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ill\Documents\AA uni year 1\Suspension\"/>
    </mc:Choice>
  </mc:AlternateContent>
  <xr:revisionPtr revIDLastSave="0" documentId="13_ncr:1_{6C9D1D47-F9D0-4C94-A7B3-BCB0A846333E}" xr6:coauthVersionLast="45" xr6:coauthVersionMax="45" xr10:uidLastSave="{00000000-0000-0000-0000-000000000000}"/>
  <bookViews>
    <workbookView xWindow="-16620" yWindow="6315" windowWidth="28800" windowHeight="11385" xr2:uid="{187AF082-EDE7-4DC1-8EA9-58CB9A5F82E3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5" i="2" l="1"/>
  <c r="J14" i="2"/>
  <c r="I14" i="2"/>
  <c r="H14" i="2"/>
  <c r="G14" i="2"/>
  <c r="F14" i="2"/>
  <c r="D14" i="2"/>
  <c r="F16" i="1"/>
  <c r="I16" i="1" s="1"/>
  <c r="F17" i="1"/>
  <c r="F18" i="1"/>
  <c r="F19" i="1"/>
  <c r="F20" i="1"/>
  <c r="F21" i="1"/>
  <c r="F22" i="1"/>
  <c r="F23" i="1"/>
  <c r="F24" i="1"/>
  <c r="F25" i="1"/>
  <c r="F31" i="1"/>
  <c r="F32" i="1"/>
  <c r="F33" i="1"/>
  <c r="F34" i="1"/>
  <c r="F35" i="1"/>
  <c r="F36" i="1"/>
  <c r="F37" i="1"/>
  <c r="F38" i="1"/>
  <c r="F39" i="1"/>
  <c r="F30" i="1"/>
  <c r="F44" i="1"/>
  <c r="C11" i="1"/>
  <c r="G44" i="1"/>
  <c r="I44" i="1"/>
  <c r="B11" i="1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D15" i="2"/>
  <c r="G15" i="2" s="1"/>
  <c r="G21" i="2"/>
  <c r="G24" i="2"/>
  <c r="G25" i="2"/>
  <c r="G28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D29" i="2"/>
  <c r="G29" i="2" s="1"/>
  <c r="D28" i="2"/>
  <c r="D27" i="2"/>
  <c r="G27" i="2" s="1"/>
  <c r="D26" i="2"/>
  <c r="G26" i="2" s="1"/>
  <c r="D25" i="2"/>
  <c r="D24" i="2"/>
  <c r="D23" i="2"/>
  <c r="G23" i="2" s="1"/>
  <c r="D22" i="2"/>
  <c r="G22" i="2" s="1"/>
  <c r="D21" i="2"/>
  <c r="D20" i="2"/>
  <c r="G20" i="2" s="1"/>
  <c r="D19" i="2"/>
  <c r="G19" i="2" s="1"/>
  <c r="D18" i="2"/>
  <c r="G18" i="2" s="1"/>
  <c r="D17" i="2"/>
  <c r="G17" i="2" s="1"/>
  <c r="D16" i="2"/>
  <c r="G16" i="2" s="1"/>
  <c r="H16" i="1" l="1"/>
  <c r="J16" i="1"/>
  <c r="G16" i="1"/>
  <c r="K14" i="2"/>
  <c r="G30" i="1" l="1"/>
  <c r="F11" i="1"/>
  <c r="E11" i="1"/>
  <c r="D11" i="1"/>
  <c r="H36" i="1" l="1"/>
  <c r="J31" i="1"/>
  <c r="I18" i="1"/>
  <c r="H32" i="1"/>
  <c r="F45" i="1"/>
  <c r="I45" i="1" s="1"/>
  <c r="F46" i="1"/>
  <c r="I46" i="1" s="1"/>
  <c r="F47" i="1"/>
  <c r="J47" i="1" s="1"/>
  <c r="F48" i="1"/>
  <c r="I48" i="1" s="1"/>
  <c r="F49" i="1"/>
  <c r="I49" i="1" s="1"/>
  <c r="F50" i="1"/>
  <c r="I50" i="1" s="1"/>
  <c r="F51" i="1"/>
  <c r="J51" i="1" s="1"/>
  <c r="F52" i="1"/>
  <c r="I52" i="1" s="1"/>
  <c r="F53" i="1"/>
  <c r="I53" i="1" s="1"/>
  <c r="G33" i="1"/>
  <c r="G37" i="1"/>
  <c r="H33" i="1"/>
  <c r="H34" i="1"/>
  <c r="H38" i="1"/>
  <c r="I33" i="1"/>
  <c r="J32" i="1"/>
  <c r="J33" i="1"/>
  <c r="J36" i="1"/>
  <c r="J37" i="1"/>
  <c r="J18" i="1"/>
  <c r="H17" i="1"/>
  <c r="J19" i="1"/>
  <c r="H18" i="1"/>
  <c r="H21" i="1"/>
  <c r="H22" i="1"/>
  <c r="H25" i="1"/>
  <c r="G52" i="1" l="1"/>
  <c r="J52" i="1"/>
  <c r="G48" i="1"/>
  <c r="J48" i="1"/>
  <c r="H48" i="1"/>
  <c r="I51" i="1"/>
  <c r="H52" i="1"/>
  <c r="I47" i="1"/>
  <c r="I22" i="1"/>
  <c r="J23" i="1"/>
  <c r="I30" i="1"/>
  <c r="I17" i="1"/>
  <c r="J38" i="1"/>
  <c r="J34" i="1"/>
  <c r="I37" i="1"/>
  <c r="G31" i="1"/>
  <c r="G50" i="1"/>
  <c r="G46" i="1"/>
  <c r="H44" i="1"/>
  <c r="H50" i="1"/>
  <c r="H46" i="1"/>
  <c r="J44" i="1"/>
  <c r="J50" i="1"/>
  <c r="J46" i="1"/>
  <c r="G17" i="1"/>
  <c r="G38" i="1"/>
  <c r="I34" i="1"/>
  <c r="J22" i="1"/>
  <c r="G49" i="1"/>
  <c r="G45" i="1"/>
  <c r="H53" i="1"/>
  <c r="H49" i="1"/>
  <c r="H45" i="1"/>
  <c r="J53" i="1"/>
  <c r="J49" i="1"/>
  <c r="J45" i="1"/>
  <c r="G53" i="1"/>
  <c r="G32" i="1"/>
  <c r="J24" i="1"/>
  <c r="J20" i="1"/>
  <c r="J39" i="1"/>
  <c r="J35" i="1"/>
  <c r="H37" i="1"/>
  <c r="G34" i="1"/>
  <c r="G51" i="1"/>
  <c r="G47" i="1"/>
  <c r="H51" i="1"/>
  <c r="H47" i="1"/>
  <c r="G39" i="1"/>
  <c r="G35" i="1"/>
  <c r="H31" i="1"/>
  <c r="I36" i="1"/>
  <c r="I32" i="1"/>
  <c r="G36" i="1"/>
  <c r="I39" i="1"/>
  <c r="I35" i="1"/>
  <c r="I31" i="1"/>
  <c r="I38" i="1"/>
  <c r="H39" i="1"/>
  <c r="H35" i="1"/>
  <c r="H30" i="1"/>
  <c r="J30" i="1"/>
  <c r="G25" i="1"/>
  <c r="H24" i="1"/>
  <c r="I25" i="1"/>
  <c r="I21" i="1"/>
  <c r="G24" i="1"/>
  <c r="G19" i="1"/>
  <c r="H23" i="1"/>
  <c r="H19" i="1"/>
  <c r="I24" i="1"/>
  <c r="I20" i="1"/>
  <c r="J25" i="1"/>
  <c r="J21" i="1"/>
  <c r="J17" i="1"/>
  <c r="G20" i="1"/>
  <c r="H20" i="1"/>
  <c r="G23" i="1"/>
  <c r="I23" i="1"/>
  <c r="I19" i="1"/>
  <c r="G21" i="1"/>
  <c r="G22" i="1"/>
  <c r="G18" i="1"/>
</calcChain>
</file>

<file path=xl/sharedStrings.xml><?xml version="1.0" encoding="utf-8"?>
<sst xmlns="http://schemas.openxmlformats.org/spreadsheetml/2006/main" count="49" uniqueCount="27">
  <si>
    <t>ci</t>
  </si>
  <si>
    <t xml:space="preserve">vehicle mass(kg) </t>
  </si>
  <si>
    <t>wheelbase (m)</t>
  </si>
  <si>
    <t>centre of gravity height (m)</t>
  </si>
  <si>
    <t>static weight distribution (% front)</t>
  </si>
  <si>
    <t>static weight distribution (% left)</t>
  </si>
  <si>
    <t>a(m²)</t>
  </si>
  <si>
    <t>air dencity (m³)</t>
  </si>
  <si>
    <t>center of pressure (% front)</t>
  </si>
  <si>
    <t>average track (m)</t>
  </si>
  <si>
    <t>maximum G</t>
  </si>
  <si>
    <t>aero load (N)</t>
  </si>
  <si>
    <t>FL (N)</t>
  </si>
  <si>
    <t>RR (N)</t>
  </si>
  <si>
    <t>RL (N)</t>
  </si>
  <si>
    <t>FR (N)</t>
  </si>
  <si>
    <t>lateral (G)</t>
  </si>
  <si>
    <t>longitudinal (G)</t>
  </si>
  <si>
    <t>longitudinal transfer (N)</t>
  </si>
  <si>
    <t>lateral transfer (N)</t>
  </si>
  <si>
    <t>speed (m/s)</t>
  </si>
  <si>
    <t xml:space="preserve">aero load </t>
  </si>
  <si>
    <t xml:space="preserve"> </t>
  </si>
  <si>
    <t xml:space="preserve">lateral </t>
  </si>
  <si>
    <t>longitudinal</t>
  </si>
  <si>
    <t>longitudinal(G)</t>
  </si>
  <si>
    <t>(G)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</si>
</sst>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 vertical="top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vertical</a:t>
            </a:r>
            <a:r>
              <a:rPr lang="en-GB" baseline="0"/>
              <a:t> load on each contact patch during longitudinal transfer  </a:t>
            </a:r>
            <a:endParaRPr lang="en-GB"/>
          </a:p>
        </c:rich>
      </c:tx>
      <c:layout>
        <c:manualLayout>
          <c:xMode val="edge"/>
          <c:yMode val="edge"/>
          <c:x val="0.16427077865266843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9.1914260717410323E-2"/>
          <c:y val="0.20453703703703704"/>
          <c:w val="0.86171084864391956"/>
          <c:h val="0.6027127470629978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Sheet1!$G$15</c:f>
              <c:strCache>
                <c:ptCount val="1"/>
                <c:pt idx="0">
                  <c:v>FL (N)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Sheet1!$E$16:$E$25</c:f>
              <c:numCache>
                <c:formatCode>General</c:formatCode>
                <c:ptCount val="10"/>
                <c:pt idx="0">
                  <c:v>0</c:v>
                </c:pt>
                <c:pt idx="1">
                  <c:v>0.15</c:v>
                </c:pt>
                <c:pt idx="2">
                  <c:v>0.3</c:v>
                </c:pt>
                <c:pt idx="3">
                  <c:v>0.45</c:v>
                </c:pt>
                <c:pt idx="4">
                  <c:v>0.6</c:v>
                </c:pt>
                <c:pt idx="5">
                  <c:v>0.75</c:v>
                </c:pt>
                <c:pt idx="6">
                  <c:v>0.9</c:v>
                </c:pt>
                <c:pt idx="7">
                  <c:v>1.05</c:v>
                </c:pt>
                <c:pt idx="8">
                  <c:v>1.35</c:v>
                </c:pt>
                <c:pt idx="9">
                  <c:v>1.5</c:v>
                </c:pt>
              </c:numCache>
            </c:numRef>
          </c:xVal>
          <c:yVal>
            <c:numRef>
              <c:f>Sheet1!$G$16:$G$25</c:f>
              <c:numCache>
                <c:formatCode>0.00</c:formatCode>
                <c:ptCount val="10"/>
                <c:pt idx="0">
                  <c:v>1562.7016800000001</c:v>
                </c:pt>
                <c:pt idx="1">
                  <c:v>1619.2567224000002</c:v>
                </c:pt>
                <c:pt idx="2">
                  <c:v>1675.8117648000002</c:v>
                </c:pt>
                <c:pt idx="3">
                  <c:v>1732.3668072</c:v>
                </c:pt>
                <c:pt idx="4">
                  <c:v>1788.9218496000001</c:v>
                </c:pt>
                <c:pt idx="5">
                  <c:v>1845.4768920000001</c:v>
                </c:pt>
                <c:pt idx="6">
                  <c:v>1902.0319344000002</c:v>
                </c:pt>
                <c:pt idx="7">
                  <c:v>1958.5869768000002</c:v>
                </c:pt>
                <c:pt idx="8">
                  <c:v>2071.6970616000003</c:v>
                </c:pt>
                <c:pt idx="9">
                  <c:v>2128.2521040000001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4C0-433E-8133-A69C75995DFD}"/>
            </c:ext>
          </c:extLst>
        </c:ser>
        <c:ser>
          <c:idx val="1"/>
          <c:order val="1"/>
          <c:tx>
            <c:strRef>
              <c:f>Sheet1!$H$15</c:f>
              <c:strCache>
                <c:ptCount val="1"/>
                <c:pt idx="0">
                  <c:v>FR (N)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Sheet1!$E$16:$E$25</c:f>
              <c:numCache>
                <c:formatCode>General</c:formatCode>
                <c:ptCount val="10"/>
                <c:pt idx="0">
                  <c:v>0</c:v>
                </c:pt>
                <c:pt idx="1">
                  <c:v>0.15</c:v>
                </c:pt>
                <c:pt idx="2">
                  <c:v>0.3</c:v>
                </c:pt>
                <c:pt idx="3">
                  <c:v>0.45</c:v>
                </c:pt>
                <c:pt idx="4">
                  <c:v>0.6</c:v>
                </c:pt>
                <c:pt idx="5">
                  <c:v>0.75</c:v>
                </c:pt>
                <c:pt idx="6">
                  <c:v>0.9</c:v>
                </c:pt>
                <c:pt idx="7">
                  <c:v>1.05</c:v>
                </c:pt>
                <c:pt idx="8">
                  <c:v>1.35</c:v>
                </c:pt>
                <c:pt idx="9">
                  <c:v>1.5</c:v>
                </c:pt>
              </c:numCache>
            </c:numRef>
          </c:xVal>
          <c:yVal>
            <c:numRef>
              <c:f>Sheet1!$H$16:$H$25</c:f>
              <c:numCache>
                <c:formatCode>0.00</c:formatCode>
                <c:ptCount val="10"/>
                <c:pt idx="0">
                  <c:v>1504.7912879999997</c:v>
                </c:pt>
                <c:pt idx="1">
                  <c:v>1559.1284855999997</c:v>
                </c:pt>
                <c:pt idx="2">
                  <c:v>1613.4656831999996</c:v>
                </c:pt>
                <c:pt idx="3">
                  <c:v>1667.8028807999997</c:v>
                </c:pt>
                <c:pt idx="4">
                  <c:v>1722.1400783999998</c:v>
                </c:pt>
                <c:pt idx="5">
                  <c:v>1776.4772759999996</c:v>
                </c:pt>
                <c:pt idx="6">
                  <c:v>1830.8144735999997</c:v>
                </c:pt>
                <c:pt idx="7">
                  <c:v>1885.1516711999998</c:v>
                </c:pt>
                <c:pt idx="8">
                  <c:v>1993.8260663999997</c:v>
                </c:pt>
                <c:pt idx="9">
                  <c:v>2048.1632639999998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D4C0-433E-8133-A69C75995DFD}"/>
            </c:ext>
          </c:extLst>
        </c:ser>
        <c:ser>
          <c:idx val="2"/>
          <c:order val="2"/>
          <c:tx>
            <c:strRef>
              <c:f>Sheet1!$I$15</c:f>
              <c:strCache>
                <c:ptCount val="1"/>
                <c:pt idx="0">
                  <c:v>RL (N)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Sheet1!$E$16:$E$25</c:f>
              <c:numCache>
                <c:formatCode>General</c:formatCode>
                <c:ptCount val="10"/>
                <c:pt idx="0">
                  <c:v>0</c:v>
                </c:pt>
                <c:pt idx="1">
                  <c:v>0.15</c:v>
                </c:pt>
                <c:pt idx="2">
                  <c:v>0.3</c:v>
                </c:pt>
                <c:pt idx="3">
                  <c:v>0.45</c:v>
                </c:pt>
                <c:pt idx="4">
                  <c:v>0.6</c:v>
                </c:pt>
                <c:pt idx="5">
                  <c:v>0.75</c:v>
                </c:pt>
                <c:pt idx="6">
                  <c:v>0.9</c:v>
                </c:pt>
                <c:pt idx="7">
                  <c:v>1.05</c:v>
                </c:pt>
                <c:pt idx="8">
                  <c:v>1.35</c:v>
                </c:pt>
                <c:pt idx="9">
                  <c:v>1.5</c:v>
                </c:pt>
              </c:numCache>
            </c:numRef>
          </c:xVal>
          <c:yVal>
            <c:numRef>
              <c:f>Sheet1!$I$16:$I$25</c:f>
              <c:numCache>
                <c:formatCode>0.00</c:formatCode>
                <c:ptCount val="10"/>
                <c:pt idx="0">
                  <c:v>1783.9753200000005</c:v>
                </c:pt>
                <c:pt idx="1">
                  <c:v>1842.7482072000005</c:v>
                </c:pt>
                <c:pt idx="2">
                  <c:v>1901.5210944000005</c:v>
                </c:pt>
                <c:pt idx="3">
                  <c:v>1960.2939816000005</c:v>
                </c:pt>
                <c:pt idx="4">
                  <c:v>2019.0668688000005</c:v>
                </c:pt>
                <c:pt idx="5">
                  <c:v>2077.8397560000003</c:v>
                </c:pt>
                <c:pt idx="6">
                  <c:v>2136.6126432000005</c:v>
                </c:pt>
                <c:pt idx="7">
                  <c:v>2195.3855304000003</c:v>
                </c:pt>
                <c:pt idx="8">
                  <c:v>2312.9313048000008</c:v>
                </c:pt>
                <c:pt idx="9">
                  <c:v>2371.7041920000006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D4C0-433E-8133-A69C75995DFD}"/>
            </c:ext>
          </c:extLst>
        </c:ser>
        <c:ser>
          <c:idx val="3"/>
          <c:order val="3"/>
          <c:tx>
            <c:strRef>
              <c:f>Sheet1!$J$15</c:f>
              <c:strCache>
                <c:ptCount val="1"/>
                <c:pt idx="0">
                  <c:v>RR (N)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Sheet1!$E$16:$E$25</c:f>
              <c:numCache>
                <c:formatCode>General</c:formatCode>
                <c:ptCount val="10"/>
                <c:pt idx="0">
                  <c:v>0</c:v>
                </c:pt>
                <c:pt idx="1">
                  <c:v>0.15</c:v>
                </c:pt>
                <c:pt idx="2">
                  <c:v>0.3</c:v>
                </c:pt>
                <c:pt idx="3">
                  <c:v>0.45</c:v>
                </c:pt>
                <c:pt idx="4">
                  <c:v>0.6</c:v>
                </c:pt>
                <c:pt idx="5">
                  <c:v>0.75</c:v>
                </c:pt>
                <c:pt idx="6">
                  <c:v>0.9</c:v>
                </c:pt>
                <c:pt idx="7">
                  <c:v>1.05</c:v>
                </c:pt>
                <c:pt idx="8">
                  <c:v>1.35</c:v>
                </c:pt>
                <c:pt idx="9">
                  <c:v>1.5</c:v>
                </c:pt>
              </c:numCache>
            </c:numRef>
          </c:xVal>
          <c:yVal>
            <c:numRef>
              <c:f>Sheet1!$J$16:$J$25</c:f>
              <c:numCache>
                <c:formatCode>0.00</c:formatCode>
                <c:ptCount val="10"/>
                <c:pt idx="0">
                  <c:v>1718.672112</c:v>
                </c:pt>
                <c:pt idx="1">
                  <c:v>1770.7914647999999</c:v>
                </c:pt>
                <c:pt idx="2">
                  <c:v>1822.9108176</c:v>
                </c:pt>
                <c:pt idx="3">
                  <c:v>1875.0301703999999</c:v>
                </c:pt>
                <c:pt idx="4">
                  <c:v>1927.1495232</c:v>
                </c:pt>
                <c:pt idx="5">
                  <c:v>1979.2688760000001</c:v>
                </c:pt>
                <c:pt idx="6">
                  <c:v>2031.3882288</c:v>
                </c:pt>
                <c:pt idx="7">
                  <c:v>2083.5075815999999</c:v>
                </c:pt>
                <c:pt idx="8">
                  <c:v>2187.7462872000001</c:v>
                </c:pt>
                <c:pt idx="9">
                  <c:v>2239.86564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D4C0-433E-8133-A69C75995D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53907648"/>
        <c:axId val="553917160"/>
      </c:scatterChart>
      <c:valAx>
        <c:axId val="5539076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3917160"/>
        <c:crosses val="autoZero"/>
        <c:crossBetween val="midCat"/>
      </c:valAx>
      <c:valAx>
        <c:axId val="5539171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390764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9511023622047244"/>
          <c:y val="0.91329420836674435"/>
          <c:w val="0.61533486439195095"/>
          <c:h val="8.670579163325563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vertical</a:t>
            </a:r>
            <a:r>
              <a:rPr lang="en-US" baseline="0"/>
              <a:t> load on each contact patch during lateral transfer </a:t>
            </a:r>
            <a:endParaRPr lang="en-US"/>
          </a:p>
        </c:rich>
      </c:tx>
      <c:layout>
        <c:manualLayout>
          <c:xMode val="edge"/>
          <c:yMode val="edge"/>
          <c:x val="0.10736111111111112"/>
          <c:y val="1.02761700471490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9.1914260717410323E-2"/>
          <c:y val="0.21158634127079815"/>
          <c:w val="0.86171084864391956"/>
          <c:h val="0.59792745023946714"/>
        </c:manualLayout>
      </c:layout>
      <c:scatterChart>
        <c:scatterStyle val="smoothMarker"/>
        <c:varyColors val="0"/>
        <c:ser>
          <c:idx val="0"/>
          <c:order val="0"/>
          <c:tx>
            <c:strRef>
              <c:f>Sheet1!$G$29</c:f>
              <c:strCache>
                <c:ptCount val="1"/>
                <c:pt idx="0">
                  <c:v>FL (N)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Sheet1!$E$30:$E$39</c:f>
              <c:numCache>
                <c:formatCode>General</c:formatCode>
                <c:ptCount val="10"/>
                <c:pt idx="0">
                  <c:v>0</c:v>
                </c:pt>
                <c:pt idx="1">
                  <c:v>0.15</c:v>
                </c:pt>
                <c:pt idx="2">
                  <c:v>0.3</c:v>
                </c:pt>
                <c:pt idx="3">
                  <c:v>0.45</c:v>
                </c:pt>
                <c:pt idx="4">
                  <c:v>0.6</c:v>
                </c:pt>
                <c:pt idx="5">
                  <c:v>0.75</c:v>
                </c:pt>
                <c:pt idx="6">
                  <c:v>0.9</c:v>
                </c:pt>
                <c:pt idx="7">
                  <c:v>1.05</c:v>
                </c:pt>
                <c:pt idx="8">
                  <c:v>1.35</c:v>
                </c:pt>
                <c:pt idx="9">
                  <c:v>1.5</c:v>
                </c:pt>
              </c:numCache>
            </c:numRef>
          </c:xVal>
          <c:yVal>
            <c:numRef>
              <c:f>Sheet1!$G$30:$G$39</c:f>
              <c:numCache>
                <c:formatCode>0.00</c:formatCode>
                <c:ptCount val="10"/>
                <c:pt idx="0">
                  <c:v>1562.7016800000001</c:v>
                </c:pt>
                <c:pt idx="1">
                  <c:v>1667.4332400000001</c:v>
                </c:pt>
                <c:pt idx="2">
                  <c:v>1772.1648</c:v>
                </c:pt>
                <c:pt idx="3">
                  <c:v>1876.8963600000002</c:v>
                </c:pt>
                <c:pt idx="4">
                  <c:v>1981.6279200000001</c:v>
                </c:pt>
                <c:pt idx="5">
                  <c:v>2086.3594800000001</c:v>
                </c:pt>
                <c:pt idx="6">
                  <c:v>2191.0910400000002</c:v>
                </c:pt>
                <c:pt idx="7">
                  <c:v>2295.8226</c:v>
                </c:pt>
                <c:pt idx="8">
                  <c:v>2505.2857200000003</c:v>
                </c:pt>
                <c:pt idx="9">
                  <c:v>2610.01728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D4F-4FC7-9EBA-2EFCDD0EA994}"/>
            </c:ext>
          </c:extLst>
        </c:ser>
        <c:ser>
          <c:idx val="1"/>
          <c:order val="1"/>
          <c:tx>
            <c:strRef>
              <c:f>Sheet1!$H$29</c:f>
              <c:strCache>
                <c:ptCount val="1"/>
                <c:pt idx="0">
                  <c:v>FR (N)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Sheet1!$E$30:$E$39</c:f>
              <c:numCache>
                <c:formatCode>General</c:formatCode>
                <c:ptCount val="10"/>
                <c:pt idx="0">
                  <c:v>0</c:v>
                </c:pt>
                <c:pt idx="1">
                  <c:v>0.15</c:v>
                </c:pt>
                <c:pt idx="2">
                  <c:v>0.3</c:v>
                </c:pt>
                <c:pt idx="3">
                  <c:v>0.45</c:v>
                </c:pt>
                <c:pt idx="4">
                  <c:v>0.6</c:v>
                </c:pt>
                <c:pt idx="5">
                  <c:v>0.75</c:v>
                </c:pt>
                <c:pt idx="6">
                  <c:v>0.9</c:v>
                </c:pt>
                <c:pt idx="7">
                  <c:v>1.05</c:v>
                </c:pt>
                <c:pt idx="8">
                  <c:v>1.35</c:v>
                </c:pt>
                <c:pt idx="9">
                  <c:v>1.5</c:v>
                </c:pt>
              </c:numCache>
            </c:numRef>
          </c:xVal>
          <c:yVal>
            <c:numRef>
              <c:f>Sheet1!$H$30:$H$39</c:f>
              <c:numCache>
                <c:formatCode>0.00</c:formatCode>
                <c:ptCount val="10"/>
                <c:pt idx="0">
                  <c:v>1504.7912879999997</c:v>
                </c:pt>
                <c:pt idx="1">
                  <c:v>1605.4157279999997</c:v>
                </c:pt>
                <c:pt idx="2">
                  <c:v>1706.0401679999995</c:v>
                </c:pt>
                <c:pt idx="3">
                  <c:v>1806.6646079999996</c:v>
                </c:pt>
                <c:pt idx="4">
                  <c:v>1907.2890479999996</c:v>
                </c:pt>
                <c:pt idx="5">
                  <c:v>2007.9134879999997</c:v>
                </c:pt>
                <c:pt idx="6">
                  <c:v>2108.5379279999997</c:v>
                </c:pt>
                <c:pt idx="7">
                  <c:v>2209.1623679999998</c:v>
                </c:pt>
                <c:pt idx="8">
                  <c:v>2410.4112479999999</c:v>
                </c:pt>
                <c:pt idx="9">
                  <c:v>2511.0356879999995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D4F-4FC7-9EBA-2EFCDD0EA994}"/>
            </c:ext>
          </c:extLst>
        </c:ser>
        <c:ser>
          <c:idx val="2"/>
          <c:order val="2"/>
          <c:tx>
            <c:strRef>
              <c:f>Sheet1!$I$29</c:f>
              <c:strCache>
                <c:ptCount val="1"/>
                <c:pt idx="0">
                  <c:v>RL (N)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Sheet1!$E$30:$E$39</c:f>
              <c:numCache>
                <c:formatCode>General</c:formatCode>
                <c:ptCount val="10"/>
                <c:pt idx="0">
                  <c:v>0</c:v>
                </c:pt>
                <c:pt idx="1">
                  <c:v>0.15</c:v>
                </c:pt>
                <c:pt idx="2">
                  <c:v>0.3</c:v>
                </c:pt>
                <c:pt idx="3">
                  <c:v>0.45</c:v>
                </c:pt>
                <c:pt idx="4">
                  <c:v>0.6</c:v>
                </c:pt>
                <c:pt idx="5">
                  <c:v>0.75</c:v>
                </c:pt>
                <c:pt idx="6">
                  <c:v>0.9</c:v>
                </c:pt>
                <c:pt idx="7">
                  <c:v>1.05</c:v>
                </c:pt>
                <c:pt idx="8">
                  <c:v>1.35</c:v>
                </c:pt>
                <c:pt idx="9">
                  <c:v>1.5</c:v>
                </c:pt>
              </c:numCache>
            </c:numRef>
          </c:xVal>
          <c:yVal>
            <c:numRef>
              <c:f>Sheet1!$I$30:$I$39</c:f>
              <c:numCache>
                <c:formatCode>0.00</c:formatCode>
                <c:ptCount val="10"/>
                <c:pt idx="0">
                  <c:v>1783.9753200000005</c:v>
                </c:pt>
                <c:pt idx="1">
                  <c:v>1892.8140000000005</c:v>
                </c:pt>
                <c:pt idx="2">
                  <c:v>2001.6526800000004</c:v>
                </c:pt>
                <c:pt idx="3">
                  <c:v>2110.4913600000004</c:v>
                </c:pt>
                <c:pt idx="4">
                  <c:v>2219.3300400000003</c:v>
                </c:pt>
                <c:pt idx="5">
                  <c:v>2328.1687200000006</c:v>
                </c:pt>
                <c:pt idx="6">
                  <c:v>2437.0074000000004</c:v>
                </c:pt>
                <c:pt idx="7">
                  <c:v>2545.8460800000007</c:v>
                </c:pt>
                <c:pt idx="8">
                  <c:v>2763.5234400000004</c:v>
                </c:pt>
                <c:pt idx="9">
                  <c:v>2872.3621200000002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2D4F-4FC7-9EBA-2EFCDD0EA994}"/>
            </c:ext>
          </c:extLst>
        </c:ser>
        <c:ser>
          <c:idx val="3"/>
          <c:order val="3"/>
          <c:tx>
            <c:strRef>
              <c:f>Sheet1!$J$29</c:f>
              <c:strCache>
                <c:ptCount val="1"/>
                <c:pt idx="0">
                  <c:v>RR (N)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Sheet1!$E$30:$E$39</c:f>
              <c:numCache>
                <c:formatCode>General</c:formatCode>
                <c:ptCount val="10"/>
                <c:pt idx="0">
                  <c:v>0</c:v>
                </c:pt>
                <c:pt idx="1">
                  <c:v>0.15</c:v>
                </c:pt>
                <c:pt idx="2">
                  <c:v>0.3</c:v>
                </c:pt>
                <c:pt idx="3">
                  <c:v>0.45</c:v>
                </c:pt>
                <c:pt idx="4">
                  <c:v>0.6</c:v>
                </c:pt>
                <c:pt idx="5">
                  <c:v>0.75</c:v>
                </c:pt>
                <c:pt idx="6">
                  <c:v>0.9</c:v>
                </c:pt>
                <c:pt idx="7">
                  <c:v>1.05</c:v>
                </c:pt>
                <c:pt idx="8">
                  <c:v>1.35</c:v>
                </c:pt>
                <c:pt idx="9">
                  <c:v>1.5</c:v>
                </c:pt>
              </c:numCache>
            </c:numRef>
          </c:xVal>
          <c:yVal>
            <c:numRef>
              <c:f>Sheet1!$J$30:$J$39</c:f>
              <c:numCache>
                <c:formatCode>0.00</c:formatCode>
                <c:ptCount val="10"/>
                <c:pt idx="0">
                  <c:v>1718.672112</c:v>
                </c:pt>
                <c:pt idx="1">
                  <c:v>1815.1894319999999</c:v>
                </c:pt>
                <c:pt idx="2">
                  <c:v>1911.7067520000001</c:v>
                </c:pt>
                <c:pt idx="3">
                  <c:v>2008.224072</c:v>
                </c:pt>
                <c:pt idx="4">
                  <c:v>2104.7413919999999</c:v>
                </c:pt>
                <c:pt idx="5">
                  <c:v>2201.2587119999998</c:v>
                </c:pt>
                <c:pt idx="6">
                  <c:v>2297.7760319999998</c:v>
                </c:pt>
                <c:pt idx="7">
                  <c:v>2394.2933520000001</c:v>
                </c:pt>
                <c:pt idx="8">
                  <c:v>2587.327992</c:v>
                </c:pt>
                <c:pt idx="9">
                  <c:v>2683.8453119999999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2D4F-4FC7-9EBA-2EFCDD0EA9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09946752"/>
        <c:axId val="609948064"/>
      </c:scatterChart>
      <c:valAx>
        <c:axId val="6099467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9948064"/>
        <c:crosses val="autoZero"/>
        <c:crossBetween val="midCat"/>
      </c:valAx>
      <c:valAx>
        <c:axId val="609948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994675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9788801399825021"/>
          <c:y val="0.91329420836674435"/>
          <c:w val="0.61533486439195095"/>
          <c:h val="8.670579163325563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vertical</a:t>
            </a:r>
            <a:r>
              <a:rPr lang="en-GB" baseline="0"/>
              <a:t> load on each contact patch while the aero load incresses  </a:t>
            </a:r>
            <a:endParaRPr lang="en-GB"/>
          </a:p>
        </c:rich>
      </c:tx>
      <c:layout>
        <c:manualLayout>
          <c:xMode val="edge"/>
          <c:yMode val="edge"/>
          <c:x val="0.13901377952755906"/>
          <c:y val="1.02761700471490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9.1914260717410323E-2"/>
          <c:y val="0.20644825624722363"/>
          <c:w val="0.86486351706036746"/>
          <c:h val="0.6082036202866161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Sheet1!$G$43</c:f>
              <c:strCache>
                <c:ptCount val="1"/>
                <c:pt idx="0">
                  <c:v>FL (N)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Sheet1!$E$44:$E$53</c:f>
              <c:numCache>
                <c:formatCode>General</c:formatCode>
                <c:ptCount val="10"/>
                <c:pt idx="0">
                  <c:v>3</c:v>
                </c:pt>
                <c:pt idx="1">
                  <c:v>6</c:v>
                </c:pt>
                <c:pt idx="2">
                  <c:v>9</c:v>
                </c:pt>
                <c:pt idx="3">
                  <c:v>12</c:v>
                </c:pt>
                <c:pt idx="4">
                  <c:v>15</c:v>
                </c:pt>
                <c:pt idx="5">
                  <c:v>18</c:v>
                </c:pt>
                <c:pt idx="6">
                  <c:v>21</c:v>
                </c:pt>
                <c:pt idx="7">
                  <c:v>24</c:v>
                </c:pt>
                <c:pt idx="8">
                  <c:v>27</c:v>
                </c:pt>
                <c:pt idx="9">
                  <c:v>30</c:v>
                </c:pt>
              </c:numCache>
            </c:numRef>
          </c:xVal>
          <c:yVal>
            <c:numRef>
              <c:f>Sheet1!$G$44:$G$53</c:f>
              <c:numCache>
                <c:formatCode>0.00</c:formatCode>
                <c:ptCount val="10"/>
                <c:pt idx="0">
                  <c:v>1477.5748628400002</c:v>
                </c:pt>
                <c:pt idx="1">
                  <c:v>1480.1544633600001</c:v>
                </c:pt>
                <c:pt idx="2">
                  <c:v>1484.4537975600001</c:v>
                </c:pt>
                <c:pt idx="3">
                  <c:v>1490.4728654400001</c:v>
                </c:pt>
                <c:pt idx="4">
                  <c:v>1498.2116670000003</c:v>
                </c:pt>
                <c:pt idx="5">
                  <c:v>1507.6702022400002</c:v>
                </c:pt>
                <c:pt idx="6">
                  <c:v>1518.8484711600001</c:v>
                </c:pt>
                <c:pt idx="7">
                  <c:v>1531.7464737600001</c:v>
                </c:pt>
                <c:pt idx="8">
                  <c:v>1546.3642100400002</c:v>
                </c:pt>
                <c:pt idx="9">
                  <c:v>1562.7016800000001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B36-4DD9-9BE5-095AD329DDF1}"/>
            </c:ext>
          </c:extLst>
        </c:ser>
        <c:ser>
          <c:idx val="1"/>
          <c:order val="1"/>
          <c:tx>
            <c:strRef>
              <c:f>Sheet1!$H$43</c:f>
              <c:strCache>
                <c:ptCount val="1"/>
                <c:pt idx="0">
                  <c:v>FR (N)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Sheet1!$E$44:$E$53</c:f>
              <c:numCache>
                <c:formatCode>General</c:formatCode>
                <c:ptCount val="10"/>
                <c:pt idx="0">
                  <c:v>3</c:v>
                </c:pt>
                <c:pt idx="1">
                  <c:v>6</c:v>
                </c:pt>
                <c:pt idx="2">
                  <c:v>9</c:v>
                </c:pt>
                <c:pt idx="3">
                  <c:v>12</c:v>
                </c:pt>
                <c:pt idx="4">
                  <c:v>15</c:v>
                </c:pt>
                <c:pt idx="5">
                  <c:v>18</c:v>
                </c:pt>
                <c:pt idx="6">
                  <c:v>21</c:v>
                </c:pt>
                <c:pt idx="7">
                  <c:v>24</c:v>
                </c:pt>
                <c:pt idx="8">
                  <c:v>27</c:v>
                </c:pt>
                <c:pt idx="9">
                  <c:v>30</c:v>
                </c:pt>
              </c:numCache>
            </c:numRef>
          </c:xVal>
          <c:yVal>
            <c:numRef>
              <c:f>Sheet1!$H$44:$H$53</c:f>
              <c:numCache>
                <c:formatCode>0.00</c:formatCode>
                <c:ptCount val="10"/>
                <c:pt idx="0">
                  <c:v>1419.6644708399997</c:v>
                </c:pt>
                <c:pt idx="1">
                  <c:v>1422.2440713599997</c:v>
                </c:pt>
                <c:pt idx="2">
                  <c:v>1426.5434055599997</c:v>
                </c:pt>
                <c:pt idx="3">
                  <c:v>1432.5624734399996</c:v>
                </c:pt>
                <c:pt idx="4">
                  <c:v>1440.3012749999998</c:v>
                </c:pt>
                <c:pt idx="5">
                  <c:v>1449.7598102399998</c:v>
                </c:pt>
                <c:pt idx="6">
                  <c:v>1460.9380791599997</c:v>
                </c:pt>
                <c:pt idx="7">
                  <c:v>1473.8360817599996</c:v>
                </c:pt>
                <c:pt idx="8">
                  <c:v>1488.4538180399998</c:v>
                </c:pt>
                <c:pt idx="9">
                  <c:v>1504.7912879999997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B36-4DD9-9BE5-095AD329DDF1}"/>
            </c:ext>
          </c:extLst>
        </c:ser>
        <c:ser>
          <c:idx val="2"/>
          <c:order val="2"/>
          <c:tx>
            <c:strRef>
              <c:f>Sheet1!$I$43</c:f>
              <c:strCache>
                <c:ptCount val="1"/>
                <c:pt idx="0">
                  <c:v>RL (N)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Sheet1!$E$44:$E$53</c:f>
              <c:numCache>
                <c:formatCode>General</c:formatCode>
                <c:ptCount val="10"/>
                <c:pt idx="0">
                  <c:v>3</c:v>
                </c:pt>
                <c:pt idx="1">
                  <c:v>6</c:v>
                </c:pt>
                <c:pt idx="2">
                  <c:v>9</c:v>
                </c:pt>
                <c:pt idx="3">
                  <c:v>12</c:v>
                </c:pt>
                <c:pt idx="4">
                  <c:v>15</c:v>
                </c:pt>
                <c:pt idx="5">
                  <c:v>18</c:v>
                </c:pt>
                <c:pt idx="6">
                  <c:v>21</c:v>
                </c:pt>
                <c:pt idx="7">
                  <c:v>24</c:v>
                </c:pt>
                <c:pt idx="8">
                  <c:v>27</c:v>
                </c:pt>
                <c:pt idx="9">
                  <c:v>30</c:v>
                </c:pt>
              </c:numCache>
            </c:numRef>
          </c:xVal>
          <c:yVal>
            <c:numRef>
              <c:f>Sheet1!$I$44:$I$53</c:f>
              <c:numCache>
                <c:formatCode>0.00</c:formatCode>
                <c:ptCount val="10"/>
                <c:pt idx="0">
                  <c:v>1601.1160311599999</c:v>
                </c:pt>
                <c:pt idx="1">
                  <c:v>1604.67833664</c:v>
                </c:pt>
                <c:pt idx="2">
                  <c:v>1610.61551244</c:v>
                </c:pt>
                <c:pt idx="3">
                  <c:v>1618.9275585600001</c:v>
                </c:pt>
                <c:pt idx="4">
                  <c:v>1629.6144749999999</c:v>
                </c:pt>
                <c:pt idx="5">
                  <c:v>1642.67626176</c:v>
                </c:pt>
                <c:pt idx="6">
                  <c:v>1658.11291884</c:v>
                </c:pt>
                <c:pt idx="7">
                  <c:v>1675.92444624</c:v>
                </c:pt>
                <c:pt idx="8">
                  <c:v>1696.11084396</c:v>
                </c:pt>
                <c:pt idx="9">
                  <c:v>1718.672112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B36-4DD9-9BE5-095AD329DDF1}"/>
            </c:ext>
          </c:extLst>
        </c:ser>
        <c:ser>
          <c:idx val="3"/>
          <c:order val="3"/>
          <c:tx>
            <c:strRef>
              <c:f>Sheet1!$J$43</c:f>
              <c:strCache>
                <c:ptCount val="1"/>
                <c:pt idx="0">
                  <c:v>RR (N)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Sheet1!$E$44:$E$53</c:f>
              <c:numCache>
                <c:formatCode>General</c:formatCode>
                <c:ptCount val="10"/>
                <c:pt idx="0">
                  <c:v>3</c:v>
                </c:pt>
                <c:pt idx="1">
                  <c:v>6</c:v>
                </c:pt>
                <c:pt idx="2">
                  <c:v>9</c:v>
                </c:pt>
                <c:pt idx="3">
                  <c:v>12</c:v>
                </c:pt>
                <c:pt idx="4">
                  <c:v>15</c:v>
                </c:pt>
                <c:pt idx="5">
                  <c:v>18</c:v>
                </c:pt>
                <c:pt idx="6">
                  <c:v>21</c:v>
                </c:pt>
                <c:pt idx="7">
                  <c:v>24</c:v>
                </c:pt>
                <c:pt idx="8">
                  <c:v>27</c:v>
                </c:pt>
                <c:pt idx="9">
                  <c:v>30</c:v>
                </c:pt>
              </c:numCache>
            </c:numRef>
          </c:xVal>
          <c:yVal>
            <c:numRef>
              <c:f>Sheet1!$J$44:$J$53</c:f>
              <c:numCache>
                <c:formatCode>0.00</c:formatCode>
                <c:ptCount val="10"/>
                <c:pt idx="0">
                  <c:v>1666.4192391600004</c:v>
                </c:pt>
                <c:pt idx="1">
                  <c:v>1669.9815446400005</c:v>
                </c:pt>
                <c:pt idx="2">
                  <c:v>1675.9187204400005</c:v>
                </c:pt>
                <c:pt idx="3">
                  <c:v>1684.2307665600006</c:v>
                </c:pt>
                <c:pt idx="4">
                  <c:v>1694.9176830000006</c:v>
                </c:pt>
                <c:pt idx="5">
                  <c:v>1707.9794697600005</c:v>
                </c:pt>
                <c:pt idx="6">
                  <c:v>1723.4161268400005</c:v>
                </c:pt>
                <c:pt idx="7">
                  <c:v>1741.2276542400004</c:v>
                </c:pt>
                <c:pt idx="8">
                  <c:v>1761.4140519600005</c:v>
                </c:pt>
                <c:pt idx="9">
                  <c:v>1783.9753200000005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FB36-4DD9-9BE5-095AD329DD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09955608"/>
        <c:axId val="609960200"/>
      </c:scatterChart>
      <c:valAx>
        <c:axId val="6099556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9960200"/>
        <c:crosses val="autoZero"/>
        <c:crossBetween val="midCat"/>
      </c:valAx>
      <c:valAx>
        <c:axId val="609960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995560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9233245844269464"/>
          <c:y val="0.91329420836674435"/>
          <c:w val="0.61533486439195095"/>
          <c:h val="8.670579163325563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combined</a:t>
            </a:r>
            <a:r>
              <a:rPr lang="en-GB" baseline="0"/>
              <a:t> load on each tyre</a:t>
            </a:r>
            <a:endParaRPr lang="en-GB"/>
          </a:p>
        </c:rich>
      </c:tx>
      <c:layout>
        <c:manualLayout>
          <c:xMode val="edge"/>
          <c:yMode val="edge"/>
          <c:x val="0.27179155730533683"/>
          <c:y val="4.6296296296296294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3970603674540683"/>
          <c:y val="0.1115277777777778"/>
          <c:w val="0.84577865266841656"/>
          <c:h val="0.74829432779235938"/>
        </c:manualLayout>
      </c:layout>
      <c:lineChart>
        <c:grouping val="standard"/>
        <c:varyColors val="0"/>
        <c:ser>
          <c:idx val="0"/>
          <c:order val="0"/>
          <c:tx>
            <c:strRef>
              <c:f>Sheet2!$H$13</c:f>
              <c:strCache>
                <c:ptCount val="1"/>
                <c:pt idx="0">
                  <c:v>FL (N)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Sheet2!$H$14:$H$29</c:f>
              <c:numCache>
                <c:formatCode>General</c:formatCode>
                <c:ptCount val="16"/>
                <c:pt idx="0">
                  <c:v>2121.1233171428571</c:v>
                </c:pt>
                <c:pt idx="1">
                  <c:v>2459.8930154055302</c:v>
                </c:pt>
                <c:pt idx="2">
                  <c:v>2569.1599189936205</c:v>
                </c:pt>
                <c:pt idx="3">
                  <c:v>2637.8283497142857</c:v>
                </c:pt>
                <c:pt idx="4">
                  <c:v>2684.2485714101135</c:v>
                </c:pt>
                <c:pt idx="5">
                  <c:v>2715.6057299272311</c:v>
                </c:pt>
                <c:pt idx="6">
                  <c:v>2735.607142285714</c:v>
                </c:pt>
                <c:pt idx="7">
                  <c:v>2746.4562331376846</c:v>
                </c:pt>
                <c:pt idx="8">
                  <c:v>2749.5792126095835</c:v>
                </c:pt>
                <c:pt idx="9">
                  <c:v>2745.9509375587613</c:v>
                </c:pt>
                <c:pt idx="10">
                  <c:v>2736.2608427842292</c:v>
                </c:pt>
                <c:pt idx="11">
                  <c:v>2721.0051825000182</c:v>
                </c:pt>
                <c:pt idx="12">
                  <c:v>2700.5415352912955</c:v>
                </c:pt>
                <c:pt idx="13">
                  <c:v>2675.1222789349895</c:v>
                </c:pt>
                <c:pt idx="14">
                  <c:v>2644.9154294158125</c:v>
                </c:pt>
                <c:pt idx="15">
                  <c:v>2610.0172799999996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931-4892-95AB-B27C4513239D}"/>
            </c:ext>
          </c:extLst>
        </c:ser>
        <c:ser>
          <c:idx val="1"/>
          <c:order val="1"/>
          <c:tx>
            <c:strRef>
              <c:f>Sheet2!$I$13</c:f>
              <c:strCache>
                <c:ptCount val="1"/>
                <c:pt idx="0">
                  <c:v>FR (N)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Sheet2!$I$14:$I$29</c:f>
              <c:numCache>
                <c:formatCode>General</c:formatCode>
                <c:ptCount val="16"/>
                <c:pt idx="0">
                  <c:v>2063.2129251428569</c:v>
                </c:pt>
                <c:pt idx="1">
                  <c:v>2387.237611350411</c:v>
                </c:pt>
                <c:pt idx="2">
                  <c:v>2490.7596124784641</c:v>
                </c:pt>
                <c:pt idx="3">
                  <c:v>2555.2752377142856</c:v>
                </c:pt>
                <c:pt idx="4">
                  <c:v>2598.4151327105569</c:v>
                </c:pt>
                <c:pt idx="5">
                  <c:v>2627.0826728880675</c:v>
                </c:pt>
                <c:pt idx="6">
                  <c:v>2644.8397902857137</c:v>
                </c:pt>
                <c:pt idx="7">
                  <c:v>2653.8035007457302</c:v>
                </c:pt>
                <c:pt idx="8">
                  <c:v>2655.344084585678</c:v>
                </c:pt>
                <c:pt idx="9">
                  <c:v>2650.3981689822267</c:v>
                </c:pt>
                <c:pt idx="10">
                  <c:v>2639.6281520756038</c:v>
                </c:pt>
                <c:pt idx="11">
                  <c:v>2623.5108271302693</c:v>
                </c:pt>
                <c:pt idx="12">
                  <c:v>2602.3897500417766</c:v>
                </c:pt>
                <c:pt idx="13">
                  <c:v>2576.5074014193315</c:v>
                </c:pt>
                <c:pt idx="14">
                  <c:v>2546.0252083855003</c:v>
                </c:pt>
                <c:pt idx="15">
                  <c:v>2511.0356879999995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931-4892-95AB-B27C4513239D}"/>
            </c:ext>
          </c:extLst>
        </c:ser>
        <c:ser>
          <c:idx val="2"/>
          <c:order val="2"/>
          <c:tx>
            <c:strRef>
              <c:f>Sheet2!$J$13</c:f>
              <c:strCache>
                <c:ptCount val="1"/>
                <c:pt idx="0">
                  <c:v>RL (N)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Sheet2!$J$14:$J$29</c:f>
              <c:numCache>
                <c:formatCode>General</c:formatCode>
                <c:ptCount val="16"/>
                <c:pt idx="0">
                  <c:v>2380.927993714286</c:v>
                </c:pt>
                <c:pt idx="1">
                  <c:v>2714.9451674055313</c:v>
                </c:pt>
                <c:pt idx="2">
                  <c:v>2819.459546422192</c:v>
                </c:pt>
                <c:pt idx="3">
                  <c:v>2883.3754525714294</c:v>
                </c:pt>
                <c:pt idx="4">
                  <c:v>2925.0431496958281</c:v>
                </c:pt>
                <c:pt idx="5">
                  <c:v>2951.647783641517</c:v>
                </c:pt>
                <c:pt idx="6">
                  <c:v>2966.8966714285721</c:v>
                </c:pt>
                <c:pt idx="7">
                  <c:v>2972.9932377091136</c:v>
                </c:pt>
                <c:pt idx="8">
                  <c:v>2971.3636926095842</c:v>
                </c:pt>
                <c:pt idx="9">
                  <c:v>2962.9828929873333</c:v>
                </c:pt>
                <c:pt idx="10">
                  <c:v>2948.5402736413726</c:v>
                </c:pt>
                <c:pt idx="11">
                  <c:v>2928.5320887857333</c:v>
                </c:pt>
                <c:pt idx="12">
                  <c:v>2903.3159170055819</c:v>
                </c:pt>
                <c:pt idx="13">
                  <c:v>2873.1441360778472</c:v>
                </c:pt>
                <c:pt idx="14">
                  <c:v>2838.1847619872415</c:v>
                </c:pt>
                <c:pt idx="15">
                  <c:v>2798.5340880000003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931-4892-95AB-B27C4513239D}"/>
            </c:ext>
          </c:extLst>
        </c:ser>
        <c:ser>
          <c:idx val="3"/>
          <c:order val="3"/>
          <c:tx>
            <c:strRef>
              <c:f>Sheet2!$K$13</c:f>
              <c:strCache>
                <c:ptCount val="1"/>
                <c:pt idx="0">
                  <c:v>RR (N)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Sheet2!$K$14:$K$29</c:f>
              <c:numCache>
                <c:formatCode>General</c:formatCode>
                <c:ptCount val="16"/>
                <c:pt idx="0">
                  <c:v>2315.6247857142857</c:v>
                </c:pt>
                <c:pt idx="1">
                  <c:v>2634.8969473504117</c:v>
                </c:pt>
                <c:pt idx="2">
                  <c:v>2733.6664239070356</c:v>
                </c:pt>
                <c:pt idx="3">
                  <c:v>2793.4295245714288</c:v>
                </c:pt>
                <c:pt idx="4">
                  <c:v>2831.816894996271</c:v>
                </c:pt>
                <c:pt idx="5">
                  <c:v>2855.7319106023533</c:v>
                </c:pt>
                <c:pt idx="6">
                  <c:v>2868.7365034285713</c:v>
                </c:pt>
                <c:pt idx="7">
                  <c:v>2872.9476893171591</c:v>
                </c:pt>
                <c:pt idx="8">
                  <c:v>2869.7357485856783</c:v>
                </c:pt>
                <c:pt idx="9">
                  <c:v>2860.0373084107987</c:v>
                </c:pt>
                <c:pt idx="10">
                  <c:v>2844.5147669327471</c:v>
                </c:pt>
                <c:pt idx="11">
                  <c:v>2823.6449174159839</c:v>
                </c:pt>
                <c:pt idx="12">
                  <c:v>2797.7713157560624</c:v>
                </c:pt>
                <c:pt idx="13">
                  <c:v>2767.1364425621887</c:v>
                </c:pt>
                <c:pt idx="14">
                  <c:v>2731.9017249569292</c:v>
                </c:pt>
                <c:pt idx="15">
                  <c:v>2692.1596799999998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931-4892-95AB-B27C451323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08673400"/>
        <c:axId val="608672416"/>
      </c:lineChart>
      <c:catAx>
        <c:axId val="60867340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aseline="0"/>
                  <a:t>G force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4690404636920385"/>
              <c:y val="0.925554826480023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8672416"/>
        <c:crosses val="autoZero"/>
        <c:auto val="1"/>
        <c:lblAlgn val="ctr"/>
        <c:lblOffset val="100"/>
        <c:noMultiLvlLbl val="0"/>
      </c:catAx>
      <c:valAx>
        <c:axId val="608672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load (N)</a:t>
                </a:r>
              </a:p>
            </c:rich>
          </c:tx>
          <c:layout>
            <c:manualLayout>
              <c:xMode val="edge"/>
              <c:yMode val="edge"/>
              <c:x val="1.1111111111111112E-2"/>
              <c:y val="0.3852351268591426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086734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73122134733158362"/>
          <c:y val="0.38020778652668419"/>
          <c:w val="0.18477930883639543"/>
          <c:h val="0.2679403616214640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14</xdr:row>
      <xdr:rowOff>4762</xdr:rowOff>
    </xdr:from>
    <xdr:to>
      <xdr:col>18</xdr:col>
      <xdr:colOff>219075</xdr:colOff>
      <xdr:row>27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4E4D427-3DBC-449E-AD00-90C6547352A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0</xdr:colOff>
      <xdr:row>28</xdr:row>
      <xdr:rowOff>4762</xdr:rowOff>
    </xdr:from>
    <xdr:to>
      <xdr:col>18</xdr:col>
      <xdr:colOff>219075</xdr:colOff>
      <xdr:row>41</xdr:row>
      <xdr:rowOff>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34B2EAAA-E0B9-44E0-896A-1FC6195B6A3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0</xdr:colOff>
      <xdr:row>42</xdr:row>
      <xdr:rowOff>4762</xdr:rowOff>
    </xdr:from>
    <xdr:to>
      <xdr:col>18</xdr:col>
      <xdr:colOff>219075</xdr:colOff>
      <xdr:row>55</xdr:row>
      <xdr:rowOff>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44FFB78C-94F3-4C5D-9126-0D398BF4D7A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4762</xdr:colOff>
      <xdr:row>12</xdr:row>
      <xdr:rowOff>4762</xdr:rowOff>
    </xdr:from>
    <xdr:to>
      <xdr:col>19</xdr:col>
      <xdr:colOff>309562</xdr:colOff>
      <xdr:row>25</xdr:row>
      <xdr:rowOff>0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242E3873-9C65-46C9-A4E9-E2A055B0EA6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FB39C7-289A-4E41-8FAD-0991B10AE117}">
  <dimension ref="B3:L68"/>
  <sheetViews>
    <sheetView tabSelected="1" zoomScaleNormal="100" workbookViewId="0">
      <selection activeCell="J9" sqref="J9"/>
    </sheetView>
  </sheetViews>
  <sheetFormatPr defaultRowHeight="15" x14ac:dyDescent="0.25"/>
  <cols>
    <col min="2" max="2" width="16.28515625" bestFit="1" customWidth="1"/>
    <col min="3" max="3" width="14.42578125" bestFit="1" customWidth="1"/>
    <col min="4" max="4" width="25.7109375" bestFit="1" customWidth="1"/>
    <col min="5" max="5" width="32.140625" bestFit="1" customWidth="1"/>
    <col min="6" max="6" width="30.85546875" bestFit="1" customWidth="1"/>
    <col min="7" max="7" width="10.5703125" bestFit="1" customWidth="1"/>
    <col min="8" max="9" width="8.140625" bestFit="1" customWidth="1"/>
    <col min="10" max="10" width="9" bestFit="1" customWidth="1"/>
    <col min="11" max="11" width="12.140625" customWidth="1"/>
    <col min="12" max="12" width="10.42578125" customWidth="1"/>
  </cols>
  <sheetData>
    <row r="3" spans="2:12" ht="51.75" customHeight="1" x14ac:dyDescent="0.25"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0</v>
      </c>
      <c r="H3" t="s">
        <v>6</v>
      </c>
      <c r="I3" s="1" t="s">
        <v>7</v>
      </c>
      <c r="J3" s="2" t="s">
        <v>8</v>
      </c>
      <c r="K3" s="1" t="s">
        <v>9</v>
      </c>
      <c r="L3" s="1" t="s">
        <v>10</v>
      </c>
    </row>
    <row r="4" spans="2:12" x14ac:dyDescent="0.25">
      <c r="B4">
        <v>628</v>
      </c>
      <c r="C4">
        <v>3</v>
      </c>
      <c r="D4">
        <v>0.36</v>
      </c>
      <c r="E4">
        <v>47</v>
      </c>
      <c r="F4">
        <v>51</v>
      </c>
      <c r="G4">
        <v>-0.62</v>
      </c>
      <c r="H4">
        <v>1.2</v>
      </c>
      <c r="I4">
        <v>1.2230000000000001</v>
      </c>
      <c r="J4">
        <v>42</v>
      </c>
      <c r="K4">
        <v>1.62</v>
      </c>
      <c r="L4">
        <v>1.5</v>
      </c>
    </row>
    <row r="10" spans="2:12" x14ac:dyDescent="0.25">
      <c r="B10" t="s">
        <v>11</v>
      </c>
      <c r="C10" t="s">
        <v>12</v>
      </c>
      <c r="D10" t="s">
        <v>15</v>
      </c>
      <c r="E10" t="s">
        <v>14</v>
      </c>
      <c r="F10" t="s">
        <v>13</v>
      </c>
    </row>
    <row r="11" spans="2:12" x14ac:dyDescent="0.25">
      <c r="B11">
        <f>$G$4*1/2*$I$4*30^2*$H$4</f>
        <v>-409.46040000000005</v>
      </c>
      <c r="C11">
        <f>$B$4*($E$4/100)*0.51*9.81</f>
        <v>1476.7149960000002</v>
      </c>
      <c r="D11">
        <f>$B$4*($E$4/100)*0.49*9.81</f>
        <v>1418.8046039999997</v>
      </c>
      <c r="E11">
        <f>$B$4*(53/100)*0.51*9.81</f>
        <v>1665.2318040000005</v>
      </c>
      <c r="F11">
        <f>B4*(53/100)*0.49*9.81</f>
        <v>1599.928596</v>
      </c>
    </row>
    <row r="15" spans="2:12" x14ac:dyDescent="0.25">
      <c r="E15" t="s">
        <v>17</v>
      </c>
      <c r="F15" t="s">
        <v>18</v>
      </c>
      <c r="G15" t="s">
        <v>12</v>
      </c>
      <c r="H15" t="s">
        <v>15</v>
      </c>
      <c r="I15" t="s">
        <v>14</v>
      </c>
      <c r="J15" t="s">
        <v>13</v>
      </c>
    </row>
    <row r="16" spans="2:12" x14ac:dyDescent="0.25">
      <c r="E16">
        <v>0</v>
      </c>
      <c r="F16" s="3">
        <f>628*(E16*9.81)*$D$4/$C$4</f>
        <v>0</v>
      </c>
      <c r="G16" s="3">
        <f>$C$11+(F16*0.51)-(($B$11/2)*0.42)</f>
        <v>1562.7016800000001</v>
      </c>
      <c r="H16" s="3">
        <f>$D$11+(F16*0.49)-(($B$11/2)*0.42)</f>
        <v>1504.7912879999997</v>
      </c>
      <c r="I16" s="3">
        <f>$E$11+(F16*0.53)-(($B$11/2)*0.58)</f>
        <v>1783.9753200000005</v>
      </c>
      <c r="J16" s="3">
        <f>$F$11+(F16*0.47)-(($B$11/2)*0.58)</f>
        <v>1718.672112</v>
      </c>
    </row>
    <row r="17" spans="4:10" x14ac:dyDescent="0.25">
      <c r="E17">
        <v>0.15</v>
      </c>
      <c r="F17" s="3">
        <f t="shared" ref="F17:F25" si="0">628*(E17*9.81)*$D$4/$C$4</f>
        <v>110.89224</v>
      </c>
      <c r="G17" s="3">
        <f>$C$11+(F17*0.51)-(($B$11/2)*0.42)</f>
        <v>1619.2567224000002</v>
      </c>
      <c r="H17" s="3">
        <f>$D$11+(F17*0.49)-(($B$11/2)*0.42)</f>
        <v>1559.1284855999997</v>
      </c>
      <c r="I17" s="3">
        <f>$E$11+(F17*0.53)-(($B$11/2)*0.58)</f>
        <v>1842.7482072000005</v>
      </c>
      <c r="J17" s="3">
        <f>$F$11+(F17*0.47)-(($B$11/2)*0.58)</f>
        <v>1770.7914647999999</v>
      </c>
    </row>
    <row r="18" spans="4:10" x14ac:dyDescent="0.25">
      <c r="E18">
        <v>0.3</v>
      </c>
      <c r="F18" s="3">
        <f t="shared" si="0"/>
        <v>221.78448</v>
      </c>
      <c r="G18" s="3">
        <f>$C$11+(F18*0.51)-(($B$11/2)*0.42)</f>
        <v>1675.8117648000002</v>
      </c>
      <c r="H18" s="3">
        <f>$D$11+(F18*0.49)-(($B$11/2)*0.42)</f>
        <v>1613.4656831999996</v>
      </c>
      <c r="I18" s="3">
        <f>$E$11+(F18*0.53)-(($B$11/2)*0.58)</f>
        <v>1901.5210944000005</v>
      </c>
      <c r="J18" s="3">
        <f>$F$11+(F18*0.47)-(($B$11/2)*0.58)</f>
        <v>1822.9108176</v>
      </c>
    </row>
    <row r="19" spans="4:10" x14ac:dyDescent="0.25">
      <c r="E19">
        <v>0.45</v>
      </c>
      <c r="F19" s="3">
        <f t="shared" si="0"/>
        <v>332.67671999999999</v>
      </c>
      <c r="G19" s="3">
        <f>$C$11+(F19*0.51)-(($B$11/2)*0.42)</f>
        <v>1732.3668072</v>
      </c>
      <c r="H19" s="3">
        <f>$D$11+(F19*0.49)-(($B$11/2)*0.42)</f>
        <v>1667.8028807999997</v>
      </c>
      <c r="I19" s="3">
        <f>$E$11+(F19*0.53)-(($B$11/2)*0.58)</f>
        <v>1960.2939816000005</v>
      </c>
      <c r="J19" s="3">
        <f>$F$11+(F19*0.47)-(($B$11/2)*0.58)</f>
        <v>1875.0301703999999</v>
      </c>
    </row>
    <row r="20" spans="4:10" x14ac:dyDescent="0.25">
      <c r="D20" t="s">
        <v>22</v>
      </c>
      <c r="E20">
        <v>0.6</v>
      </c>
      <c r="F20" s="3">
        <f t="shared" si="0"/>
        <v>443.56896</v>
      </c>
      <c r="G20" s="3">
        <f>$C$11+(F20*0.51)-(($B$11/2)*0.42)</f>
        <v>1788.9218496000001</v>
      </c>
      <c r="H20" s="3">
        <f>$D$11+(F20*0.49)-(($B$11/2)*0.42)</f>
        <v>1722.1400783999998</v>
      </c>
      <c r="I20" s="3">
        <f>$E$11+(F20*0.53)-(($B$11/2)*0.58)</f>
        <v>2019.0668688000005</v>
      </c>
      <c r="J20" s="3">
        <f>$F$11+(F20*0.47)-(($B$11/2)*0.58)</f>
        <v>1927.1495232</v>
      </c>
    </row>
    <row r="21" spans="4:10" x14ac:dyDescent="0.25">
      <c r="E21">
        <v>0.75</v>
      </c>
      <c r="F21" s="3">
        <f t="shared" si="0"/>
        <v>554.46120000000008</v>
      </c>
      <c r="G21" s="3">
        <f>$C$11+(F21*0.51)-(($B$11/2)*0.42)</f>
        <v>1845.4768920000001</v>
      </c>
      <c r="H21" s="3">
        <f>$D$11+(F21*0.49)-(($B$11/2)*0.42)</f>
        <v>1776.4772759999996</v>
      </c>
      <c r="I21" s="3">
        <f>$E$11+(F21*0.53)-(($B$11/2)*0.58)</f>
        <v>2077.8397560000003</v>
      </c>
      <c r="J21" s="3">
        <f>$F$11+(F21*0.47)-(($B$11/2)*0.58)</f>
        <v>1979.2688760000001</v>
      </c>
    </row>
    <row r="22" spans="4:10" x14ac:dyDescent="0.25">
      <c r="E22">
        <v>0.9</v>
      </c>
      <c r="F22" s="3">
        <f t="shared" si="0"/>
        <v>665.35343999999998</v>
      </c>
      <c r="G22" s="3">
        <f>$C$11+(F22*0.51)-(($B$11/2)*0.42)</f>
        <v>1902.0319344000002</v>
      </c>
      <c r="H22" s="3">
        <f>$D$11+(F22*0.49)-(($B$11/2)*0.42)</f>
        <v>1830.8144735999997</v>
      </c>
      <c r="I22" s="3">
        <f>$E$11+(F22*0.53)-(($B$11/2)*0.58)</f>
        <v>2136.6126432000005</v>
      </c>
      <c r="J22" s="3">
        <f>$F$11+(F22*0.47)-(($B$11/2)*0.58)</f>
        <v>2031.3882288</v>
      </c>
    </row>
    <row r="23" spans="4:10" x14ac:dyDescent="0.25">
      <c r="E23">
        <v>1.05</v>
      </c>
      <c r="F23" s="3">
        <f t="shared" si="0"/>
        <v>776.24568000000011</v>
      </c>
      <c r="G23" s="3">
        <f>$C$11+(F23*0.51)-(($B$11/2)*0.42)</f>
        <v>1958.5869768000002</v>
      </c>
      <c r="H23" s="3">
        <f>$D$11+(F23*0.49)-(($B$11/2)*0.42)</f>
        <v>1885.1516711999998</v>
      </c>
      <c r="I23" s="3">
        <f>$E$11+(F23*0.53)-(($B$11/2)*0.58)</f>
        <v>2195.3855304000003</v>
      </c>
      <c r="J23" s="3">
        <f>$F$11+(F23*0.47)-(($B$11/2)*0.58)</f>
        <v>2083.5075815999999</v>
      </c>
    </row>
    <row r="24" spans="4:10" x14ac:dyDescent="0.25">
      <c r="E24">
        <v>1.35</v>
      </c>
      <c r="F24" s="3">
        <f t="shared" si="0"/>
        <v>998.03016000000014</v>
      </c>
      <c r="G24" s="3">
        <f>$C$11+(F24*0.51)-(($B$11/2)*0.42)</f>
        <v>2071.6970616000003</v>
      </c>
      <c r="H24" s="3">
        <f>$D$11+(F24*0.49)-(($B$11/2)*0.42)</f>
        <v>1993.8260663999997</v>
      </c>
      <c r="I24" s="3">
        <f>$E$11+(F24*0.53)-(($B$11/2)*0.58)</f>
        <v>2312.9313048000008</v>
      </c>
      <c r="J24" s="3">
        <f>$F$11+(F24*0.47)-(($B$11/2)*0.58)</f>
        <v>2187.7462872000001</v>
      </c>
    </row>
    <row r="25" spans="4:10" x14ac:dyDescent="0.25">
      <c r="E25">
        <v>1.5</v>
      </c>
      <c r="F25" s="3">
        <f t="shared" si="0"/>
        <v>1108.9224000000002</v>
      </c>
      <c r="G25" s="3">
        <f>$C$11+(F25*0.51)-(($B$11/2)*0.42)</f>
        <v>2128.2521040000001</v>
      </c>
      <c r="H25" s="3">
        <f>$D$11+(F25*0.49)-(($B$11/2)*0.42)</f>
        <v>2048.1632639999998</v>
      </c>
      <c r="I25" s="3">
        <f>$E$11+(F25*0.53)-(($B$11/2)*0.58)</f>
        <v>2371.7041920000006</v>
      </c>
      <c r="J25" s="3">
        <f>$F$11+(F25*0.47)-(($B$11/2)*0.58)</f>
        <v>2239.86564</v>
      </c>
    </row>
    <row r="29" spans="4:10" x14ac:dyDescent="0.25">
      <c r="E29" t="s">
        <v>16</v>
      </c>
      <c r="F29" t="s">
        <v>19</v>
      </c>
      <c r="G29" t="s">
        <v>12</v>
      </c>
      <c r="H29" t="s">
        <v>15</v>
      </c>
      <c r="I29" t="s">
        <v>14</v>
      </c>
      <c r="J29" t="s">
        <v>13</v>
      </c>
    </row>
    <row r="30" spans="4:10" x14ac:dyDescent="0.25">
      <c r="E30">
        <v>0</v>
      </c>
      <c r="F30" s="3">
        <f>628*(E30*9.81)*$D$4/$K$4</f>
        <v>0</v>
      </c>
      <c r="G30" s="3">
        <f>$C$11+(F30*0.51)-(($B$11/2)*0.42)</f>
        <v>1562.7016800000001</v>
      </c>
      <c r="H30" s="3">
        <f>$D$11+(F30*0.49)-(($B$11/2)*0.42)</f>
        <v>1504.7912879999997</v>
      </c>
      <c r="I30" s="3">
        <f>$E$11+(F30*0.53)-(($B$11/2)*0.58)</f>
        <v>1783.9753200000005</v>
      </c>
      <c r="J30" s="3">
        <f>$F$11+(F30*0.47)-(($B$11/2)*0.58)</f>
        <v>1718.672112</v>
      </c>
    </row>
    <row r="31" spans="4:10" x14ac:dyDescent="0.25">
      <c r="E31">
        <v>0.15</v>
      </c>
      <c r="F31" s="3">
        <f t="shared" ref="F31:F39" si="1">628*(E31*9.81)*$D$4/$K$4</f>
        <v>205.35599999999997</v>
      </c>
      <c r="G31" s="3">
        <f>$C$11+(F31*0.51)-(($B$11/2)*0.42)</f>
        <v>1667.4332400000001</v>
      </c>
      <c r="H31" s="3">
        <f>$D$11+(F31*0.49)-(($B$11/2)*0.42)</f>
        <v>1605.4157279999997</v>
      </c>
      <c r="I31" s="3">
        <f>$E$11+(F31*0.53)-(($B$11/2)*0.58)</f>
        <v>1892.8140000000005</v>
      </c>
      <c r="J31" s="3">
        <f>$F$11+(F31*0.47)-(($B$11/2)*0.58)</f>
        <v>1815.1894319999999</v>
      </c>
    </row>
    <row r="32" spans="4:10" x14ac:dyDescent="0.25">
      <c r="E32">
        <v>0.3</v>
      </c>
      <c r="F32" s="3">
        <f t="shared" si="1"/>
        <v>410.71199999999993</v>
      </c>
      <c r="G32" s="3">
        <f>$C$11+(F32*0.51)-(($B$11/2)*0.42)</f>
        <v>1772.1648</v>
      </c>
      <c r="H32" s="3">
        <f>$D$11+(F32*0.49)-(($B$11/2)*0.42)</f>
        <v>1706.0401679999995</v>
      </c>
      <c r="I32" s="3">
        <f>$E$11+(F32*0.53)-(($B$11/2)*0.58)</f>
        <v>2001.6526800000004</v>
      </c>
      <c r="J32" s="3">
        <f>$F$11+(F32*0.47)-(($B$11/2)*0.58)</f>
        <v>1911.7067520000001</v>
      </c>
    </row>
    <row r="33" spans="5:10" x14ac:dyDescent="0.25">
      <c r="E33">
        <v>0.45</v>
      </c>
      <c r="F33" s="3">
        <f t="shared" si="1"/>
        <v>616.06799999999998</v>
      </c>
      <c r="G33" s="3">
        <f>$C$11+(F33*0.51)-(($B$11/2)*0.42)</f>
        <v>1876.8963600000002</v>
      </c>
      <c r="H33" s="3">
        <f>$D$11+(F33*0.49)-(($B$11/2)*0.42)</f>
        <v>1806.6646079999996</v>
      </c>
      <c r="I33" s="3">
        <f>$E$11+(F33*0.53)-(($B$11/2)*0.58)</f>
        <v>2110.4913600000004</v>
      </c>
      <c r="J33" s="3">
        <f>$F$11+(F33*0.47)-(($B$11/2)*0.58)</f>
        <v>2008.224072</v>
      </c>
    </row>
    <row r="34" spans="5:10" x14ac:dyDescent="0.25">
      <c r="E34">
        <v>0.6</v>
      </c>
      <c r="F34" s="3">
        <f t="shared" si="1"/>
        <v>821.42399999999986</v>
      </c>
      <c r="G34" s="3">
        <f>$C$11+(F34*0.51)-(($B$11/2)*0.42)</f>
        <v>1981.6279200000001</v>
      </c>
      <c r="H34" s="3">
        <f>$D$11+(F34*0.49)-(($B$11/2)*0.42)</f>
        <v>1907.2890479999996</v>
      </c>
      <c r="I34" s="3">
        <f>$E$11+(F34*0.53)-(($B$11/2)*0.58)</f>
        <v>2219.3300400000003</v>
      </c>
      <c r="J34" s="3">
        <f>$F$11+(F34*0.47)-(($B$11/2)*0.58)</f>
        <v>2104.7413919999999</v>
      </c>
    </row>
    <row r="35" spans="5:10" x14ac:dyDescent="0.25">
      <c r="E35">
        <v>0.75</v>
      </c>
      <c r="F35" s="3">
        <f t="shared" si="1"/>
        <v>1026.78</v>
      </c>
      <c r="G35" s="3">
        <f>$C$11+(F35*0.51)-(($B$11/2)*0.42)</f>
        <v>2086.3594800000001</v>
      </c>
      <c r="H35" s="3">
        <f>$D$11+(F35*0.49)-(($B$11/2)*0.42)</f>
        <v>2007.9134879999997</v>
      </c>
      <c r="I35" s="3">
        <f>$E$11+(F35*0.53)-(($B$11/2)*0.58)</f>
        <v>2328.1687200000006</v>
      </c>
      <c r="J35" s="3">
        <f>$F$11+(F35*0.47)-(($B$11/2)*0.58)</f>
        <v>2201.2587119999998</v>
      </c>
    </row>
    <row r="36" spans="5:10" x14ac:dyDescent="0.25">
      <c r="E36">
        <v>0.9</v>
      </c>
      <c r="F36" s="3">
        <f t="shared" si="1"/>
        <v>1232.136</v>
      </c>
      <c r="G36" s="3">
        <f>$C$11+(F36*0.51)-(($B$11/2)*0.42)</f>
        <v>2191.0910400000002</v>
      </c>
      <c r="H36" s="3">
        <f>$D$11+(F36*0.49)-(($B$11/2)*0.42)</f>
        <v>2108.5379279999997</v>
      </c>
      <c r="I36" s="3">
        <f>$E$11+(F36*0.53)-(($B$11/2)*0.58)</f>
        <v>2437.0074000000004</v>
      </c>
      <c r="J36" s="3">
        <f>$F$11+(F36*0.47)-(($B$11/2)*0.58)</f>
        <v>2297.7760319999998</v>
      </c>
    </row>
    <row r="37" spans="5:10" x14ac:dyDescent="0.25">
      <c r="E37">
        <v>1.05</v>
      </c>
      <c r="F37" s="3">
        <f t="shared" si="1"/>
        <v>1437.4920000000002</v>
      </c>
      <c r="G37" s="3">
        <f>$C$11+(F37*0.51)-(($B$11/2)*0.42)</f>
        <v>2295.8226</v>
      </c>
      <c r="H37" s="3">
        <f>$D$11+(F37*0.49)-(($B$11/2)*0.42)</f>
        <v>2209.1623679999998</v>
      </c>
      <c r="I37" s="3">
        <f>$E$11+(F37*0.53)-(($B$11/2)*0.58)</f>
        <v>2545.8460800000007</v>
      </c>
      <c r="J37" s="3">
        <f>$F$11+(F37*0.47)-(($B$11/2)*0.58)</f>
        <v>2394.2933520000001</v>
      </c>
    </row>
    <row r="38" spans="5:10" x14ac:dyDescent="0.25">
      <c r="E38">
        <v>1.35</v>
      </c>
      <c r="F38" s="3">
        <f t="shared" si="1"/>
        <v>1848.204</v>
      </c>
      <c r="G38" s="3">
        <f>$C$11+(F38*0.51)-(($B$11/2)*0.42)</f>
        <v>2505.2857200000003</v>
      </c>
      <c r="H38" s="3">
        <f>$D$11+(F38*0.49)-(($B$11/2)*0.42)</f>
        <v>2410.4112479999999</v>
      </c>
      <c r="I38" s="3">
        <f>$E$11+(F38*0.53)-(($B$11/2)*0.58)</f>
        <v>2763.5234400000004</v>
      </c>
      <c r="J38" s="3">
        <f>$F$11+(F38*0.47)-(($B$11/2)*0.58)</f>
        <v>2587.327992</v>
      </c>
    </row>
    <row r="39" spans="5:10" x14ac:dyDescent="0.25">
      <c r="E39">
        <v>1.5</v>
      </c>
      <c r="F39" s="3">
        <f t="shared" si="1"/>
        <v>2053.56</v>
      </c>
      <c r="G39" s="3">
        <f>$C$11+(F39*0.51)-(($B$11/2)*0.42)</f>
        <v>2610.01728</v>
      </c>
      <c r="H39" s="3">
        <f>$D$11+(F39*0.49)-(($B$11/2)*0.42)</f>
        <v>2511.0356879999995</v>
      </c>
      <c r="I39" s="3">
        <f>$E$11+(F39*0.53)-(($B$11/2)*0.58)</f>
        <v>2872.3621200000002</v>
      </c>
      <c r="J39" s="3">
        <f>$F$11+(F39*0.47)-(($B$11/2)*0.58)</f>
        <v>2683.8453119999999</v>
      </c>
    </row>
    <row r="43" spans="5:10" x14ac:dyDescent="0.25">
      <c r="E43" t="s">
        <v>20</v>
      </c>
      <c r="F43" t="s">
        <v>21</v>
      </c>
      <c r="G43" t="s">
        <v>12</v>
      </c>
      <c r="H43" t="s">
        <v>15</v>
      </c>
      <c r="I43" t="s">
        <v>14</v>
      </c>
      <c r="J43" t="s">
        <v>13</v>
      </c>
    </row>
    <row r="44" spans="5:10" x14ac:dyDescent="0.25">
      <c r="E44">
        <v>3</v>
      </c>
      <c r="F44">
        <f>$G$4*1/2*$I$4*E44^2*$H$4</f>
        <v>-4.0946040000000004</v>
      </c>
      <c r="G44" s="3">
        <f>$B$4*($E$4/100)*0.51*9.81-((F44/2)*0.42)</f>
        <v>1477.5748628400002</v>
      </c>
      <c r="H44" s="3">
        <f>$B$4*($E$4/100)*0.49*9.81-((F44/2)*0.42)</f>
        <v>1419.6644708399997</v>
      </c>
      <c r="I44" s="3">
        <f>$B$4*(53/100)*0.49*9.81-((F44/2)*0.58)</f>
        <v>1601.1160311599999</v>
      </c>
      <c r="J44" s="3">
        <f>$B$4*(53/100)*0.51*9.81-((F44/2)*0.58)</f>
        <v>1666.4192391600004</v>
      </c>
    </row>
    <row r="45" spans="5:10" x14ac:dyDescent="0.25">
      <c r="E45">
        <v>6</v>
      </c>
      <c r="F45">
        <f>$G$4*1/2*$I$4*E45^2*$H$4</f>
        <v>-16.378416000000001</v>
      </c>
      <c r="G45" s="3">
        <f>$B$4*($E$4/100)*0.51*9.81-((F45/2)*0.42)</f>
        <v>1480.1544633600001</v>
      </c>
      <c r="H45" s="3">
        <f>$B$4*($E$4/100)*0.49*9.81-((F45/2)*0.42)</f>
        <v>1422.2440713599997</v>
      </c>
      <c r="I45" s="3">
        <f t="shared" ref="I45:I53" si="2">$B$4*(53/100)*0.49*9.81-((F45/2)*0.58)</f>
        <v>1604.67833664</v>
      </c>
      <c r="J45" s="3">
        <f t="shared" ref="J45:J53" si="3">$B$4*(53/100)*0.51*9.81-((F45/2)*0.58)</f>
        <v>1669.9815446400005</v>
      </c>
    </row>
    <row r="46" spans="5:10" x14ac:dyDescent="0.25">
      <c r="E46">
        <v>9</v>
      </c>
      <c r="F46">
        <f>$G$4*1/2*$I$4*E46^2*$H$4</f>
        <v>-36.851436</v>
      </c>
      <c r="G46" s="3">
        <f>$B$4*($E$4/100)*0.51*9.81-((F46/2)*0.42)</f>
        <v>1484.4537975600001</v>
      </c>
      <c r="H46" s="3">
        <f>$B$4*($E$4/100)*0.49*9.81-((F46/2)*0.42)</f>
        <v>1426.5434055599997</v>
      </c>
      <c r="I46" s="3">
        <f t="shared" si="2"/>
        <v>1610.61551244</v>
      </c>
      <c r="J46" s="3">
        <f t="shared" si="3"/>
        <v>1675.9187204400005</v>
      </c>
    </row>
    <row r="47" spans="5:10" x14ac:dyDescent="0.25">
      <c r="E47">
        <v>12</v>
      </c>
      <c r="F47">
        <f>$G$4*1/2*$I$4*E47^2*$H$4</f>
        <v>-65.513664000000006</v>
      </c>
      <c r="G47" s="3">
        <f>$B$4*($E$4/100)*0.51*9.81-((F47/2)*0.42)</f>
        <v>1490.4728654400001</v>
      </c>
      <c r="H47" s="3">
        <f>$B$4*($E$4/100)*0.49*9.81-((F47/2)*0.42)</f>
        <v>1432.5624734399996</v>
      </c>
      <c r="I47" s="3">
        <f t="shared" si="2"/>
        <v>1618.9275585600001</v>
      </c>
      <c r="J47" s="3">
        <f t="shared" si="3"/>
        <v>1684.2307665600006</v>
      </c>
    </row>
    <row r="48" spans="5:10" x14ac:dyDescent="0.25">
      <c r="E48">
        <v>15</v>
      </c>
      <c r="F48">
        <f>$G$4*1/2*$I$4*E48^2*$H$4</f>
        <v>-102.36510000000001</v>
      </c>
      <c r="G48" s="3">
        <f>$B$4*($E$4/100)*0.51*9.81-((F48/2)*0.42)</f>
        <v>1498.2116670000003</v>
      </c>
      <c r="H48" s="3">
        <f>$B$4*($E$4/100)*0.49*9.81-((F48/2)*0.42)</f>
        <v>1440.3012749999998</v>
      </c>
      <c r="I48" s="3">
        <f t="shared" si="2"/>
        <v>1629.6144749999999</v>
      </c>
      <c r="J48" s="3">
        <f t="shared" si="3"/>
        <v>1694.9176830000006</v>
      </c>
    </row>
    <row r="49" spans="5:10" x14ac:dyDescent="0.25">
      <c r="E49">
        <v>18</v>
      </c>
      <c r="F49">
        <f>$G$4*1/2*$I$4*E49^2*$H$4</f>
        <v>-147.405744</v>
      </c>
      <c r="G49" s="3">
        <f>$B$4*($E$4/100)*0.51*9.81-((F49/2)*0.42)</f>
        <v>1507.6702022400002</v>
      </c>
      <c r="H49" s="3">
        <f>$B$4*($E$4/100)*0.49*9.81-((F49/2)*0.42)</f>
        <v>1449.7598102399998</v>
      </c>
      <c r="I49" s="3">
        <f t="shared" si="2"/>
        <v>1642.67626176</v>
      </c>
      <c r="J49" s="3">
        <f t="shared" si="3"/>
        <v>1707.9794697600005</v>
      </c>
    </row>
    <row r="50" spans="5:10" x14ac:dyDescent="0.25">
      <c r="E50">
        <v>21</v>
      </c>
      <c r="F50">
        <f>$G$4*1/2*$I$4*E50^2*$H$4</f>
        <v>-200.63559600000002</v>
      </c>
      <c r="G50" s="3">
        <f>$B$4*($E$4/100)*0.51*9.81-((F50/2)*0.42)</f>
        <v>1518.8484711600001</v>
      </c>
      <c r="H50" s="3">
        <f>$B$4*($E$4/100)*0.49*9.81-((F50/2)*0.42)</f>
        <v>1460.9380791599997</v>
      </c>
      <c r="I50" s="3">
        <f t="shared" si="2"/>
        <v>1658.11291884</v>
      </c>
      <c r="J50" s="3">
        <f t="shared" si="3"/>
        <v>1723.4161268400005</v>
      </c>
    </row>
    <row r="51" spans="5:10" x14ac:dyDescent="0.25">
      <c r="E51">
        <v>24</v>
      </c>
      <c r="F51">
        <f>$G$4*1/2*$I$4*E51^2*$H$4</f>
        <v>-262.05465600000002</v>
      </c>
      <c r="G51" s="3">
        <f>$B$4*($E$4/100)*0.51*9.81-((F51/2)*0.42)</f>
        <v>1531.7464737600001</v>
      </c>
      <c r="H51" s="3">
        <f>$B$4*($E$4/100)*0.49*9.81-((F51/2)*0.42)</f>
        <v>1473.8360817599996</v>
      </c>
      <c r="I51" s="3">
        <f t="shared" si="2"/>
        <v>1675.92444624</v>
      </c>
      <c r="J51" s="3">
        <f t="shared" si="3"/>
        <v>1741.2276542400004</v>
      </c>
    </row>
    <row r="52" spans="5:10" x14ac:dyDescent="0.25">
      <c r="E52">
        <v>27</v>
      </c>
      <c r="F52">
        <f>$G$4*1/2*$I$4*E52^2*$H$4</f>
        <v>-331.66292400000003</v>
      </c>
      <c r="G52" s="3">
        <f>$B$4*($E$4/100)*0.51*9.81-((F52/2)*0.42)</f>
        <v>1546.3642100400002</v>
      </c>
      <c r="H52" s="3">
        <f>$B$4*($E$4/100)*0.49*9.81-((F52/2)*0.42)</f>
        <v>1488.4538180399998</v>
      </c>
      <c r="I52" s="3">
        <f t="shared" si="2"/>
        <v>1696.11084396</v>
      </c>
      <c r="J52" s="3">
        <f t="shared" si="3"/>
        <v>1761.4140519600005</v>
      </c>
    </row>
    <row r="53" spans="5:10" x14ac:dyDescent="0.25">
      <c r="E53">
        <v>30</v>
      </c>
      <c r="F53">
        <f>$G$4*1/2*$I$4*E53^2*$H$4</f>
        <v>-409.46040000000005</v>
      </c>
      <c r="G53" s="3">
        <f>$B$4*($E$4/100)*0.51*9.81-((F53/2)*0.42)</f>
        <v>1562.7016800000001</v>
      </c>
      <c r="H53" s="3">
        <f>$B$4*($E$4/100)*0.49*9.81-((F53/2)*0.42)</f>
        <v>1504.7912879999997</v>
      </c>
      <c r="I53" s="3">
        <f t="shared" si="2"/>
        <v>1718.672112</v>
      </c>
      <c r="J53" s="3">
        <f t="shared" si="3"/>
        <v>1783.9753200000005</v>
      </c>
    </row>
    <row r="59" spans="5:10" x14ac:dyDescent="0.25">
      <c r="G59" s="3"/>
      <c r="H59" s="3"/>
      <c r="I59" s="3"/>
      <c r="J59" s="3"/>
    </row>
    <row r="60" spans="5:10" x14ac:dyDescent="0.25">
      <c r="G60" s="3"/>
      <c r="H60" s="3"/>
      <c r="I60" s="3"/>
      <c r="J60" s="3"/>
    </row>
    <row r="61" spans="5:10" x14ac:dyDescent="0.25">
      <c r="G61" s="3"/>
      <c r="H61" s="3"/>
      <c r="I61" s="3"/>
      <c r="J61" s="3"/>
    </row>
    <row r="62" spans="5:10" x14ac:dyDescent="0.25">
      <c r="G62" s="3"/>
      <c r="H62" s="3"/>
      <c r="I62" s="3"/>
      <c r="J62" s="3"/>
    </row>
    <row r="63" spans="5:10" x14ac:dyDescent="0.25">
      <c r="G63" s="3"/>
      <c r="H63" s="3"/>
      <c r="I63" s="3"/>
      <c r="J63" s="3"/>
    </row>
    <row r="64" spans="5:10" x14ac:dyDescent="0.25">
      <c r="G64" s="3"/>
      <c r="H64" s="3"/>
      <c r="I64" s="3"/>
      <c r="J64" s="3"/>
    </row>
    <row r="65" spans="7:10" x14ac:dyDescent="0.25">
      <c r="G65" s="3"/>
      <c r="H65" s="3"/>
      <c r="I65" s="3"/>
      <c r="J65" s="3"/>
    </row>
    <row r="66" spans="7:10" x14ac:dyDescent="0.25">
      <c r="G66" s="3"/>
      <c r="H66" s="3"/>
      <c r="I66" s="3"/>
      <c r="J66" s="3"/>
    </row>
    <row r="67" spans="7:10" x14ac:dyDescent="0.25">
      <c r="G67" s="3"/>
      <c r="H67" s="3"/>
      <c r="I67" s="3"/>
      <c r="J67" s="3"/>
    </row>
    <row r="68" spans="7:10" x14ac:dyDescent="0.25">
      <c r="G68" s="3"/>
      <c r="H68" s="3"/>
      <c r="I68" s="3"/>
      <c r="J68" s="3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D8934A-DEA8-4667-A956-D50B6F65A041}">
  <dimension ref="B3:L29"/>
  <sheetViews>
    <sheetView workbookViewId="0">
      <selection activeCell="J5" sqref="J5"/>
    </sheetView>
  </sheetViews>
  <sheetFormatPr defaultRowHeight="15" x14ac:dyDescent="0.25"/>
  <cols>
    <col min="3" max="3" width="14.42578125" bestFit="1" customWidth="1"/>
    <col min="5" max="5" width="16.28515625" customWidth="1"/>
    <col min="6" max="6" width="16.140625" customWidth="1"/>
  </cols>
  <sheetData>
    <row r="3" spans="2:12" x14ac:dyDescent="0.25">
      <c r="B3" s="1"/>
      <c r="C3" s="1"/>
      <c r="D3" s="1"/>
      <c r="E3" s="1"/>
      <c r="F3" s="1"/>
      <c r="G3" s="1"/>
      <c r="H3" s="1"/>
      <c r="I3" s="1"/>
      <c r="J3" s="2"/>
      <c r="K3" s="1"/>
      <c r="L3" s="1"/>
    </row>
    <row r="7" spans="2:12" x14ac:dyDescent="0.25">
      <c r="C7" t="s">
        <v>11</v>
      </c>
      <c r="D7" t="s">
        <v>12</v>
      </c>
      <c r="E7" t="s">
        <v>15</v>
      </c>
      <c r="F7" t="s">
        <v>14</v>
      </c>
      <c r="G7" t="s">
        <v>13</v>
      </c>
    </row>
    <row r="8" spans="2:12" x14ac:dyDescent="0.25">
      <c r="C8">
        <v>-409.46040000000005</v>
      </c>
      <c r="D8">
        <v>1476.7149959999999</v>
      </c>
      <c r="E8">
        <v>1418.8046039999997</v>
      </c>
      <c r="F8">
        <v>1665.2318040000005</v>
      </c>
      <c r="G8">
        <v>1599.928596</v>
      </c>
    </row>
    <row r="13" spans="2:12" x14ac:dyDescent="0.25">
      <c r="C13" t="s">
        <v>25</v>
      </c>
      <c r="D13" t="s">
        <v>16</v>
      </c>
      <c r="E13" t="s">
        <v>26</v>
      </c>
      <c r="F13" t="s">
        <v>24</v>
      </c>
      <c r="G13" t="s">
        <v>23</v>
      </c>
      <c r="H13" t="s">
        <v>12</v>
      </c>
      <c r="I13" t="s">
        <v>15</v>
      </c>
      <c r="J13" t="s">
        <v>14</v>
      </c>
      <c r="K13" t="s">
        <v>13</v>
      </c>
    </row>
    <row r="14" spans="2:12" x14ac:dyDescent="0.25">
      <c r="C14">
        <v>1.5</v>
      </c>
      <c r="D14" s="3">
        <f>(SQRT(((C14^2)-(E14^2))*-1))</f>
        <v>0</v>
      </c>
      <c r="E14">
        <v>1.5</v>
      </c>
      <c r="F14" s="3">
        <f>628*(C14*9.81)*0.36/2.8</f>
        <v>1188.131142857143</v>
      </c>
      <c r="G14" s="3">
        <f>628*(D14*9.81)*0.36/1.62</f>
        <v>0</v>
      </c>
      <c r="H14">
        <f>$D$8+(G14*0.51)+(F14*0.47)-(($C$8/2)*0.42)</f>
        <v>2121.1233171428571</v>
      </c>
      <c r="I14">
        <f>$E$8+(G14*0.49)+(F14*0.47)-(($C$8/2)*0.42)</f>
        <v>2063.2129251428569</v>
      </c>
      <c r="J14">
        <f>$F$8+(G14*0.51)+(F14*0.53)-(($C$8/2)*0.42)</f>
        <v>2380.927993714286</v>
      </c>
      <c r="K14">
        <f>$G$8+(G14*0.49)+(F14*0.53)-(($C$8/2)*0.42)</f>
        <v>2315.6247857142857</v>
      </c>
    </row>
    <row r="15" spans="2:12" x14ac:dyDescent="0.25">
      <c r="C15">
        <v>1.4</v>
      </c>
      <c r="D15" s="3">
        <f>(SQRT(((C15^2)-(E15^2))*-1))</f>
        <v>0.5385164807134506</v>
      </c>
      <c r="E15">
        <v>1.5</v>
      </c>
      <c r="F15" s="3">
        <f t="shared" ref="F15:F29" si="0">628*(C15*9.81)*0.36/2.8</f>
        <v>1108.9223999999999</v>
      </c>
      <c r="G15" s="3">
        <f t="shared" ref="G15:G29" si="1">628*(D15*9.81)*0.36/1.62</f>
        <v>737.25060275594228</v>
      </c>
      <c r="H15">
        <f t="shared" ref="H15:H29" si="2">$D$8+(G15*0.51)+(F15*0.47)-(($C$8/2)*0.42)</f>
        <v>2459.8930154055302</v>
      </c>
      <c r="I15">
        <f t="shared" ref="I15:I29" si="3">$E$8+(G15*0.49)+(F15*0.47)-(($C$8/2)*0.42)</f>
        <v>2387.237611350411</v>
      </c>
      <c r="J15">
        <f t="shared" ref="J15:J29" si="4">$F$8+(G15*0.51)+(F15*0.53)-(($C$8/2)*0.42)</f>
        <v>2714.9451674055313</v>
      </c>
      <c r="K15">
        <f>$G$8+(G15*0.49)+(F15*0.53)-(($C$8/2)*0.42)</f>
        <v>2634.8969473504117</v>
      </c>
    </row>
    <row r="16" spans="2:12" x14ac:dyDescent="0.25">
      <c r="C16">
        <v>1.3</v>
      </c>
      <c r="D16" s="3">
        <f>(SQRT(((C16^2)-(E16^2))*-1))</f>
        <v>0.74833147735478811</v>
      </c>
      <c r="E16">
        <v>1.5</v>
      </c>
      <c r="F16" s="3">
        <f t="shared" si="0"/>
        <v>1029.7136571428573</v>
      </c>
      <c r="G16" s="3">
        <f t="shared" si="1"/>
        <v>1024.4957257577989</v>
      </c>
      <c r="H16">
        <f t="shared" si="2"/>
        <v>2569.1599189936205</v>
      </c>
      <c r="I16">
        <f t="shared" si="3"/>
        <v>2490.7596124784641</v>
      </c>
      <c r="J16">
        <f t="shared" si="4"/>
        <v>2819.459546422192</v>
      </c>
      <c r="K16">
        <f t="shared" ref="K15:K29" si="5">$G$8+(G16*0.49)+(F16*0.53)-(($C$8/2)*0.42)</f>
        <v>2733.6664239070356</v>
      </c>
    </row>
    <row r="17" spans="3:11" x14ac:dyDescent="0.25">
      <c r="C17">
        <v>1.2</v>
      </c>
      <c r="D17" s="3">
        <f>(SQRT(((C17^2)-(E17^2))*-1))</f>
        <v>0.9</v>
      </c>
      <c r="E17">
        <v>1.5</v>
      </c>
      <c r="F17" s="3">
        <f t="shared" si="0"/>
        <v>950.50491428571434</v>
      </c>
      <c r="G17" s="3">
        <f t="shared" si="1"/>
        <v>1232.136</v>
      </c>
      <c r="H17">
        <f t="shared" si="2"/>
        <v>2637.8283497142857</v>
      </c>
      <c r="I17">
        <f t="shared" si="3"/>
        <v>2555.2752377142856</v>
      </c>
      <c r="J17">
        <f t="shared" si="4"/>
        <v>2883.3754525714294</v>
      </c>
      <c r="K17">
        <f t="shared" si="5"/>
        <v>2793.4295245714288</v>
      </c>
    </row>
    <row r="18" spans="3:11" x14ac:dyDescent="0.25">
      <c r="C18">
        <v>1.1000000000000001</v>
      </c>
      <c r="D18" s="3">
        <f>(SQRT(((C18^2)-(E18^2))*-1))</f>
        <v>1.0198039027185568</v>
      </c>
      <c r="E18">
        <v>1.5</v>
      </c>
      <c r="F18" s="3">
        <f t="shared" si="0"/>
        <v>871.29617142857171</v>
      </c>
      <c r="G18" s="3">
        <f t="shared" si="1"/>
        <v>1396.1523349778131</v>
      </c>
      <c r="H18">
        <f t="shared" si="2"/>
        <v>2684.2485714101135</v>
      </c>
      <c r="I18">
        <f t="shared" si="3"/>
        <v>2598.4151327105569</v>
      </c>
      <c r="J18">
        <f t="shared" si="4"/>
        <v>2925.0431496958281</v>
      </c>
      <c r="K18">
        <f t="shared" si="5"/>
        <v>2831.816894996271</v>
      </c>
    </row>
    <row r="19" spans="3:11" x14ac:dyDescent="0.25">
      <c r="C19">
        <v>1</v>
      </c>
      <c r="D19" s="3">
        <f>(SQRT(((C19^2)-(E19^2))*-1))</f>
        <v>1.1180339887498949</v>
      </c>
      <c r="E19">
        <v>1.5</v>
      </c>
      <c r="F19" s="3">
        <f t="shared" si="0"/>
        <v>792.08742857142852</v>
      </c>
      <c r="G19" s="3">
        <f t="shared" si="1"/>
        <v>1530.6332519581561</v>
      </c>
      <c r="H19">
        <f t="shared" si="2"/>
        <v>2715.6057299272311</v>
      </c>
      <c r="I19">
        <f t="shared" si="3"/>
        <v>2627.0826728880675</v>
      </c>
      <c r="J19">
        <f t="shared" si="4"/>
        <v>2951.647783641517</v>
      </c>
      <c r="K19">
        <f t="shared" si="5"/>
        <v>2855.7319106023533</v>
      </c>
    </row>
    <row r="20" spans="3:11" x14ac:dyDescent="0.25">
      <c r="C20">
        <v>0.9</v>
      </c>
      <c r="D20" s="3">
        <f>(SQRT(((C20^2)-(E20^2))*-1))</f>
        <v>1.2</v>
      </c>
      <c r="E20">
        <v>1.5</v>
      </c>
      <c r="F20" s="3">
        <f t="shared" si="0"/>
        <v>712.87868571428578</v>
      </c>
      <c r="G20" s="3">
        <f t="shared" si="1"/>
        <v>1642.8479999999997</v>
      </c>
      <c r="H20">
        <f t="shared" si="2"/>
        <v>2735.607142285714</v>
      </c>
      <c r="I20">
        <f t="shared" si="3"/>
        <v>2644.8397902857137</v>
      </c>
      <c r="J20">
        <f t="shared" si="4"/>
        <v>2966.8966714285721</v>
      </c>
      <c r="K20">
        <f t="shared" si="5"/>
        <v>2868.7365034285713</v>
      </c>
    </row>
    <row r="21" spans="3:11" x14ac:dyDescent="0.25">
      <c r="C21">
        <v>0.8</v>
      </c>
      <c r="D21" s="3">
        <f>(SQRT(((C21^2)-(E21^2))*-1))</f>
        <v>1.2688577540449519</v>
      </c>
      <c r="E21">
        <v>1.5</v>
      </c>
      <c r="F21" s="3">
        <f t="shared" si="0"/>
        <v>633.66994285714293</v>
      </c>
      <c r="G21" s="3">
        <f t="shared" si="1"/>
        <v>1737.1170195977011</v>
      </c>
      <c r="H21">
        <f t="shared" si="2"/>
        <v>2746.4562331376846</v>
      </c>
      <c r="I21">
        <f t="shared" si="3"/>
        <v>2653.8035007457302</v>
      </c>
      <c r="J21">
        <f t="shared" si="4"/>
        <v>2972.9932377091136</v>
      </c>
      <c r="K21">
        <f t="shared" si="5"/>
        <v>2872.9476893171591</v>
      </c>
    </row>
    <row r="22" spans="3:11" x14ac:dyDescent="0.25">
      <c r="C22">
        <v>0.7</v>
      </c>
      <c r="D22" s="3">
        <f>(SQRT(((C22^2)-(E22^2))*-1))</f>
        <v>1.3266499161421599</v>
      </c>
      <c r="E22">
        <v>1.5</v>
      </c>
      <c r="F22" s="3">
        <f t="shared" si="0"/>
        <v>554.46119999999996</v>
      </c>
      <c r="G22" s="3">
        <f t="shared" si="1"/>
        <v>1816.2368011952624</v>
      </c>
      <c r="H22">
        <f t="shared" si="2"/>
        <v>2749.5792126095835</v>
      </c>
      <c r="I22">
        <f t="shared" si="3"/>
        <v>2655.344084585678</v>
      </c>
      <c r="J22">
        <f t="shared" si="4"/>
        <v>2971.3636926095842</v>
      </c>
      <c r="K22">
        <f t="shared" si="5"/>
        <v>2869.7357485856783</v>
      </c>
    </row>
    <row r="23" spans="3:11" x14ac:dyDescent="0.25">
      <c r="C23">
        <v>0.6</v>
      </c>
      <c r="D23" s="3">
        <f>(SQRT(((C23^2)-(E23^2))*-1))</f>
        <v>1.374772708486752</v>
      </c>
      <c r="E23">
        <v>1.5</v>
      </c>
      <c r="F23" s="3">
        <f t="shared" si="0"/>
        <v>475.25245714285717</v>
      </c>
      <c r="G23" s="3">
        <f t="shared" si="1"/>
        <v>1882.1188288267031</v>
      </c>
      <c r="H23">
        <f t="shared" si="2"/>
        <v>2745.9509375587613</v>
      </c>
      <c r="I23">
        <f t="shared" si="3"/>
        <v>2650.3981689822267</v>
      </c>
      <c r="J23">
        <f t="shared" si="4"/>
        <v>2962.9828929873333</v>
      </c>
      <c r="K23">
        <f t="shared" si="5"/>
        <v>2860.0373084107987</v>
      </c>
    </row>
    <row r="24" spans="3:11" x14ac:dyDescent="0.25">
      <c r="C24">
        <v>0.5</v>
      </c>
      <c r="D24" s="3">
        <f>(SQRT(((C24^2)-(E24^2))*-1))</f>
        <v>1.4142135623730951</v>
      </c>
      <c r="E24">
        <v>1.5</v>
      </c>
      <c r="F24" s="3">
        <f t="shared" si="0"/>
        <v>396.04371428571426</v>
      </c>
      <c r="G24" s="3">
        <f t="shared" si="1"/>
        <v>1936.1149354312622</v>
      </c>
      <c r="H24">
        <f t="shared" si="2"/>
        <v>2736.2608427842292</v>
      </c>
      <c r="I24">
        <f t="shared" si="3"/>
        <v>2639.6281520756038</v>
      </c>
      <c r="J24">
        <f t="shared" si="4"/>
        <v>2948.5402736413726</v>
      </c>
      <c r="K24">
        <f t="shared" si="5"/>
        <v>2844.5147669327471</v>
      </c>
    </row>
    <row r="25" spans="3:11" x14ac:dyDescent="0.25">
      <c r="C25">
        <v>0.4</v>
      </c>
      <c r="D25" s="3">
        <f>(SQRT(((C25^2)-(E25^2))*-1))</f>
        <v>1.4456832294800961</v>
      </c>
      <c r="E25">
        <v>1.5</v>
      </c>
      <c r="F25" s="3">
        <f t="shared" si="0"/>
        <v>316.83497142857146</v>
      </c>
      <c r="G25" s="3">
        <f t="shared" si="1"/>
        <v>1979.1981684874306</v>
      </c>
      <c r="H25">
        <f t="shared" si="2"/>
        <v>2721.0051825000182</v>
      </c>
      <c r="I25">
        <f t="shared" si="3"/>
        <v>2623.5108271302693</v>
      </c>
      <c r="J25">
        <f t="shared" si="4"/>
        <v>2928.5320887857333</v>
      </c>
      <c r="K25">
        <f t="shared" si="5"/>
        <v>2823.6449174159839</v>
      </c>
    </row>
    <row r="26" spans="3:11" x14ac:dyDescent="0.25">
      <c r="C26">
        <v>0.3</v>
      </c>
      <c r="D26" s="3">
        <f>(SQRT(((C26^2)-(E26^2))*-1))</f>
        <v>1.4696938456699069</v>
      </c>
      <c r="E26">
        <v>1.5</v>
      </c>
      <c r="F26" s="3">
        <f t="shared" si="0"/>
        <v>237.62622857142858</v>
      </c>
      <c r="G26" s="3">
        <f t="shared" si="1"/>
        <v>2012.0696624759294</v>
      </c>
      <c r="H26">
        <f t="shared" si="2"/>
        <v>2700.5415352912955</v>
      </c>
      <c r="I26">
        <f t="shared" si="3"/>
        <v>2602.3897500417766</v>
      </c>
      <c r="J26">
        <f t="shared" si="4"/>
        <v>2903.3159170055819</v>
      </c>
      <c r="K26">
        <f t="shared" si="5"/>
        <v>2797.7713157560624</v>
      </c>
    </row>
    <row r="27" spans="3:11" x14ac:dyDescent="0.25">
      <c r="C27">
        <v>0.2</v>
      </c>
      <c r="D27" s="3">
        <f>(SQRT(((C27^2)-(E27^2))*-1))</f>
        <v>1.4866068747318506</v>
      </c>
      <c r="E27">
        <v>1.5</v>
      </c>
      <c r="F27" s="3">
        <f t="shared" si="0"/>
        <v>158.41748571428573</v>
      </c>
      <c r="G27" s="3">
        <f t="shared" si="1"/>
        <v>2035.2242757828924</v>
      </c>
      <c r="H27">
        <f t="shared" si="2"/>
        <v>2675.1222789349895</v>
      </c>
      <c r="I27">
        <f t="shared" si="3"/>
        <v>2576.5074014193315</v>
      </c>
      <c r="J27">
        <f t="shared" si="4"/>
        <v>2873.1441360778472</v>
      </c>
      <c r="K27">
        <f t="shared" si="5"/>
        <v>2767.1364425621887</v>
      </c>
    </row>
    <row r="28" spans="3:11" x14ac:dyDescent="0.25">
      <c r="C28">
        <v>0.1</v>
      </c>
      <c r="D28" s="3">
        <f>(SQRT(((C28^2)-(E28^2))*-1))</f>
        <v>1.4966629547095767</v>
      </c>
      <c r="E28">
        <v>1.5</v>
      </c>
      <c r="F28" s="3">
        <f t="shared" si="0"/>
        <v>79.208742857142866</v>
      </c>
      <c r="G28" s="3">
        <f t="shared" si="1"/>
        <v>2048.9914515155988</v>
      </c>
      <c r="H28">
        <f t="shared" si="2"/>
        <v>2644.9154294158125</v>
      </c>
      <c r="I28">
        <f t="shared" si="3"/>
        <v>2546.0252083855003</v>
      </c>
      <c r="J28">
        <f t="shared" si="4"/>
        <v>2838.1847619872415</v>
      </c>
      <c r="K28">
        <f t="shared" si="5"/>
        <v>2731.9017249569292</v>
      </c>
    </row>
    <row r="29" spans="3:11" x14ac:dyDescent="0.25">
      <c r="C29">
        <v>0</v>
      </c>
      <c r="D29" s="3">
        <f>(SQRT(((C29^2)-(E29^2))*-1))</f>
        <v>1.5</v>
      </c>
      <c r="E29">
        <v>1.5</v>
      </c>
      <c r="F29" s="3">
        <f t="shared" si="0"/>
        <v>0</v>
      </c>
      <c r="G29" s="3">
        <f t="shared" si="1"/>
        <v>2053.56</v>
      </c>
      <c r="H29">
        <f t="shared" si="2"/>
        <v>2610.0172799999996</v>
      </c>
      <c r="I29">
        <f t="shared" si="3"/>
        <v>2511.0356879999995</v>
      </c>
      <c r="J29">
        <f t="shared" si="4"/>
        <v>2798.5340880000003</v>
      </c>
      <c r="K29">
        <f t="shared" si="5"/>
        <v>2692.1596799999998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 wallace</dc:creator>
  <cp:lastModifiedBy>william wallace</cp:lastModifiedBy>
  <cp:lastPrinted>2020-03-22T21:27:16Z</cp:lastPrinted>
  <dcterms:created xsi:type="dcterms:W3CDTF">2020-03-13T13:51:43Z</dcterms:created>
  <dcterms:modified xsi:type="dcterms:W3CDTF">2020-03-22T23:26:57Z</dcterms:modified>
</cp:coreProperties>
</file>