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0756_student_uwtsd_ac_uk/Documents/"/>
    </mc:Choice>
  </mc:AlternateContent>
  <xr:revisionPtr revIDLastSave="719" documentId="8_{7C125CB0-E9D1-4391-949A-5271215AAA71}" xr6:coauthVersionLast="47" xr6:coauthVersionMax="47" xr10:uidLastSave="{43793AB5-1662-4F9B-853D-AAC27D561645}"/>
  <bookViews>
    <workbookView xWindow="-108" yWindow="-108" windowWidth="23256" windowHeight="1389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1" l="1"/>
  <c r="M6" i="1"/>
  <c r="L96" i="1"/>
  <c r="K6" i="1"/>
  <c r="L6" i="1"/>
  <c r="L3" i="1"/>
  <c r="J6" i="1"/>
  <c r="H6" i="1"/>
  <c r="G3" i="1"/>
  <c r="G7" i="1"/>
  <c r="M7" i="1" s="1"/>
  <c r="G8" i="1"/>
  <c r="M8" i="1" s="1"/>
  <c r="G9" i="1"/>
  <c r="G10" i="1"/>
  <c r="G11" i="1"/>
  <c r="G12" i="1"/>
  <c r="G13" i="1"/>
  <c r="M13" i="1" s="1"/>
  <c r="G14" i="1"/>
  <c r="M14" i="1" s="1"/>
  <c r="G15" i="1"/>
  <c r="M15" i="1" s="1"/>
  <c r="G16" i="1"/>
  <c r="M16" i="1" s="1"/>
  <c r="G17" i="1"/>
  <c r="M17" i="1" s="1"/>
  <c r="G18" i="1"/>
  <c r="M18" i="1" s="1"/>
  <c r="G19" i="1"/>
  <c r="M19" i="1" s="1"/>
  <c r="G20" i="1"/>
  <c r="M20" i="1" s="1"/>
  <c r="G21" i="1"/>
  <c r="M21" i="1" s="1"/>
  <c r="G22" i="1"/>
  <c r="M22" i="1" s="1"/>
  <c r="G23" i="1"/>
  <c r="M23" i="1" s="1"/>
  <c r="G24" i="1"/>
  <c r="M24" i="1" s="1"/>
  <c r="G25" i="1"/>
  <c r="M25" i="1" s="1"/>
  <c r="G26" i="1"/>
  <c r="M26" i="1" s="1"/>
  <c r="G27" i="1"/>
  <c r="M27" i="1" s="1"/>
  <c r="G28" i="1"/>
  <c r="M28" i="1" s="1"/>
  <c r="G29" i="1"/>
  <c r="M29" i="1" s="1"/>
  <c r="G30" i="1"/>
  <c r="G31" i="1"/>
  <c r="M31" i="1" s="1"/>
  <c r="G32" i="1"/>
  <c r="G33" i="1"/>
  <c r="G34" i="1"/>
  <c r="M34" i="1" s="1"/>
  <c r="G35" i="1"/>
  <c r="M35" i="1" s="1"/>
  <c r="G36" i="1"/>
  <c r="M36" i="1" s="1"/>
  <c r="G37" i="1"/>
  <c r="M37" i="1" s="1"/>
  <c r="G38" i="1"/>
  <c r="M38" i="1" s="1"/>
  <c r="G39" i="1"/>
  <c r="M39" i="1" s="1"/>
  <c r="G40" i="1"/>
  <c r="M40" i="1" s="1"/>
  <c r="G41" i="1"/>
  <c r="M41" i="1" s="1"/>
  <c r="G42" i="1"/>
  <c r="M42" i="1" s="1"/>
  <c r="G43" i="1"/>
  <c r="M43" i="1" s="1"/>
  <c r="G44" i="1"/>
  <c r="M44" i="1" s="1"/>
  <c r="G45" i="1"/>
  <c r="G46" i="1"/>
  <c r="G47" i="1"/>
  <c r="G48" i="1"/>
  <c r="G49" i="1"/>
  <c r="G50" i="1"/>
  <c r="M50" i="1" s="1"/>
  <c r="G51" i="1"/>
  <c r="M51" i="1" s="1"/>
  <c r="G52" i="1"/>
  <c r="M52" i="1" s="1"/>
  <c r="G53" i="1"/>
  <c r="M53" i="1" s="1"/>
  <c r="G54" i="1"/>
  <c r="M54" i="1" s="1"/>
  <c r="G55" i="1"/>
  <c r="M55" i="1" s="1"/>
  <c r="G56" i="1"/>
  <c r="M56" i="1" s="1"/>
  <c r="G57" i="1"/>
  <c r="M57" i="1" s="1"/>
  <c r="G58" i="1"/>
  <c r="M58" i="1" s="1"/>
  <c r="G59" i="1"/>
  <c r="M59" i="1" s="1"/>
  <c r="G60" i="1"/>
  <c r="M60" i="1" s="1"/>
  <c r="G61" i="1"/>
  <c r="M61" i="1" s="1"/>
  <c r="G62" i="1"/>
  <c r="M62" i="1" s="1"/>
  <c r="G63" i="1"/>
  <c r="M63" i="1" s="1"/>
  <c r="G64" i="1"/>
  <c r="M64" i="1" s="1"/>
  <c r="G65" i="1"/>
  <c r="M65" i="1" s="1"/>
  <c r="G66" i="1"/>
  <c r="G67" i="1"/>
  <c r="M67" i="1" s="1"/>
  <c r="G68" i="1"/>
  <c r="G69" i="1"/>
  <c r="G70" i="1"/>
  <c r="M70" i="1" s="1"/>
  <c r="G71" i="1"/>
  <c r="M71" i="1" s="1"/>
  <c r="G72" i="1"/>
  <c r="M72" i="1" s="1"/>
  <c r="G73" i="1"/>
  <c r="M73" i="1" s="1"/>
  <c r="G74" i="1"/>
  <c r="M74" i="1" s="1"/>
  <c r="G75" i="1"/>
  <c r="M75" i="1" s="1"/>
  <c r="G76" i="1"/>
  <c r="M76" i="1" s="1"/>
  <c r="G77" i="1"/>
  <c r="M77" i="1" s="1"/>
  <c r="G78" i="1"/>
  <c r="G79" i="1"/>
  <c r="M79" i="1" s="1"/>
  <c r="G80" i="1"/>
  <c r="M80" i="1" s="1"/>
  <c r="G81" i="1"/>
  <c r="G82" i="1"/>
  <c r="G83" i="1"/>
  <c r="G84" i="1"/>
  <c r="G85" i="1"/>
  <c r="G86" i="1"/>
  <c r="M86" i="1" s="1"/>
  <c r="G87" i="1"/>
  <c r="M87" i="1" s="1"/>
  <c r="G88" i="1"/>
  <c r="M88" i="1" s="1"/>
  <c r="G89" i="1"/>
  <c r="M89" i="1" s="1"/>
  <c r="G90" i="1"/>
  <c r="M90" i="1" s="1"/>
  <c r="G91" i="1"/>
  <c r="M91" i="1" s="1"/>
  <c r="G92" i="1"/>
  <c r="M92" i="1" s="1"/>
  <c r="G93" i="1"/>
  <c r="M93" i="1" s="1"/>
  <c r="G94" i="1"/>
  <c r="M94" i="1" s="1"/>
  <c r="G95" i="1"/>
  <c r="M95" i="1" s="1"/>
  <c r="G96" i="1"/>
  <c r="M96" i="1" s="1"/>
  <c r="G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F7" i="1"/>
  <c r="C6" i="1"/>
  <c r="M9" i="1"/>
  <c r="M10" i="1"/>
  <c r="M11" i="1"/>
  <c r="M12" i="1"/>
  <c r="M30" i="1"/>
  <c r="M32" i="1"/>
  <c r="M33" i="1"/>
  <c r="M45" i="1"/>
  <c r="M46" i="1"/>
  <c r="M47" i="1"/>
  <c r="M48" i="1"/>
  <c r="M49" i="1"/>
  <c r="M66" i="1"/>
  <c r="M68" i="1"/>
  <c r="M69" i="1"/>
  <c r="M78" i="1"/>
  <c r="M81" i="1"/>
  <c r="M82" i="1"/>
  <c r="M83" i="1"/>
  <c r="M84" i="1"/>
  <c r="M85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C96" i="1" s="1"/>
  <c r="H96" i="1" l="1"/>
  <c r="I96" i="1" s="1"/>
  <c r="J96" i="1"/>
  <c r="N96" i="1"/>
  <c r="O96" i="1" s="1"/>
  <c r="C95" i="1"/>
  <c r="H95" i="1" s="1"/>
  <c r="I95" i="1" s="1"/>
  <c r="C76" i="1"/>
  <c r="H76" i="1" s="1"/>
  <c r="I76" i="1" s="1"/>
  <c r="C75" i="1"/>
  <c r="H75" i="1" s="1"/>
  <c r="I75" i="1" s="1"/>
  <c r="C43" i="1"/>
  <c r="H43" i="1" s="1"/>
  <c r="I43" i="1" s="1"/>
  <c r="C93" i="1"/>
  <c r="H93" i="1" s="1"/>
  <c r="I93" i="1" s="1"/>
  <c r="C42" i="1"/>
  <c r="H42" i="1" s="1"/>
  <c r="I42" i="1" s="1"/>
  <c r="C41" i="1"/>
  <c r="H41" i="1" s="1"/>
  <c r="I41" i="1" s="1"/>
  <c r="C40" i="1"/>
  <c r="H40" i="1" s="1"/>
  <c r="I40" i="1" s="1"/>
  <c r="C39" i="1"/>
  <c r="H39" i="1" s="1"/>
  <c r="I39" i="1" s="1"/>
  <c r="C38" i="1"/>
  <c r="H38" i="1" s="1"/>
  <c r="I38" i="1" s="1"/>
  <c r="C37" i="1"/>
  <c r="H37" i="1" s="1"/>
  <c r="I37" i="1" s="1"/>
  <c r="C47" i="1"/>
  <c r="H47" i="1" s="1"/>
  <c r="I47" i="1" s="1"/>
  <c r="C44" i="1"/>
  <c r="H44" i="1" s="1"/>
  <c r="I44" i="1" s="1"/>
  <c r="C36" i="1"/>
  <c r="H36" i="1" s="1"/>
  <c r="I36" i="1" s="1"/>
  <c r="C74" i="1"/>
  <c r="H74" i="1" s="1"/>
  <c r="I74" i="1" s="1"/>
  <c r="C35" i="1"/>
  <c r="H35" i="1" s="1"/>
  <c r="I35" i="1" s="1"/>
  <c r="C34" i="1"/>
  <c r="H34" i="1" s="1"/>
  <c r="I34" i="1" s="1"/>
  <c r="C94" i="1"/>
  <c r="H94" i="1" s="1"/>
  <c r="I94" i="1" s="1"/>
  <c r="C20" i="1"/>
  <c r="H20" i="1" s="1"/>
  <c r="I20" i="1" s="1"/>
  <c r="C19" i="1"/>
  <c r="H19" i="1" s="1"/>
  <c r="I19" i="1" s="1"/>
  <c r="C18" i="1"/>
  <c r="H18" i="1" s="1"/>
  <c r="I18" i="1" s="1"/>
  <c r="C17" i="1"/>
  <c r="H17" i="1" s="1"/>
  <c r="I17" i="1" s="1"/>
  <c r="C45" i="1"/>
  <c r="H45" i="1" s="1"/>
  <c r="I45" i="1" s="1"/>
  <c r="C16" i="1"/>
  <c r="H16" i="1" s="1"/>
  <c r="I16" i="1" s="1"/>
  <c r="C15" i="1"/>
  <c r="H15" i="1" s="1"/>
  <c r="I15" i="1" s="1"/>
  <c r="C14" i="1"/>
  <c r="H14" i="1" s="1"/>
  <c r="I14" i="1" s="1"/>
  <c r="C46" i="1"/>
  <c r="H46" i="1" s="1"/>
  <c r="I46" i="1" s="1"/>
  <c r="C68" i="1"/>
  <c r="H68" i="1" s="1"/>
  <c r="I68" i="1" s="1"/>
  <c r="C12" i="1"/>
  <c r="H12" i="1" s="1"/>
  <c r="I12" i="1" s="1"/>
  <c r="C13" i="1"/>
  <c r="H13" i="1" s="1"/>
  <c r="I13" i="1" s="1"/>
  <c r="C67" i="1"/>
  <c r="H67" i="1" s="1"/>
  <c r="I67" i="1" s="1"/>
  <c r="C11" i="1"/>
  <c r="H11" i="1" s="1"/>
  <c r="I11" i="1" s="1"/>
  <c r="C69" i="1"/>
  <c r="H69" i="1" s="1"/>
  <c r="I69" i="1" s="1"/>
  <c r="C66" i="1"/>
  <c r="H66" i="1" s="1"/>
  <c r="I66" i="1" s="1"/>
  <c r="C10" i="1"/>
  <c r="H10" i="1" s="1"/>
  <c r="I10" i="1" s="1"/>
  <c r="C73" i="1"/>
  <c r="H73" i="1" s="1"/>
  <c r="I73" i="1" s="1"/>
  <c r="C72" i="1"/>
  <c r="H72" i="1" s="1"/>
  <c r="I72" i="1" s="1"/>
  <c r="C70" i="1"/>
  <c r="H70" i="1" s="1"/>
  <c r="I70" i="1" s="1"/>
  <c r="C65" i="1"/>
  <c r="H65" i="1" s="1"/>
  <c r="I65" i="1" s="1"/>
  <c r="C9" i="1"/>
  <c r="H9" i="1" s="1"/>
  <c r="I9" i="1" s="1"/>
  <c r="C64" i="1"/>
  <c r="H64" i="1" s="1"/>
  <c r="I64" i="1" s="1"/>
  <c r="C8" i="1"/>
  <c r="H8" i="1" s="1"/>
  <c r="I8" i="1" s="1"/>
  <c r="C71" i="1"/>
  <c r="H71" i="1" s="1"/>
  <c r="I71" i="1" s="1"/>
  <c r="C48" i="1"/>
  <c r="H48" i="1" s="1"/>
  <c r="I48" i="1" s="1"/>
  <c r="C7" i="1"/>
  <c r="H7" i="1" s="1"/>
  <c r="C63" i="1"/>
  <c r="H63" i="1" s="1"/>
  <c r="I63" i="1" s="1"/>
  <c r="C90" i="1"/>
  <c r="H90" i="1" s="1"/>
  <c r="I90" i="1" s="1"/>
  <c r="C61" i="1"/>
  <c r="H61" i="1" s="1"/>
  <c r="I61" i="1" s="1"/>
  <c r="C33" i="1"/>
  <c r="H33" i="1" s="1"/>
  <c r="I33" i="1" s="1"/>
  <c r="C88" i="1"/>
  <c r="H88" i="1" s="1"/>
  <c r="I88" i="1" s="1"/>
  <c r="C60" i="1"/>
  <c r="H60" i="1" s="1"/>
  <c r="I60" i="1" s="1"/>
  <c r="C32" i="1"/>
  <c r="H32" i="1" s="1"/>
  <c r="I32" i="1" s="1"/>
  <c r="C86" i="1"/>
  <c r="H86" i="1" s="1"/>
  <c r="I86" i="1" s="1"/>
  <c r="C58" i="1"/>
  <c r="H58" i="1" s="1"/>
  <c r="I58" i="1" s="1"/>
  <c r="C30" i="1"/>
  <c r="H30" i="1" s="1"/>
  <c r="I30" i="1" s="1"/>
  <c r="C92" i="1"/>
  <c r="H92" i="1" s="1"/>
  <c r="I92" i="1" s="1"/>
  <c r="C85" i="1"/>
  <c r="H85" i="1" s="1"/>
  <c r="I85" i="1" s="1"/>
  <c r="C57" i="1"/>
  <c r="H57" i="1" s="1"/>
  <c r="I57" i="1" s="1"/>
  <c r="C29" i="1"/>
  <c r="H29" i="1" s="1"/>
  <c r="I29" i="1" s="1"/>
  <c r="C84" i="1"/>
  <c r="H84" i="1" s="1"/>
  <c r="I84" i="1" s="1"/>
  <c r="C56" i="1"/>
  <c r="H56" i="1" s="1"/>
  <c r="I56" i="1" s="1"/>
  <c r="C28" i="1"/>
  <c r="H28" i="1" s="1"/>
  <c r="I28" i="1" s="1"/>
  <c r="C83" i="1"/>
  <c r="H83" i="1" s="1"/>
  <c r="I83" i="1" s="1"/>
  <c r="C55" i="1"/>
  <c r="H55" i="1" s="1"/>
  <c r="I55" i="1" s="1"/>
  <c r="C27" i="1"/>
  <c r="H27" i="1" s="1"/>
  <c r="I27" i="1" s="1"/>
  <c r="C87" i="1"/>
  <c r="H87" i="1" s="1"/>
  <c r="I87" i="1" s="1"/>
  <c r="C82" i="1"/>
  <c r="H82" i="1" s="1"/>
  <c r="I82" i="1" s="1"/>
  <c r="C54" i="1"/>
  <c r="H54" i="1" s="1"/>
  <c r="I54" i="1" s="1"/>
  <c r="C26" i="1"/>
  <c r="H26" i="1" s="1"/>
  <c r="I26" i="1" s="1"/>
  <c r="C81" i="1"/>
  <c r="H81" i="1" s="1"/>
  <c r="I81" i="1" s="1"/>
  <c r="C53" i="1"/>
  <c r="H53" i="1" s="1"/>
  <c r="I53" i="1" s="1"/>
  <c r="C25" i="1"/>
  <c r="H25" i="1" s="1"/>
  <c r="I25" i="1" s="1"/>
  <c r="C31" i="1"/>
  <c r="H31" i="1" s="1"/>
  <c r="I31" i="1" s="1"/>
  <c r="C80" i="1"/>
  <c r="H80" i="1" s="1"/>
  <c r="I80" i="1" s="1"/>
  <c r="C52" i="1"/>
  <c r="H52" i="1" s="1"/>
  <c r="I52" i="1" s="1"/>
  <c r="C24" i="1"/>
  <c r="H24" i="1" s="1"/>
  <c r="I24" i="1" s="1"/>
  <c r="C89" i="1"/>
  <c r="H89" i="1" s="1"/>
  <c r="I89" i="1" s="1"/>
  <c r="C59" i="1"/>
  <c r="H59" i="1" s="1"/>
  <c r="I59" i="1" s="1"/>
  <c r="C79" i="1"/>
  <c r="H79" i="1" s="1"/>
  <c r="I79" i="1" s="1"/>
  <c r="C51" i="1"/>
  <c r="H51" i="1" s="1"/>
  <c r="I51" i="1" s="1"/>
  <c r="C23" i="1"/>
  <c r="H23" i="1" s="1"/>
  <c r="I23" i="1" s="1"/>
  <c r="C62" i="1"/>
  <c r="H62" i="1" s="1"/>
  <c r="I62" i="1" s="1"/>
  <c r="C78" i="1"/>
  <c r="H78" i="1" s="1"/>
  <c r="I78" i="1" s="1"/>
  <c r="C50" i="1"/>
  <c r="H50" i="1" s="1"/>
  <c r="I50" i="1" s="1"/>
  <c r="C22" i="1"/>
  <c r="H22" i="1" s="1"/>
  <c r="I22" i="1" s="1"/>
  <c r="C91" i="1"/>
  <c r="H91" i="1" s="1"/>
  <c r="I91" i="1" s="1"/>
  <c r="C77" i="1"/>
  <c r="H77" i="1" s="1"/>
  <c r="I77" i="1" s="1"/>
  <c r="C49" i="1"/>
  <c r="H49" i="1" s="1"/>
  <c r="I49" i="1" s="1"/>
  <c r="C21" i="1"/>
  <c r="H21" i="1" s="1"/>
  <c r="I21" i="1" s="1"/>
  <c r="I6" i="1" l="1"/>
  <c r="I7" i="1"/>
  <c r="L7" i="1" s="1"/>
  <c r="N7" i="1" s="1"/>
  <c r="O7" i="1" s="1"/>
  <c r="L21" i="1"/>
  <c r="N21" i="1" s="1"/>
  <c r="O21" i="1" s="1"/>
  <c r="J21" i="1"/>
  <c r="L49" i="1"/>
  <c r="N49" i="1" s="1"/>
  <c r="O49" i="1" s="1"/>
  <c r="J49" i="1"/>
  <c r="L77" i="1"/>
  <c r="N77" i="1" s="1"/>
  <c r="O77" i="1" s="1"/>
  <c r="J77" i="1"/>
  <c r="L91" i="1"/>
  <c r="N91" i="1" s="1"/>
  <c r="O91" i="1" s="1"/>
  <c r="J91" i="1"/>
  <c r="L22" i="1"/>
  <c r="N22" i="1" s="1"/>
  <c r="O22" i="1" s="1"/>
  <c r="J22" i="1"/>
  <c r="L50" i="1"/>
  <c r="N50" i="1" s="1"/>
  <c r="O50" i="1" s="1"/>
  <c r="J50" i="1"/>
  <c r="L78" i="1"/>
  <c r="N78" i="1" s="1"/>
  <c r="O78" i="1" s="1"/>
  <c r="J78" i="1"/>
  <c r="L62" i="1"/>
  <c r="N62" i="1" s="1"/>
  <c r="O62" i="1" s="1"/>
  <c r="J62" i="1"/>
  <c r="L23" i="1"/>
  <c r="N23" i="1" s="1"/>
  <c r="O23" i="1" s="1"/>
  <c r="J23" i="1"/>
  <c r="L51" i="1"/>
  <c r="N51" i="1" s="1"/>
  <c r="O51" i="1" s="1"/>
  <c r="J51" i="1"/>
  <c r="L79" i="1"/>
  <c r="N79" i="1" s="1"/>
  <c r="O79" i="1" s="1"/>
  <c r="J79" i="1"/>
  <c r="L59" i="1"/>
  <c r="N59" i="1" s="1"/>
  <c r="O59" i="1" s="1"/>
  <c r="J59" i="1"/>
  <c r="L89" i="1"/>
  <c r="N89" i="1" s="1"/>
  <c r="O89" i="1" s="1"/>
  <c r="J89" i="1"/>
  <c r="L24" i="1"/>
  <c r="N24" i="1" s="1"/>
  <c r="O24" i="1" s="1"/>
  <c r="J24" i="1"/>
  <c r="L52" i="1"/>
  <c r="N52" i="1" s="1"/>
  <c r="O52" i="1" s="1"/>
  <c r="J52" i="1"/>
  <c r="L80" i="1"/>
  <c r="N80" i="1" s="1"/>
  <c r="O80" i="1" s="1"/>
  <c r="J80" i="1"/>
  <c r="L31" i="1"/>
  <c r="N31" i="1" s="1"/>
  <c r="O31" i="1" s="1"/>
  <c r="J31" i="1"/>
  <c r="L25" i="1"/>
  <c r="N25" i="1" s="1"/>
  <c r="O25" i="1" s="1"/>
  <c r="J25" i="1"/>
  <c r="L53" i="1"/>
  <c r="N53" i="1" s="1"/>
  <c r="O53" i="1" s="1"/>
  <c r="J53" i="1"/>
  <c r="L81" i="1"/>
  <c r="N81" i="1" s="1"/>
  <c r="O81" i="1" s="1"/>
  <c r="J81" i="1"/>
  <c r="L26" i="1"/>
  <c r="N26" i="1" s="1"/>
  <c r="O26" i="1" s="1"/>
  <c r="J26" i="1"/>
  <c r="L54" i="1"/>
  <c r="N54" i="1" s="1"/>
  <c r="O54" i="1" s="1"/>
  <c r="J54" i="1"/>
  <c r="L82" i="1"/>
  <c r="N82" i="1" s="1"/>
  <c r="O82" i="1" s="1"/>
  <c r="J82" i="1"/>
  <c r="L87" i="1"/>
  <c r="N87" i="1" s="1"/>
  <c r="O87" i="1" s="1"/>
  <c r="J87" i="1"/>
  <c r="L27" i="1"/>
  <c r="N27" i="1" s="1"/>
  <c r="O27" i="1" s="1"/>
  <c r="J27" i="1"/>
  <c r="L55" i="1"/>
  <c r="N55" i="1" s="1"/>
  <c r="O55" i="1" s="1"/>
  <c r="J55" i="1"/>
  <c r="L83" i="1"/>
  <c r="N83" i="1" s="1"/>
  <c r="O83" i="1" s="1"/>
  <c r="J83" i="1"/>
  <c r="L28" i="1"/>
  <c r="N28" i="1" s="1"/>
  <c r="O28" i="1" s="1"/>
  <c r="J28" i="1"/>
  <c r="L56" i="1"/>
  <c r="N56" i="1" s="1"/>
  <c r="O56" i="1" s="1"/>
  <c r="J56" i="1"/>
  <c r="L84" i="1"/>
  <c r="N84" i="1" s="1"/>
  <c r="O84" i="1" s="1"/>
  <c r="J84" i="1"/>
  <c r="L29" i="1"/>
  <c r="N29" i="1" s="1"/>
  <c r="O29" i="1" s="1"/>
  <c r="J29" i="1"/>
  <c r="L57" i="1"/>
  <c r="N57" i="1" s="1"/>
  <c r="O57" i="1" s="1"/>
  <c r="J57" i="1"/>
  <c r="L85" i="1"/>
  <c r="N85" i="1" s="1"/>
  <c r="O85" i="1" s="1"/>
  <c r="J85" i="1"/>
  <c r="L92" i="1"/>
  <c r="N92" i="1" s="1"/>
  <c r="O92" i="1" s="1"/>
  <c r="J92" i="1"/>
  <c r="L30" i="1"/>
  <c r="N30" i="1" s="1"/>
  <c r="O30" i="1" s="1"/>
  <c r="J30" i="1"/>
  <c r="L58" i="1"/>
  <c r="N58" i="1" s="1"/>
  <c r="O58" i="1" s="1"/>
  <c r="J58" i="1"/>
  <c r="L86" i="1"/>
  <c r="N86" i="1" s="1"/>
  <c r="O86" i="1" s="1"/>
  <c r="J86" i="1"/>
  <c r="L32" i="1"/>
  <c r="N32" i="1" s="1"/>
  <c r="O32" i="1" s="1"/>
  <c r="J32" i="1"/>
  <c r="L60" i="1"/>
  <c r="N60" i="1" s="1"/>
  <c r="O60" i="1" s="1"/>
  <c r="J60" i="1"/>
  <c r="L88" i="1"/>
  <c r="N88" i="1" s="1"/>
  <c r="O88" i="1" s="1"/>
  <c r="J88" i="1"/>
  <c r="L33" i="1"/>
  <c r="N33" i="1" s="1"/>
  <c r="O33" i="1" s="1"/>
  <c r="J33" i="1"/>
  <c r="L61" i="1"/>
  <c r="N61" i="1" s="1"/>
  <c r="O61" i="1" s="1"/>
  <c r="J61" i="1"/>
  <c r="L90" i="1"/>
  <c r="N90" i="1" s="1"/>
  <c r="O90" i="1" s="1"/>
  <c r="J90" i="1"/>
  <c r="L63" i="1"/>
  <c r="N63" i="1" s="1"/>
  <c r="O63" i="1" s="1"/>
  <c r="J63" i="1"/>
  <c r="J7" i="1"/>
  <c r="L48" i="1"/>
  <c r="N48" i="1" s="1"/>
  <c r="O48" i="1" s="1"/>
  <c r="J48" i="1"/>
  <c r="L71" i="1"/>
  <c r="N71" i="1" s="1"/>
  <c r="O71" i="1" s="1"/>
  <c r="J71" i="1"/>
  <c r="L8" i="1"/>
  <c r="N8" i="1" s="1"/>
  <c r="O8" i="1" s="1"/>
  <c r="J8" i="1"/>
  <c r="L64" i="1"/>
  <c r="N64" i="1" s="1"/>
  <c r="O64" i="1" s="1"/>
  <c r="J64" i="1"/>
  <c r="L9" i="1"/>
  <c r="N9" i="1" s="1"/>
  <c r="O9" i="1" s="1"/>
  <c r="J9" i="1"/>
  <c r="L65" i="1"/>
  <c r="N65" i="1" s="1"/>
  <c r="O65" i="1" s="1"/>
  <c r="J65" i="1"/>
  <c r="L70" i="1"/>
  <c r="N70" i="1" s="1"/>
  <c r="O70" i="1" s="1"/>
  <c r="J70" i="1"/>
  <c r="L72" i="1"/>
  <c r="N72" i="1" s="1"/>
  <c r="O72" i="1" s="1"/>
  <c r="J72" i="1"/>
  <c r="L73" i="1"/>
  <c r="N73" i="1" s="1"/>
  <c r="O73" i="1" s="1"/>
  <c r="J73" i="1"/>
  <c r="L10" i="1"/>
  <c r="N10" i="1" s="1"/>
  <c r="O10" i="1" s="1"/>
  <c r="J10" i="1"/>
  <c r="L66" i="1"/>
  <c r="N66" i="1" s="1"/>
  <c r="O66" i="1" s="1"/>
  <c r="J66" i="1"/>
  <c r="L69" i="1"/>
  <c r="N69" i="1" s="1"/>
  <c r="O69" i="1" s="1"/>
  <c r="J69" i="1"/>
  <c r="L11" i="1"/>
  <c r="N11" i="1" s="1"/>
  <c r="O11" i="1" s="1"/>
  <c r="J11" i="1"/>
  <c r="L67" i="1"/>
  <c r="N67" i="1" s="1"/>
  <c r="O67" i="1" s="1"/>
  <c r="J67" i="1"/>
  <c r="L13" i="1"/>
  <c r="N13" i="1" s="1"/>
  <c r="O13" i="1" s="1"/>
  <c r="J13" i="1"/>
  <c r="L12" i="1"/>
  <c r="N12" i="1" s="1"/>
  <c r="O12" i="1" s="1"/>
  <c r="J12" i="1"/>
  <c r="L68" i="1"/>
  <c r="N68" i="1" s="1"/>
  <c r="O68" i="1" s="1"/>
  <c r="J68" i="1"/>
  <c r="L46" i="1"/>
  <c r="N46" i="1" s="1"/>
  <c r="O46" i="1" s="1"/>
  <c r="J46" i="1"/>
  <c r="L14" i="1"/>
  <c r="N14" i="1" s="1"/>
  <c r="O14" i="1" s="1"/>
  <c r="J14" i="1"/>
  <c r="L15" i="1"/>
  <c r="N15" i="1" s="1"/>
  <c r="O15" i="1" s="1"/>
  <c r="J15" i="1"/>
  <c r="L16" i="1"/>
  <c r="N16" i="1" s="1"/>
  <c r="O16" i="1" s="1"/>
  <c r="J16" i="1"/>
  <c r="L45" i="1"/>
  <c r="N45" i="1" s="1"/>
  <c r="O45" i="1" s="1"/>
  <c r="J45" i="1"/>
  <c r="L17" i="1"/>
  <c r="N17" i="1" s="1"/>
  <c r="O17" i="1" s="1"/>
  <c r="J17" i="1"/>
  <c r="L18" i="1"/>
  <c r="N18" i="1" s="1"/>
  <c r="O18" i="1" s="1"/>
  <c r="J18" i="1"/>
  <c r="L19" i="1"/>
  <c r="N19" i="1" s="1"/>
  <c r="O19" i="1" s="1"/>
  <c r="J19" i="1"/>
  <c r="L20" i="1"/>
  <c r="N20" i="1" s="1"/>
  <c r="O20" i="1" s="1"/>
  <c r="J20" i="1"/>
  <c r="L94" i="1"/>
  <c r="N94" i="1" s="1"/>
  <c r="O94" i="1" s="1"/>
  <c r="J94" i="1"/>
  <c r="L34" i="1"/>
  <c r="N34" i="1" s="1"/>
  <c r="O34" i="1" s="1"/>
  <c r="J34" i="1"/>
  <c r="L35" i="1"/>
  <c r="N35" i="1" s="1"/>
  <c r="O35" i="1" s="1"/>
  <c r="J35" i="1"/>
  <c r="L74" i="1"/>
  <c r="N74" i="1" s="1"/>
  <c r="O74" i="1" s="1"/>
  <c r="J74" i="1"/>
  <c r="L36" i="1"/>
  <c r="N36" i="1" s="1"/>
  <c r="O36" i="1" s="1"/>
  <c r="J36" i="1"/>
  <c r="L44" i="1"/>
  <c r="N44" i="1" s="1"/>
  <c r="O44" i="1" s="1"/>
  <c r="J44" i="1"/>
  <c r="L47" i="1"/>
  <c r="N47" i="1" s="1"/>
  <c r="O47" i="1" s="1"/>
  <c r="J47" i="1"/>
  <c r="L37" i="1"/>
  <c r="N37" i="1" s="1"/>
  <c r="O37" i="1" s="1"/>
  <c r="J37" i="1"/>
  <c r="L38" i="1"/>
  <c r="N38" i="1" s="1"/>
  <c r="O38" i="1" s="1"/>
  <c r="J38" i="1"/>
  <c r="L39" i="1"/>
  <c r="N39" i="1" s="1"/>
  <c r="O39" i="1" s="1"/>
  <c r="J39" i="1"/>
  <c r="L40" i="1"/>
  <c r="N40" i="1" s="1"/>
  <c r="O40" i="1" s="1"/>
  <c r="J40" i="1"/>
  <c r="L41" i="1"/>
  <c r="N41" i="1" s="1"/>
  <c r="O41" i="1" s="1"/>
  <c r="J41" i="1"/>
  <c r="L42" i="1"/>
  <c r="N42" i="1" s="1"/>
  <c r="O42" i="1" s="1"/>
  <c r="J42" i="1"/>
  <c r="L93" i="1"/>
  <c r="N93" i="1" s="1"/>
  <c r="O93" i="1" s="1"/>
  <c r="J93" i="1"/>
  <c r="L43" i="1"/>
  <c r="N43" i="1" s="1"/>
  <c r="O43" i="1" s="1"/>
  <c r="J43" i="1"/>
  <c r="L75" i="1"/>
  <c r="N75" i="1" s="1"/>
  <c r="O75" i="1" s="1"/>
  <c r="J75" i="1"/>
  <c r="L76" i="1"/>
  <c r="N76" i="1" s="1"/>
  <c r="O76" i="1" s="1"/>
  <c r="J76" i="1"/>
  <c r="L95" i="1"/>
  <c r="N95" i="1" s="1"/>
  <c r="O95" i="1" s="1"/>
  <c r="J95" i="1"/>
  <c r="O6" i="1" l="1"/>
</calcChain>
</file>

<file path=xl/sharedStrings.xml><?xml version="1.0" encoding="utf-8"?>
<sst xmlns="http://schemas.openxmlformats.org/spreadsheetml/2006/main" count="44" uniqueCount="35">
  <si>
    <t>Torque arm length</t>
  </si>
  <si>
    <t>Baro</t>
  </si>
  <si>
    <t>Humidity</t>
  </si>
  <si>
    <t>Ambient temp</t>
  </si>
  <si>
    <t>Correction Factor</t>
  </si>
  <si>
    <t>m</t>
  </si>
  <si>
    <t>Pa</t>
  </si>
  <si>
    <t>mBar</t>
  </si>
  <si>
    <t>%</t>
  </si>
  <si>
    <t>Deg C</t>
  </si>
  <si>
    <t>Deg K</t>
  </si>
  <si>
    <t>Load</t>
  </si>
  <si>
    <t>Dyno Speed</t>
  </si>
  <si>
    <t>Fuel Flow Rate</t>
  </si>
  <si>
    <t>Lambda</t>
  </si>
  <si>
    <t>AFR</t>
  </si>
  <si>
    <t>Torque</t>
  </si>
  <si>
    <t>Power</t>
  </si>
  <si>
    <t>Corrected Power</t>
  </si>
  <si>
    <t>Fuel Mass Rate</t>
  </si>
  <si>
    <t>SFC</t>
  </si>
  <si>
    <t>BMEP</t>
  </si>
  <si>
    <t>Thermal Efficiency</t>
  </si>
  <si>
    <t>Newtons</t>
  </si>
  <si>
    <t>rpm</t>
  </si>
  <si>
    <t>rad/s</t>
  </si>
  <si>
    <t>l/min</t>
  </si>
  <si>
    <t>n/a</t>
  </si>
  <si>
    <t>Nm</t>
  </si>
  <si>
    <t>kW</t>
  </si>
  <si>
    <t>kg/h</t>
  </si>
  <si>
    <t>kg/kWh</t>
  </si>
  <si>
    <t>Bar</t>
  </si>
  <si>
    <t>Decimal</t>
  </si>
  <si>
    <t>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</si>
</sst>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scheme val="minor"/>
    </font>
    <font>
      <sz val="11"/>
      <color rgb="FF000000"/>
      <name val="Consolas"/>
    </font>
    <font>
      <sz val="11"/>
      <color rgb="FF000000"/>
      <name val="Consolas"/>
      <charset val="1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4" fillId="0" borderId="1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0" fillId="3" borderId="25" xfId="0" applyFill="1" applyBorder="1"/>
    <xf numFmtId="0" fontId="0" fillId="3" borderId="17" xfId="0" applyFill="1" applyBorder="1"/>
    <xf numFmtId="0" fontId="0" fillId="3" borderId="26" xfId="0" applyFill="1" applyBorder="1"/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3" xfId="0" applyFill="1" applyBorder="1" applyAlignment="1">
      <alignment horizontal="center" wrapText="1"/>
    </xf>
    <xf numFmtId="0" fontId="0" fillId="4" borderId="3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6" xfId="0" applyFill="1" applyBorder="1" applyAlignment="1">
      <alignment horizontal="center" wrapText="1"/>
    </xf>
    <xf numFmtId="0" fontId="0" fillId="4" borderId="6" xfId="0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2" fillId="5" borderId="4" xfId="0" applyFont="1" applyFill="1" applyBorder="1" applyAlignment="1">
      <alignment horizontal="center" wrapText="1"/>
    </xf>
    <xf numFmtId="0" fontId="1" fillId="5" borderId="10" xfId="0" applyFont="1" applyFill="1" applyBorder="1" applyAlignment="1">
      <alignment horizontal="center"/>
    </xf>
    <xf numFmtId="0" fontId="0" fillId="5" borderId="4" xfId="0" applyFill="1" applyBorder="1"/>
    <xf numFmtId="0" fontId="0" fillId="5" borderId="12" xfId="0" applyFill="1" applyBorder="1"/>
    <xf numFmtId="0" fontId="0" fillId="5" borderId="7" xfId="0" applyFill="1" applyBorder="1"/>
    <xf numFmtId="0" fontId="1" fillId="6" borderId="3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0" fillId="6" borderId="18" xfId="0" applyFill="1" applyBorder="1"/>
    <xf numFmtId="0" fontId="0" fillId="6" borderId="19" xfId="0" applyFill="1" applyBorder="1"/>
    <xf numFmtId="0" fontId="0" fillId="6" borderId="20" xfId="0" applyFill="1" applyBorder="1"/>
    <xf numFmtId="0" fontId="1" fillId="6" borderId="13" xfId="0" applyFont="1" applyFill="1" applyBorder="1" applyAlignment="1">
      <alignment horizontal="center" wrapText="1"/>
    </xf>
    <xf numFmtId="0" fontId="2" fillId="6" borderId="3" xfId="0" applyFont="1" applyFill="1" applyBorder="1" applyAlignment="1">
      <alignment horizontal="center" wrapText="1"/>
    </xf>
    <xf numFmtId="0" fontId="2" fillId="6" borderId="9" xfId="0" applyFont="1" applyFill="1" applyBorder="1" applyAlignment="1">
      <alignment horizontal="center"/>
    </xf>
    <xf numFmtId="0" fontId="0" fillId="6" borderId="3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6" borderId="6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Engine Speed Vs SFC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499759405074365"/>
          <c:y val="0.17171296296296296"/>
          <c:w val="0.78911351706036736"/>
          <c:h val="0.60051727909011365"/>
        </c:manualLayout>
      </c:layout>
      <c:scatterChart>
        <c:scatterStyle val="smoothMarker"/>
        <c:varyColors val="0"/>
        <c:ser>
          <c:idx val="0"/>
          <c:order val="0"/>
          <c:tx>
            <c:v>Dyno Speed Vs SFC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BsC'!$L$6:$L$96</c:f>
              <c:numCache>
                <c:formatCode>General</c:formatCode>
                <c:ptCount val="91"/>
                <c:pt idx="0">
                  <c:v>0.36024314763826903</c:v>
                </c:pt>
                <c:pt idx="1">
                  <c:v>0.35118393010552423</c:v>
                </c:pt>
                <c:pt idx="2">
                  <c:v>0.3381696860425667</c:v>
                </c:pt>
                <c:pt idx="3">
                  <c:v>0.31792220964543666</c:v>
                </c:pt>
                <c:pt idx="4">
                  <c:v>0.30665738526976455</c:v>
                </c:pt>
                <c:pt idx="5">
                  <c:v>0.30745801370013975</c:v>
                </c:pt>
                <c:pt idx="6">
                  <c:v>0.29047567795248663</c:v>
                </c:pt>
                <c:pt idx="7">
                  <c:v>0.27602073449897152</c:v>
                </c:pt>
                <c:pt idx="8">
                  <c:v>0.27316582895923985</c:v>
                </c:pt>
                <c:pt idx="9">
                  <c:v>0.2640360138446235</c:v>
                </c:pt>
                <c:pt idx="10">
                  <c:v>0.26439294304801175</c:v>
                </c:pt>
                <c:pt idx="11">
                  <c:v>0.26716263866355922</c:v>
                </c:pt>
                <c:pt idx="12">
                  <c:v>0.2647763114996286</c:v>
                </c:pt>
                <c:pt idx="13">
                  <c:v>0.26371306608307088</c:v>
                </c:pt>
                <c:pt idx="14">
                  <c:v>0.25957987888669554</c:v>
                </c:pt>
                <c:pt idx="15">
                  <c:v>0.25927648201598635</c:v>
                </c:pt>
                <c:pt idx="16">
                  <c:v>0.26574624603574587</c:v>
                </c:pt>
                <c:pt idx="17">
                  <c:v>0.26924920318102663</c:v>
                </c:pt>
                <c:pt idx="18">
                  <c:v>0.26919949025398709</c:v>
                </c:pt>
                <c:pt idx="19">
                  <c:v>0.26750165282765709</c:v>
                </c:pt>
                <c:pt idx="20">
                  <c:v>0.26894341830749607</c:v>
                </c:pt>
                <c:pt idx="21">
                  <c:v>0.26569412064058662</c:v>
                </c:pt>
                <c:pt idx="22">
                  <c:v>0.26351557986524843</c:v>
                </c:pt>
                <c:pt idx="23">
                  <c:v>0.26205838679246879</c:v>
                </c:pt>
                <c:pt idx="24">
                  <c:v>0.26176891806496067</c:v>
                </c:pt>
                <c:pt idx="25">
                  <c:v>0.26032512509943945</c:v>
                </c:pt>
                <c:pt idx="26">
                  <c:v>0.26040148564639842</c:v>
                </c:pt>
                <c:pt idx="27">
                  <c:v>0.26313998456929361</c:v>
                </c:pt>
                <c:pt idx="28">
                  <c:v>0.26455309537155203</c:v>
                </c:pt>
                <c:pt idx="29">
                  <c:v>0.26272813640460507</c:v>
                </c:pt>
                <c:pt idx="30">
                  <c:v>0.26424563282106073</c:v>
                </c:pt>
                <c:pt idx="31">
                  <c:v>0.2643500353796584</c:v>
                </c:pt>
                <c:pt idx="32">
                  <c:v>0.2681220947785613</c:v>
                </c:pt>
                <c:pt idx="33">
                  <c:v>0.26905514799857227</c:v>
                </c:pt>
                <c:pt idx="34">
                  <c:v>0.27101710277353619</c:v>
                </c:pt>
                <c:pt idx="35">
                  <c:v>0.27396102181486159</c:v>
                </c:pt>
                <c:pt idx="36">
                  <c:v>0.27207997165189568</c:v>
                </c:pt>
                <c:pt idx="37">
                  <c:v>0.27249566483870025</c:v>
                </c:pt>
                <c:pt idx="38">
                  <c:v>0.27676928794995304</c:v>
                </c:pt>
                <c:pt idx="39">
                  <c:v>0.28037214732839161</c:v>
                </c:pt>
                <c:pt idx="40">
                  <c:v>0.28523425803867591</c:v>
                </c:pt>
                <c:pt idx="41">
                  <c:v>0.29190310738541919</c:v>
                </c:pt>
                <c:pt idx="42">
                  <c:v>0.29276782422373737</c:v>
                </c:pt>
                <c:pt idx="43">
                  <c:v>0.29702022731626077</c:v>
                </c:pt>
                <c:pt idx="44">
                  <c:v>0.29557421823576113</c:v>
                </c:pt>
                <c:pt idx="45">
                  <c:v>0.29723552052174762</c:v>
                </c:pt>
                <c:pt idx="46">
                  <c:v>0.29401788252320221</c:v>
                </c:pt>
                <c:pt idx="47">
                  <c:v>0.29216640698657764</c:v>
                </c:pt>
                <c:pt idx="48">
                  <c:v>0.29324596922292828</c:v>
                </c:pt>
                <c:pt idx="49">
                  <c:v>0.29000029022141183</c:v>
                </c:pt>
                <c:pt idx="50">
                  <c:v>0.29311392291477512</c:v>
                </c:pt>
                <c:pt idx="51">
                  <c:v>0.29133198094163737</c:v>
                </c:pt>
                <c:pt idx="52">
                  <c:v>0.2988564300622098</c:v>
                </c:pt>
                <c:pt idx="53">
                  <c:v>0.2978894729257876</c:v>
                </c:pt>
                <c:pt idx="54">
                  <c:v>0.30210724674484024</c:v>
                </c:pt>
                <c:pt idx="55">
                  <c:v>0.29892769511305034</c:v>
                </c:pt>
                <c:pt idx="56">
                  <c:v>0.30029403742562505</c:v>
                </c:pt>
                <c:pt idx="57">
                  <c:v>0.30334756284958114</c:v>
                </c:pt>
                <c:pt idx="58">
                  <c:v>0.30308280125821013</c:v>
                </c:pt>
                <c:pt idx="59">
                  <c:v>0.3092476169612523</c:v>
                </c:pt>
                <c:pt idx="60">
                  <c:v>0.31023831574146732</c:v>
                </c:pt>
                <c:pt idx="61">
                  <c:v>0.31246086309418974</c:v>
                </c:pt>
                <c:pt idx="62">
                  <c:v>0.31405662642452292</c:v>
                </c:pt>
                <c:pt idx="63">
                  <c:v>0.31721978125145422</c:v>
                </c:pt>
                <c:pt idx="64">
                  <c:v>0.31697021745357484</c:v>
                </c:pt>
                <c:pt idx="65">
                  <c:v>0.31809228855477722</c:v>
                </c:pt>
                <c:pt idx="66">
                  <c:v>0.3215338535332915</c:v>
                </c:pt>
                <c:pt idx="67">
                  <c:v>0.32294598075587155</c:v>
                </c:pt>
                <c:pt idx="68">
                  <c:v>0.32297301062080835</c:v>
                </c:pt>
                <c:pt idx="69">
                  <c:v>0.31974695650221974</c:v>
                </c:pt>
                <c:pt idx="70">
                  <c:v>0.32275927768662271</c:v>
                </c:pt>
                <c:pt idx="71">
                  <c:v>0.32256307263174183</c:v>
                </c:pt>
                <c:pt idx="72">
                  <c:v>0.32388895244978738</c:v>
                </c:pt>
                <c:pt idx="73">
                  <c:v>0.32484321974107289</c:v>
                </c:pt>
                <c:pt idx="74">
                  <c:v>0.32471891496797373</c:v>
                </c:pt>
                <c:pt idx="75">
                  <c:v>0.32940948496921191</c:v>
                </c:pt>
                <c:pt idx="76">
                  <c:v>0.33047666150535071</c:v>
                </c:pt>
                <c:pt idx="77">
                  <c:v>0.33395483703703588</c:v>
                </c:pt>
                <c:pt idx="78">
                  <c:v>0.33773730946066827</c:v>
                </c:pt>
                <c:pt idx="79">
                  <c:v>0.33933794935178802</c:v>
                </c:pt>
                <c:pt idx="80">
                  <c:v>0.34028697679938835</c:v>
                </c:pt>
                <c:pt idx="81">
                  <c:v>0.34419397059063755</c:v>
                </c:pt>
                <c:pt idx="82">
                  <c:v>0.34671596437900126</c:v>
                </c:pt>
                <c:pt idx="83">
                  <c:v>0.35088268712348647</c:v>
                </c:pt>
                <c:pt idx="84">
                  <c:v>0.35436603676395312</c:v>
                </c:pt>
                <c:pt idx="85">
                  <c:v>0.35474493621584824</c:v>
                </c:pt>
                <c:pt idx="86">
                  <c:v>0.35759295765102483</c:v>
                </c:pt>
                <c:pt idx="87">
                  <c:v>0.35719535265256236</c:v>
                </c:pt>
                <c:pt idx="88">
                  <c:v>0.36631352039735943</c:v>
                </c:pt>
                <c:pt idx="89">
                  <c:v>0.37125740402661822</c:v>
                </c:pt>
                <c:pt idx="90">
                  <c:v>0.37440388110488626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A9E-4504-8183-28A68A8522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656864"/>
        <c:axId val="27653504"/>
      </c:scatterChart>
      <c:valAx>
        <c:axId val="27656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1080424321959758"/>
              <c:y val="0.86574074074074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53504"/>
        <c:crosses val="autoZero"/>
        <c:crossBetween val="midCat"/>
      </c:valAx>
      <c:valAx>
        <c:axId val="2765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Specific Fuel Consumption</a:t>
                </a:r>
              </a:p>
              <a:p>
                <a:pPr>
                  <a:defRPr/>
                </a:pPr>
                <a:r>
                  <a:rPr lang="en-GB"/>
                  <a:t>(kg/kWh)</a:t>
                </a:r>
              </a:p>
            </c:rich>
          </c:tx>
          <c:layout>
            <c:manualLayout>
              <c:xMode val="edge"/>
              <c:yMode val="edge"/>
              <c:x val="1.6388888888888883E-3"/>
              <c:y val="0.210374380285797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56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Engine Speed Vs Brake Power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General</c:formatCode>
                <c:ptCount val="91"/>
                <c:pt idx="0">
                  <c:v>11.792835000058998</c:v>
                </c:pt>
                <c:pt idx="1">
                  <c:v>12.440711619940021</c:v>
                </c:pt>
                <c:pt idx="2">
                  <c:v>13.15146414229508</c:v>
                </c:pt>
                <c:pt idx="3">
                  <c:v>13.818210451227774</c:v>
                </c:pt>
                <c:pt idx="4">
                  <c:v>14.640664845069578</c:v>
                </c:pt>
                <c:pt idx="5">
                  <c:v>15.495571875535845</c:v>
                </c:pt>
                <c:pt idx="6">
                  <c:v>16.41189043297382</c:v>
                </c:pt>
                <c:pt idx="7">
                  <c:v>17.402540460299726</c:v>
                </c:pt>
                <c:pt idx="8">
                  <c:v>18.445965658288319</c:v>
                </c:pt>
                <c:pt idx="9">
                  <c:v>19.358046751182155</c:v>
                </c:pt>
                <c:pt idx="10">
                  <c:v>20.233460803938918</c:v>
                </c:pt>
                <c:pt idx="11">
                  <c:v>21.051424061889723</c:v>
                </c:pt>
                <c:pt idx="12">
                  <c:v>21.856507733729487</c:v>
                </c:pt>
                <c:pt idx="13">
                  <c:v>22.596789906962233</c:v>
                </c:pt>
                <c:pt idx="14">
                  <c:v>23.258802939172824</c:v>
                </c:pt>
                <c:pt idx="15">
                  <c:v>23.984251103872122</c:v>
                </c:pt>
                <c:pt idx="16">
                  <c:v>24.819573553309205</c:v>
                </c:pt>
                <c:pt idx="17">
                  <c:v>25.583666241599516</c:v>
                </c:pt>
                <c:pt idx="18">
                  <c:v>26.328133992055456</c:v>
                </c:pt>
                <c:pt idx="19">
                  <c:v>27.194560007772324</c:v>
                </c:pt>
                <c:pt idx="20">
                  <c:v>28.170664289458948</c:v>
                </c:pt>
                <c:pt idx="21">
                  <c:v>29.03755729106436</c:v>
                </c:pt>
                <c:pt idx="22">
                  <c:v>29.976066326094724</c:v>
                </c:pt>
                <c:pt idx="23">
                  <c:v>30.937192467800823</c:v>
                </c:pt>
                <c:pt idx="24">
                  <c:v>31.743671332048326</c:v>
                </c:pt>
                <c:pt idx="25">
                  <c:v>32.696276422603084</c:v>
                </c:pt>
                <c:pt idx="26">
                  <c:v>33.590467920285377</c:v>
                </c:pt>
                <c:pt idx="27">
                  <c:v>34.364592157292435</c:v>
                </c:pt>
                <c:pt idx="28">
                  <c:v>35.059225018606092</c:v>
                </c:pt>
                <c:pt idx="29">
                  <c:v>35.750640866020952</c:v>
                </c:pt>
                <c:pt idx="30">
                  <c:v>36.44738381171986</c:v>
                </c:pt>
                <c:pt idx="31">
                  <c:v>37.117819885697799</c:v>
                </c:pt>
                <c:pt idx="32">
                  <c:v>37.82223638963923</c:v>
                </c:pt>
                <c:pt idx="33">
                  <c:v>38.453641667747981</c:v>
                </c:pt>
                <c:pt idx="34">
                  <c:v>38.88778288212562</c:v>
                </c:pt>
                <c:pt idx="35">
                  <c:v>39.295911252934303</c:v>
                </c:pt>
                <c:pt idx="36">
                  <c:v>39.933543009556892</c:v>
                </c:pt>
                <c:pt idx="37">
                  <c:v>40.548056082067916</c:v>
                </c:pt>
                <c:pt idx="38">
                  <c:v>40.968510574230869</c:v>
                </c:pt>
                <c:pt idx="39">
                  <c:v>41.44288175811738</c:v>
                </c:pt>
                <c:pt idx="40">
                  <c:v>42.101026302288361</c:v>
                </c:pt>
                <c:pt idx="41">
                  <c:v>42.596625165700765</c:v>
                </c:pt>
                <c:pt idx="42">
                  <c:v>43.295287942274776</c:v>
                </c:pt>
                <c:pt idx="43">
                  <c:v>43.894442367784976</c:v>
                </c:pt>
                <c:pt idx="44">
                  <c:v>44.497090539572419</c:v>
                </c:pt>
                <c:pt idx="45">
                  <c:v>45.283794569280573</c:v>
                </c:pt>
                <c:pt idx="46">
                  <c:v>46.282210398975131</c:v>
                </c:pt>
                <c:pt idx="47">
                  <c:v>47.195133219519903</c:v>
                </c:pt>
                <c:pt idx="48">
                  <c:v>48.194350420060218</c:v>
                </c:pt>
                <c:pt idx="49">
                  <c:v>49.11869998172947</c:v>
                </c:pt>
                <c:pt idx="50">
                  <c:v>49.811597500420298</c:v>
                </c:pt>
                <c:pt idx="51">
                  <c:v>50.841243732068087</c:v>
                </c:pt>
                <c:pt idx="52">
                  <c:v>51.49961888655438</c:v>
                </c:pt>
                <c:pt idx="53">
                  <c:v>52.17322585236807</c:v>
                </c:pt>
                <c:pt idx="54">
                  <c:v>52.823079955703029</c:v>
                </c:pt>
                <c:pt idx="55">
                  <c:v>53.51615043213036</c:v>
                </c:pt>
                <c:pt idx="56">
                  <c:v>54.11665392798524</c:v>
                </c:pt>
                <c:pt idx="57">
                  <c:v>54.457150058566263</c:v>
                </c:pt>
                <c:pt idx="58">
                  <c:v>54.932795364444956</c:v>
                </c:pt>
                <c:pt idx="59">
                  <c:v>55.193903893974507</c:v>
                </c:pt>
                <c:pt idx="60">
                  <c:v>55.34832056111776</c:v>
                </c:pt>
                <c:pt idx="61">
                  <c:v>55.447102489688298</c:v>
                </c:pt>
                <c:pt idx="62">
                  <c:v>55.520840138014243</c:v>
                </c:pt>
                <c:pt idx="63">
                  <c:v>55.747161101476642</c:v>
                </c:pt>
                <c:pt idx="64">
                  <c:v>56.143257379083131</c:v>
                </c:pt>
                <c:pt idx="65">
                  <c:v>56.372057403435278</c:v>
                </c:pt>
                <c:pt idx="66">
                  <c:v>56.716450848345346</c:v>
                </c:pt>
                <c:pt idx="67">
                  <c:v>57.187852924422003</c:v>
                </c:pt>
                <c:pt idx="68">
                  <c:v>57.771619876641999</c:v>
                </c:pt>
                <c:pt idx="69">
                  <c:v>58.486609863541183</c:v>
                </c:pt>
                <c:pt idx="70">
                  <c:v>58.791447874114724</c:v>
                </c:pt>
                <c:pt idx="71">
                  <c:v>59.32297005939725</c:v>
                </c:pt>
                <c:pt idx="72">
                  <c:v>59.508645954783177</c:v>
                </c:pt>
                <c:pt idx="73">
                  <c:v>59.547463436110661</c:v>
                </c:pt>
                <c:pt idx="74">
                  <c:v>59.598134287645998</c:v>
                </c:pt>
                <c:pt idx="75">
                  <c:v>59.509741353780967</c:v>
                </c:pt>
                <c:pt idx="76">
                  <c:v>59.262792297612528</c:v>
                </c:pt>
                <c:pt idx="77">
                  <c:v>58.853366743780128</c:v>
                </c:pt>
                <c:pt idx="78">
                  <c:v>58.551590085142585</c:v>
                </c:pt>
                <c:pt idx="79">
                  <c:v>58.408778882118163</c:v>
                </c:pt>
                <c:pt idx="80">
                  <c:v>58.290216353750431</c:v>
                </c:pt>
                <c:pt idx="81">
                  <c:v>57.830177024435734</c:v>
                </c:pt>
                <c:pt idx="82">
                  <c:v>57.383416237077597</c:v>
                </c:pt>
                <c:pt idx="83">
                  <c:v>56.916965364471018</c:v>
                </c:pt>
                <c:pt idx="84">
                  <c:v>56.842809158422718</c:v>
                </c:pt>
                <c:pt idx="85">
                  <c:v>56.356825592107896</c:v>
                </c:pt>
                <c:pt idx="86">
                  <c:v>56.093604672089974</c:v>
                </c:pt>
                <c:pt idx="87">
                  <c:v>55.885738299111658</c:v>
                </c:pt>
                <c:pt idx="88">
                  <c:v>55.812534513665675</c:v>
                </c:pt>
                <c:pt idx="89">
                  <c:v>55.882012789467552</c:v>
                </c:pt>
                <c:pt idx="90">
                  <c:v>56.218263384143377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83D-4CF6-8902-483477EE69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6562720"/>
        <c:axId val="276568960"/>
      </c:scatterChart>
      <c:valAx>
        <c:axId val="276562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568960"/>
        <c:crosses val="autoZero"/>
        <c:crossBetween val="midCat"/>
      </c:valAx>
      <c:valAx>
        <c:axId val="276568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</a:t>
                </a:r>
              </a:p>
              <a:p>
                <a:pPr>
                  <a:defRPr/>
                </a:pPr>
                <a:r>
                  <a:rPr lang="en-GB" baseline="0"/>
                  <a:t>(hp)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2222222222222223E-2"/>
              <c:y val="0.349865121026538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562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Engine Speed Vs Torque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C94-4DE4-A6FB-59F47604C1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7366000"/>
        <c:axId val="337365520"/>
      </c:scatterChart>
      <c:valAx>
        <c:axId val="337366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7365520"/>
        <c:crosses val="autoZero"/>
        <c:crossBetween val="midCat"/>
      </c:valAx>
      <c:valAx>
        <c:axId val="33736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</a:p>
              <a:p>
                <a:pPr>
                  <a:defRPr/>
                </a:pPr>
                <a:r>
                  <a:rPr lang="en-GB"/>
                  <a:t>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7366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4482</xdr:colOff>
      <xdr:row>3</xdr:row>
      <xdr:rowOff>2</xdr:rowOff>
    </xdr:from>
    <xdr:to>
      <xdr:col>23</xdr:col>
      <xdr:colOff>309282</xdr:colOff>
      <xdr:row>16</xdr:row>
      <xdr:rowOff>44825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24E7CE3-5EE1-98D6-47F7-3C5A03BB79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4482</xdr:colOff>
      <xdr:row>17</xdr:row>
      <xdr:rowOff>0</xdr:rowOff>
    </xdr:from>
    <xdr:to>
      <xdr:col>23</xdr:col>
      <xdr:colOff>309282</xdr:colOff>
      <xdr:row>32</xdr:row>
      <xdr:rowOff>53788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D15D842-4FDE-BAAE-9712-4C45D39862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4482</xdr:colOff>
      <xdr:row>33</xdr:row>
      <xdr:rowOff>0</xdr:rowOff>
    </xdr:from>
    <xdr:to>
      <xdr:col>23</xdr:col>
      <xdr:colOff>309282</xdr:colOff>
      <xdr:row>48</xdr:row>
      <xdr:rowOff>53788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316258B-ECD5-5EE4-9630-43F47C0215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6"/>
  <sheetViews>
    <sheetView tabSelected="1" topLeftCell="B1" zoomScale="70" zoomScaleNormal="70" workbookViewId="0">
      <selection activeCell="I2" sqref="I2"/>
    </sheetView>
  </sheetViews>
  <sheetFormatPr defaultRowHeight="14.4" x14ac:dyDescent="0.3"/>
  <cols>
    <col min="1" max="1" width="9.109375" style="1"/>
    <col min="2" max="2" width="8.44140625" style="1" customWidth="1"/>
    <col min="3" max="3" width="13.44140625" style="1" customWidth="1"/>
    <col min="4" max="4" width="10.44140625" customWidth="1"/>
    <col min="5" max="5" width="9.44140625" style="1" customWidth="1"/>
    <col min="6" max="6" width="11.33203125" customWidth="1"/>
    <col min="8" max="8" width="9.109375" style="1"/>
    <col min="9" max="9" width="9.77734375" style="1" customWidth="1"/>
    <col min="10" max="10" width="13.109375" style="1" customWidth="1"/>
    <col min="11" max="11" width="10.6640625" customWidth="1"/>
    <col min="12" max="12" width="14" customWidth="1"/>
    <col min="13" max="13" width="14.33203125" customWidth="1"/>
    <col min="14" max="14" width="12.33203125" customWidth="1"/>
    <col min="15" max="15" width="9.109375" customWidth="1"/>
  </cols>
  <sheetData>
    <row r="1" spans="1:18" ht="36" customHeight="1" x14ac:dyDescent="0.3">
      <c r="A1"/>
      <c r="B1"/>
      <c r="C1"/>
      <c r="F1" s="7" t="s">
        <v>0</v>
      </c>
      <c r="G1" s="8" t="s">
        <v>1</v>
      </c>
      <c r="H1" s="4" t="s">
        <v>1</v>
      </c>
      <c r="I1" s="4" t="s">
        <v>2</v>
      </c>
      <c r="J1" s="4" t="s">
        <v>3</v>
      </c>
      <c r="K1" s="3" t="s">
        <v>3</v>
      </c>
      <c r="L1" s="9" t="s">
        <v>4</v>
      </c>
    </row>
    <row r="2" spans="1:18" ht="15" thickBot="1" x14ac:dyDescent="0.35">
      <c r="D2" s="1"/>
      <c r="F2" s="11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6" t="s">
        <v>27</v>
      </c>
    </row>
    <row r="3" spans="1:18" x14ac:dyDescent="0.3">
      <c r="D3" s="1"/>
      <c r="F3" s="10">
        <v>0.81577599999999995</v>
      </c>
      <c r="G3" s="12">
        <f>H3/1000</f>
        <v>1.0188999999999999</v>
      </c>
      <c r="H3" s="12">
        <v>1018.9</v>
      </c>
      <c r="I3" s="12">
        <v>46</v>
      </c>
      <c r="J3" s="12">
        <v>27</v>
      </c>
      <c r="K3" s="12">
        <v>300.14999999999998</v>
      </c>
      <c r="L3" s="13">
        <f>(1.01325/G3)*(SQRT(K3/293))</f>
        <v>1.0065153761873211</v>
      </c>
    </row>
    <row r="4" spans="1:18" ht="28.8" x14ac:dyDescent="0.3">
      <c r="A4" s="14" t="s">
        <v>11</v>
      </c>
      <c r="B4" s="19" t="s">
        <v>12</v>
      </c>
      <c r="C4" s="53" t="s">
        <v>12</v>
      </c>
      <c r="D4" s="19" t="s">
        <v>13</v>
      </c>
      <c r="E4" s="24" t="s">
        <v>14</v>
      </c>
      <c r="F4" s="58" t="s">
        <v>15</v>
      </c>
      <c r="G4" s="25" t="s">
        <v>16</v>
      </c>
      <c r="H4" s="30" t="s">
        <v>17</v>
      </c>
      <c r="I4" s="31" t="s">
        <v>18</v>
      </c>
      <c r="J4" s="31" t="s">
        <v>18</v>
      </c>
      <c r="K4" s="62" t="s">
        <v>19</v>
      </c>
      <c r="L4" s="42" t="s">
        <v>20</v>
      </c>
      <c r="M4" s="43" t="s">
        <v>21</v>
      </c>
      <c r="N4" s="63" t="s">
        <v>22</v>
      </c>
      <c r="O4" s="48" t="s">
        <v>22</v>
      </c>
      <c r="P4" s="2"/>
      <c r="Q4" s="2"/>
      <c r="R4" s="2"/>
    </row>
    <row r="5" spans="1:18" ht="15" thickBot="1" x14ac:dyDescent="0.35">
      <c r="A5" s="15" t="s">
        <v>23</v>
      </c>
      <c r="B5" s="20" t="s">
        <v>24</v>
      </c>
      <c r="C5" s="54" t="s">
        <v>25</v>
      </c>
      <c r="D5" s="20" t="s">
        <v>26</v>
      </c>
      <c r="E5" s="20" t="s">
        <v>14</v>
      </c>
      <c r="F5" s="54" t="s">
        <v>27</v>
      </c>
      <c r="G5" s="26" t="s">
        <v>28</v>
      </c>
      <c r="H5" s="32" t="s">
        <v>29</v>
      </c>
      <c r="I5" s="32" t="s">
        <v>29</v>
      </c>
      <c r="J5" s="32" t="s">
        <v>34</v>
      </c>
      <c r="K5" s="54" t="s">
        <v>30</v>
      </c>
      <c r="L5" s="44" t="s">
        <v>31</v>
      </c>
      <c r="M5" s="44" t="s">
        <v>32</v>
      </c>
      <c r="N5" s="64" t="s">
        <v>33</v>
      </c>
      <c r="O5" s="49" t="s">
        <v>8</v>
      </c>
      <c r="P5" s="2"/>
      <c r="Q5" s="2"/>
      <c r="R5" s="2"/>
    </row>
    <row r="6" spans="1:18" ht="14.25" customHeight="1" x14ac:dyDescent="0.3">
      <c r="A6" s="16">
        <v>102.27500000000001</v>
      </c>
      <c r="B6" s="21">
        <v>1000</v>
      </c>
      <c r="C6" s="55">
        <f>(B6*2*PI())/60</f>
        <v>104.71975511965977</v>
      </c>
      <c r="D6" s="21">
        <v>7.0400000000000004E-2</v>
      </c>
      <c r="E6" s="21">
        <v>1.2658</v>
      </c>
      <c r="F6" s="59">
        <f>E6*14.7</f>
        <v>18.60726</v>
      </c>
      <c r="G6" s="27">
        <f>$F$3*A6</f>
        <v>83.433490399999997</v>
      </c>
      <c r="H6" s="33">
        <f>(C6*G6)/1000</f>
        <v>8.7371346834664845</v>
      </c>
      <c r="I6" s="34">
        <f t="shared" ref="I6:I37" si="0">H6*(1.01325/$G$3)*(SQRT($K$3/293))</f>
        <v>8.7940604027285598</v>
      </c>
      <c r="J6" s="35">
        <f>I6*1.341</f>
        <v>11.792835000058998</v>
      </c>
      <c r="K6" s="55">
        <f>(D6*0.75)*60</f>
        <v>3.1680000000000001</v>
      </c>
      <c r="L6" s="45">
        <f>K6/I6</f>
        <v>0.36024314763826903</v>
      </c>
      <c r="M6" s="45">
        <f>(4*PI()*G6)/160</f>
        <v>6.5528510125998638</v>
      </c>
      <c r="N6" s="65">
        <f>(1/L6)/(44000000/3600000)</f>
        <v>0.22711932858286571</v>
      </c>
      <c r="O6" s="50">
        <f>N6*100</f>
        <v>22.71193285828657</v>
      </c>
    </row>
    <row r="7" spans="1:18" x14ac:dyDescent="0.3">
      <c r="A7" s="17">
        <v>102.756</v>
      </c>
      <c r="B7" s="22">
        <f t="shared" ref="B7:B38" si="1">B6+50</f>
        <v>1050</v>
      </c>
      <c r="C7" s="56">
        <f t="shared" ref="C7:C70" si="2">(B7*2*PI())/60</f>
        <v>109.95574287564276</v>
      </c>
      <c r="D7" s="22">
        <v>7.2400000000000006E-2</v>
      </c>
      <c r="E7" s="22">
        <v>1.26783</v>
      </c>
      <c r="F7" s="60">
        <f>E7*14.7</f>
        <v>18.637100999999998</v>
      </c>
      <c r="G7" s="28">
        <f t="shared" ref="G7:G70" si="3">$F$3*A7</f>
        <v>83.825878656</v>
      </c>
      <c r="H7" s="36">
        <f t="shared" ref="H6:H37" si="4">(C7*G7)/1000</f>
        <v>9.2171367598239673</v>
      </c>
      <c r="I7" s="37">
        <f t="shared" si="0"/>
        <v>9.2771898731842075</v>
      </c>
      <c r="J7" s="38">
        <f t="shared" ref="J7:J70" si="5">I7*1.341</f>
        <v>12.440711619940021</v>
      </c>
      <c r="K7" s="56">
        <f t="shared" ref="K7:K70" si="6">(D7*0.75)*60</f>
        <v>3.258</v>
      </c>
      <c r="L7" s="46">
        <f t="shared" ref="L6:L37" si="7">K7/I7</f>
        <v>0.35118393010552423</v>
      </c>
      <c r="M7" s="46">
        <f>(4*PI()*G7)/160</f>
        <v>6.5836691141599761</v>
      </c>
      <c r="N7" s="66">
        <f t="shared" ref="N6:N37" si="8">(1/L7)/(44000000/3600000)</f>
        <v>0.23297814849784551</v>
      </c>
      <c r="O7" s="51">
        <f t="shared" ref="O7:O70" si="9">N7*100</f>
        <v>23.297814849784551</v>
      </c>
    </row>
    <row r="8" spans="1:18" x14ac:dyDescent="0.3">
      <c r="A8" s="17">
        <v>103.68899999999999</v>
      </c>
      <c r="B8" s="22">
        <f t="shared" si="1"/>
        <v>1100</v>
      </c>
      <c r="C8" s="56">
        <f t="shared" si="2"/>
        <v>115.19173063162575</v>
      </c>
      <c r="D8" s="22">
        <v>7.3700000000000002E-2</v>
      </c>
      <c r="E8" s="22">
        <v>1.2734399999999999</v>
      </c>
      <c r="F8" s="60">
        <f t="shared" ref="F8:F70" si="10">E8*14.7</f>
        <v>18.719567999999999</v>
      </c>
      <c r="G8" s="28">
        <f t="shared" si="3"/>
        <v>84.586997663999995</v>
      </c>
      <c r="H8" s="36">
        <f t="shared" si="4"/>
        <v>9.7437226498494436</v>
      </c>
      <c r="I8" s="37">
        <f t="shared" si="0"/>
        <v>9.8072066683781358</v>
      </c>
      <c r="J8" s="38">
        <f t="shared" si="5"/>
        <v>13.15146414229508</v>
      </c>
      <c r="K8" s="56">
        <f t="shared" si="6"/>
        <v>3.3165000000000004</v>
      </c>
      <c r="L8" s="46">
        <f t="shared" si="7"/>
        <v>0.3381696860425667</v>
      </c>
      <c r="M8" s="46">
        <f>(4*PI()*G8)/160</f>
        <v>6.6434472612609836</v>
      </c>
      <c r="N8" s="66">
        <f t="shared" si="8"/>
        <v>0.24194416352234205</v>
      </c>
      <c r="O8" s="51">
        <f t="shared" si="9"/>
        <v>24.194416352234207</v>
      </c>
    </row>
    <row r="9" spans="1:18" x14ac:dyDescent="0.3">
      <c r="A9" s="17">
        <v>104.209</v>
      </c>
      <c r="B9" s="22">
        <f t="shared" si="1"/>
        <v>1150</v>
      </c>
      <c r="C9" s="56">
        <f t="shared" si="2"/>
        <v>120.42771838760873</v>
      </c>
      <c r="D9" s="22">
        <v>7.2800000000000004E-2</v>
      </c>
      <c r="E9" s="22">
        <v>1.2847599999999999</v>
      </c>
      <c r="F9" s="60">
        <f t="shared" si="10"/>
        <v>18.885971999999999</v>
      </c>
      <c r="G9" s="28">
        <f t="shared" si="3"/>
        <v>85.011201184000001</v>
      </c>
      <c r="H9" s="36">
        <f t="shared" si="4"/>
        <v>10.237704995979103</v>
      </c>
      <c r="I9" s="37">
        <f t="shared" si="0"/>
        <v>10.304407495322724</v>
      </c>
      <c r="J9" s="38">
        <f t="shared" si="5"/>
        <v>13.818210451227774</v>
      </c>
      <c r="K9" s="56">
        <f t="shared" si="6"/>
        <v>3.2760000000000002</v>
      </c>
      <c r="L9" s="46">
        <f t="shared" si="7"/>
        <v>0.31792220964543666</v>
      </c>
      <c r="M9" s="46">
        <f t="shared" ref="M8:M70" si="11">(4*PI()*G9)/160</f>
        <v>6.6767641278124588</v>
      </c>
      <c r="N9" s="66">
        <f t="shared" si="8"/>
        <v>0.25735283454851959</v>
      </c>
      <c r="O9" s="51">
        <f t="shared" si="9"/>
        <v>25.73528345485196</v>
      </c>
    </row>
    <row r="10" spans="1:18" x14ac:dyDescent="0.3">
      <c r="A10" s="17">
        <v>105.81100000000001</v>
      </c>
      <c r="B10" s="22">
        <f t="shared" si="1"/>
        <v>1200</v>
      </c>
      <c r="C10" s="56">
        <f t="shared" si="2"/>
        <v>125.66370614359172</v>
      </c>
      <c r="D10" s="22">
        <v>7.4399999999999994E-2</v>
      </c>
      <c r="E10" s="22">
        <v>1.2918099999999999</v>
      </c>
      <c r="F10" s="60">
        <f t="shared" si="10"/>
        <v>18.989606999999996</v>
      </c>
      <c r="G10" s="28">
        <f t="shared" si="3"/>
        <v>86.318074335999995</v>
      </c>
      <c r="H10" s="36">
        <f t="shared" si="4"/>
        <v>10.84704912823981</v>
      </c>
      <c r="I10" s="37">
        <f t="shared" si="0"/>
        <v>10.917721733832646</v>
      </c>
      <c r="J10" s="38">
        <f t="shared" si="5"/>
        <v>14.640664845069578</v>
      </c>
      <c r="K10" s="56">
        <f t="shared" si="6"/>
        <v>3.3479999999999999</v>
      </c>
      <c r="L10" s="46">
        <f t="shared" si="7"/>
        <v>0.30665738526976455</v>
      </c>
      <c r="M10" s="46">
        <f t="shared" si="11"/>
        <v>6.7794057051498813</v>
      </c>
      <c r="N10" s="66">
        <f t="shared" si="8"/>
        <v>0.2668064939841801</v>
      </c>
      <c r="O10" s="51">
        <f t="shared" si="9"/>
        <v>26.680649398418012</v>
      </c>
    </row>
    <row r="11" spans="1:18" x14ac:dyDescent="0.3">
      <c r="A11" s="17">
        <v>107.51</v>
      </c>
      <c r="B11" s="22">
        <f t="shared" si="1"/>
        <v>1250</v>
      </c>
      <c r="C11" s="56">
        <f t="shared" si="2"/>
        <v>130.89969389957471</v>
      </c>
      <c r="D11" s="22">
        <v>7.8950000000000006E-2</v>
      </c>
      <c r="E11" s="22">
        <v>1.2972900000000001</v>
      </c>
      <c r="F11" s="60">
        <f t="shared" si="10"/>
        <v>19.070163000000001</v>
      </c>
      <c r="G11" s="28">
        <f t="shared" si="3"/>
        <v>87.704077760000004</v>
      </c>
      <c r="H11" s="36">
        <f t="shared" si="4"/>
        <v>11.480436932528498</v>
      </c>
      <c r="I11" s="37">
        <f t="shared" si="0"/>
        <v>11.555236297938736</v>
      </c>
      <c r="J11" s="38">
        <f t="shared" si="5"/>
        <v>15.495571875535845</v>
      </c>
      <c r="K11" s="56">
        <f t="shared" si="6"/>
        <v>3.5527500000000001</v>
      </c>
      <c r="L11" s="46">
        <f t="shared" si="7"/>
        <v>0.30745801370013975</v>
      </c>
      <c r="M11" s="46">
        <f t="shared" si="11"/>
        <v>6.8882621595170992</v>
      </c>
      <c r="N11" s="66">
        <f t="shared" si="8"/>
        <v>0.2661117231375148</v>
      </c>
      <c r="O11" s="51">
        <f t="shared" si="9"/>
        <v>26.611172313751482</v>
      </c>
    </row>
    <row r="12" spans="1:18" x14ac:dyDescent="0.3">
      <c r="A12" s="17">
        <v>109.488</v>
      </c>
      <c r="B12" s="22">
        <f t="shared" si="1"/>
        <v>1300</v>
      </c>
      <c r="C12" s="56">
        <f t="shared" si="2"/>
        <v>136.1356816555577</v>
      </c>
      <c r="D12" s="22">
        <v>7.9000000000000001E-2</v>
      </c>
      <c r="E12" s="22">
        <v>1.29895</v>
      </c>
      <c r="F12" s="60">
        <f t="shared" si="10"/>
        <v>19.094564999999999</v>
      </c>
      <c r="G12" s="28">
        <f t="shared" si="3"/>
        <v>89.317682687999991</v>
      </c>
      <c r="H12" s="36">
        <f t="shared" si="4"/>
        <v>12.159323616625684</v>
      </c>
      <c r="I12" s="37">
        <f t="shared" si="0"/>
        <v>12.23854618417138</v>
      </c>
      <c r="J12" s="38">
        <f t="shared" si="5"/>
        <v>16.41189043297382</v>
      </c>
      <c r="K12" s="56">
        <f t="shared" si="6"/>
        <v>3.5549999999999997</v>
      </c>
      <c r="L12" s="46">
        <f t="shared" si="7"/>
        <v>0.29047567795248663</v>
      </c>
      <c r="M12" s="46">
        <f t="shared" si="11"/>
        <v>7.0149943942071262</v>
      </c>
      <c r="N12" s="66">
        <f t="shared" si="8"/>
        <v>0.28166964750682116</v>
      </c>
      <c r="O12" s="51">
        <f t="shared" si="9"/>
        <v>28.166964750682116</v>
      </c>
    </row>
    <row r="13" spans="1:18" x14ac:dyDescent="0.3">
      <c r="A13" s="17">
        <v>111.797</v>
      </c>
      <c r="B13" s="22">
        <f t="shared" si="1"/>
        <v>1350</v>
      </c>
      <c r="C13" s="56">
        <f t="shared" si="2"/>
        <v>141.37166941154069</v>
      </c>
      <c r="D13" s="22">
        <v>7.9600000000000004E-2</v>
      </c>
      <c r="E13" s="22">
        <v>1.2946899999999999</v>
      </c>
      <c r="F13" s="60">
        <f t="shared" si="10"/>
        <v>19.031942999999998</v>
      </c>
      <c r="G13" s="28">
        <f t="shared" si="3"/>
        <v>91.201309471999991</v>
      </c>
      <c r="H13" s="36">
        <f t="shared" si="4"/>
        <v>12.893281372575199</v>
      </c>
      <c r="I13" s="37">
        <f t="shared" si="0"/>
        <v>12.977285951006508</v>
      </c>
      <c r="J13" s="38">
        <f t="shared" si="5"/>
        <v>17.402540460299726</v>
      </c>
      <c r="K13" s="56">
        <f t="shared" si="6"/>
        <v>3.5820000000000003</v>
      </c>
      <c r="L13" s="46">
        <f t="shared" si="7"/>
        <v>0.27602073449897152</v>
      </c>
      <c r="M13" s="46">
        <f t="shared" si="11"/>
        <v>7.1629340958751104</v>
      </c>
      <c r="N13" s="66">
        <f t="shared" si="8"/>
        <v>0.29642041916415046</v>
      </c>
      <c r="O13" s="51">
        <f t="shared" si="9"/>
        <v>29.642041916415046</v>
      </c>
    </row>
    <row r="14" spans="1:18" x14ac:dyDescent="0.3">
      <c r="A14" s="17">
        <v>114.268</v>
      </c>
      <c r="B14" s="22">
        <f t="shared" si="1"/>
        <v>1400</v>
      </c>
      <c r="C14" s="56">
        <f t="shared" si="2"/>
        <v>146.60765716752366</v>
      </c>
      <c r="D14" s="22">
        <v>8.3500000000000005E-2</v>
      </c>
      <c r="E14" s="22">
        <v>1.2855000000000001</v>
      </c>
      <c r="F14" s="60">
        <f t="shared" si="10"/>
        <v>18.896850000000001</v>
      </c>
      <c r="G14" s="28">
        <f t="shared" si="3"/>
        <v>93.217091967999991</v>
      </c>
      <c r="H14" s="36">
        <f t="shared" si="4"/>
        <v>13.666339461398065</v>
      </c>
      <c r="I14" s="37">
        <f t="shared" si="0"/>
        <v>13.755380804092708</v>
      </c>
      <c r="J14" s="38">
        <f t="shared" si="5"/>
        <v>18.445965658288319</v>
      </c>
      <c r="K14" s="56">
        <f t="shared" si="6"/>
        <v>3.7574999999999998</v>
      </c>
      <c r="L14" s="46">
        <f t="shared" si="7"/>
        <v>0.27316582895923985</v>
      </c>
      <c r="M14" s="46">
        <f t="shared" si="11"/>
        <v>7.3212532828918215</v>
      </c>
      <c r="N14" s="66">
        <f t="shared" si="8"/>
        <v>0.29951836263674925</v>
      </c>
      <c r="O14" s="51">
        <f t="shared" si="9"/>
        <v>29.951836263674924</v>
      </c>
    </row>
    <row r="15" spans="1:18" x14ac:dyDescent="0.3">
      <c r="A15" s="17">
        <v>115.783</v>
      </c>
      <c r="B15" s="22">
        <f t="shared" si="1"/>
        <v>1450</v>
      </c>
      <c r="C15" s="56">
        <f t="shared" si="2"/>
        <v>151.84364492350667</v>
      </c>
      <c r="D15" s="22">
        <v>8.4699999999999998E-2</v>
      </c>
      <c r="E15" s="22">
        <v>1.2781800000000001</v>
      </c>
      <c r="F15" s="60">
        <f t="shared" si="10"/>
        <v>18.789246000000002</v>
      </c>
      <c r="G15" s="28">
        <f t="shared" si="3"/>
        <v>94.452992607999988</v>
      </c>
      <c r="H15" s="36">
        <f t="shared" si="4"/>
        <v>14.342086671531751</v>
      </c>
      <c r="I15" s="37">
        <f t="shared" si="0"/>
        <v>14.435530761507945</v>
      </c>
      <c r="J15" s="38">
        <f t="shared" si="5"/>
        <v>19.358046751182155</v>
      </c>
      <c r="K15" s="56">
        <f t="shared" si="6"/>
        <v>3.8114999999999997</v>
      </c>
      <c r="L15" s="46">
        <f t="shared" si="7"/>
        <v>0.2640360138446235</v>
      </c>
      <c r="M15" s="46">
        <f t="shared" si="11"/>
        <v>7.4183206921715952</v>
      </c>
      <c r="N15" s="66">
        <f t="shared" si="8"/>
        <v>0.30987508342831266</v>
      </c>
      <c r="O15" s="51">
        <f t="shared" si="9"/>
        <v>30.987508342831266</v>
      </c>
    </row>
    <row r="16" spans="1:18" x14ac:dyDescent="0.3">
      <c r="A16" s="17">
        <v>116.985</v>
      </c>
      <c r="B16" s="22">
        <f t="shared" si="1"/>
        <v>1500</v>
      </c>
      <c r="C16" s="56">
        <f t="shared" si="2"/>
        <v>157.07963267948966</v>
      </c>
      <c r="D16" s="22">
        <v>8.8650000000000007E-2</v>
      </c>
      <c r="E16" s="22">
        <v>1.2795000000000001</v>
      </c>
      <c r="F16" s="60">
        <f t="shared" si="10"/>
        <v>18.80865</v>
      </c>
      <c r="G16" s="28">
        <f t="shared" si="3"/>
        <v>95.43355536</v>
      </c>
      <c r="H16" s="36">
        <f t="shared" si="4"/>
        <v>14.990667821246541</v>
      </c>
      <c r="I16" s="37">
        <f t="shared" si="0"/>
        <v>15.088337661401132</v>
      </c>
      <c r="J16" s="38">
        <f t="shared" si="5"/>
        <v>20.233460803938918</v>
      </c>
      <c r="K16" s="56">
        <f t="shared" si="6"/>
        <v>3.9892500000000002</v>
      </c>
      <c r="L16" s="46">
        <f t="shared" si="7"/>
        <v>0.26439294304801175</v>
      </c>
      <c r="M16" s="46">
        <f t="shared" si="11"/>
        <v>7.4953339106232706</v>
      </c>
      <c r="N16" s="66">
        <f t="shared" si="8"/>
        <v>0.30945675355383545</v>
      </c>
      <c r="O16" s="51">
        <f t="shared" si="9"/>
        <v>30.945675355383546</v>
      </c>
    </row>
    <row r="17" spans="1:15" x14ac:dyDescent="0.3">
      <c r="A17" s="17">
        <v>117.788</v>
      </c>
      <c r="B17" s="22">
        <f t="shared" si="1"/>
        <v>1550</v>
      </c>
      <c r="C17" s="56">
        <f t="shared" si="2"/>
        <v>162.31562043547265</v>
      </c>
      <c r="D17" s="22">
        <v>9.3200000000000005E-2</v>
      </c>
      <c r="E17" s="22">
        <v>1.27766</v>
      </c>
      <c r="F17" s="60">
        <f t="shared" si="10"/>
        <v>18.781601999999999</v>
      </c>
      <c r="G17" s="28">
        <f t="shared" si="3"/>
        <v>96.088623487999996</v>
      </c>
      <c r="H17" s="36">
        <f t="shared" si="4"/>
        <v>15.596684538245251</v>
      </c>
      <c r="I17" s="37">
        <f t="shared" si="0"/>
        <v>15.698302805286893</v>
      </c>
      <c r="J17" s="38">
        <f t="shared" si="5"/>
        <v>21.051424061889723</v>
      </c>
      <c r="K17" s="56">
        <f t="shared" si="6"/>
        <v>4.194</v>
      </c>
      <c r="L17" s="46">
        <f t="shared" si="7"/>
        <v>0.26716263866355922</v>
      </c>
      <c r="M17" s="46">
        <f t="shared" si="11"/>
        <v>7.5467828410864097</v>
      </c>
      <c r="N17" s="66">
        <f t="shared" si="8"/>
        <v>0.3062485915974813</v>
      </c>
      <c r="O17" s="51">
        <f t="shared" si="9"/>
        <v>30.62485915974813</v>
      </c>
    </row>
    <row r="18" spans="1:15" x14ac:dyDescent="0.3">
      <c r="A18" s="17">
        <v>118.471</v>
      </c>
      <c r="B18" s="22">
        <f t="shared" si="1"/>
        <v>1600</v>
      </c>
      <c r="C18" s="56">
        <f t="shared" si="2"/>
        <v>167.55160819145564</v>
      </c>
      <c r="D18" s="22">
        <v>9.5899999999999999E-2</v>
      </c>
      <c r="E18" s="22">
        <v>1.2823500000000001</v>
      </c>
      <c r="F18" s="60">
        <f t="shared" si="10"/>
        <v>18.850545</v>
      </c>
      <c r="G18" s="28">
        <f t="shared" si="3"/>
        <v>96.645798495999998</v>
      </c>
      <c r="H18" s="36">
        <f t="shared" si="4"/>
        <v>16.193158962952165</v>
      </c>
      <c r="I18" s="37">
        <f t="shared" si="0"/>
        <v>16.298663485256888</v>
      </c>
      <c r="J18" s="38">
        <f t="shared" si="5"/>
        <v>21.856507733729487</v>
      </c>
      <c r="K18" s="56">
        <f t="shared" si="6"/>
        <v>4.3155000000000001</v>
      </c>
      <c r="L18" s="46">
        <f t="shared" si="7"/>
        <v>0.2647763114996286</v>
      </c>
      <c r="M18" s="46">
        <f t="shared" si="11"/>
        <v>7.5905432638838262</v>
      </c>
      <c r="N18" s="66">
        <f t="shared" si="8"/>
        <v>0.30900869248757018</v>
      </c>
      <c r="O18" s="51">
        <f t="shared" si="9"/>
        <v>30.900869248757019</v>
      </c>
    </row>
    <row r="19" spans="1:15" x14ac:dyDescent="0.3">
      <c r="A19" s="17">
        <v>118.77200000000001</v>
      </c>
      <c r="B19" s="22">
        <f t="shared" si="1"/>
        <v>1650</v>
      </c>
      <c r="C19" s="56">
        <f t="shared" si="2"/>
        <v>172.78759594743863</v>
      </c>
      <c r="D19" s="22">
        <v>9.8750000000000004E-2</v>
      </c>
      <c r="E19" s="22">
        <v>1.2902800000000001</v>
      </c>
      <c r="F19" s="60">
        <f t="shared" si="10"/>
        <v>18.967116000000001</v>
      </c>
      <c r="G19" s="28">
        <f t="shared" si="3"/>
        <v>96.891347072000002</v>
      </c>
      <c r="H19" s="36">
        <f t="shared" si="4"/>
        <v>16.741622928679778</v>
      </c>
      <c r="I19" s="37">
        <f t="shared" si="0"/>
        <v>16.850700900046409</v>
      </c>
      <c r="J19" s="38">
        <f t="shared" si="5"/>
        <v>22.596789906962233</v>
      </c>
      <c r="K19" s="56">
        <f t="shared" si="6"/>
        <v>4.4437500000000005</v>
      </c>
      <c r="L19" s="46">
        <f t="shared" si="7"/>
        <v>0.26371306608307088</v>
      </c>
      <c r="M19" s="46">
        <f t="shared" si="11"/>
        <v>7.6098286039453527</v>
      </c>
      <c r="N19" s="66">
        <f t="shared" si="8"/>
        <v>0.31025456202617091</v>
      </c>
      <c r="O19" s="51">
        <f t="shared" si="9"/>
        <v>31.025456202617089</v>
      </c>
    </row>
    <row r="20" spans="1:15" x14ac:dyDescent="0.3">
      <c r="A20" s="17">
        <v>118.65600000000001</v>
      </c>
      <c r="B20" s="22">
        <f t="shared" si="1"/>
        <v>1700</v>
      </c>
      <c r="C20" s="56">
        <f t="shared" si="2"/>
        <v>178.02358370342159</v>
      </c>
      <c r="D20" s="22">
        <v>0.10005</v>
      </c>
      <c r="E20" s="22">
        <v>1.29942</v>
      </c>
      <c r="F20" s="60">
        <f t="shared" si="10"/>
        <v>19.101474</v>
      </c>
      <c r="G20" s="28">
        <f t="shared" si="3"/>
        <v>96.796717055999991</v>
      </c>
      <c r="H20" s="36">
        <f t="shared" si="4"/>
        <v>17.232098461035232</v>
      </c>
      <c r="I20" s="37">
        <f t="shared" si="0"/>
        <v>17.344372065005835</v>
      </c>
      <c r="J20" s="38">
        <f t="shared" si="5"/>
        <v>23.258802939172824</v>
      </c>
      <c r="K20" s="56">
        <f t="shared" si="6"/>
        <v>4.5022500000000001</v>
      </c>
      <c r="L20" s="46">
        <f t="shared" si="7"/>
        <v>0.25957987888669554</v>
      </c>
      <c r="M20" s="46">
        <f t="shared" si="11"/>
        <v>7.6023963798684848</v>
      </c>
      <c r="N20" s="66">
        <f t="shared" si="8"/>
        <v>0.31519462205271614</v>
      </c>
      <c r="O20" s="51">
        <f t="shared" si="9"/>
        <v>31.519462205271616</v>
      </c>
    </row>
    <row r="21" spans="1:15" x14ac:dyDescent="0.3">
      <c r="A21" s="17">
        <v>118.861</v>
      </c>
      <c r="B21" s="22">
        <f t="shared" si="1"/>
        <v>1750</v>
      </c>
      <c r="C21" s="56">
        <f t="shared" si="2"/>
        <v>183.25957145940458</v>
      </c>
      <c r="D21" s="22">
        <v>0.10305</v>
      </c>
      <c r="E21" s="22">
        <v>1.31053</v>
      </c>
      <c r="F21" s="60">
        <f t="shared" si="10"/>
        <v>19.264790999999999</v>
      </c>
      <c r="G21" s="28">
        <f t="shared" si="3"/>
        <v>96.963951135999991</v>
      </c>
      <c r="H21" s="36">
        <f t="shared" si="4"/>
        <v>17.769572132194003</v>
      </c>
      <c r="I21" s="37">
        <f t="shared" si="0"/>
        <v>17.885347579322985</v>
      </c>
      <c r="J21" s="38">
        <f t="shared" si="5"/>
        <v>23.984251103872122</v>
      </c>
      <c r="K21" s="56">
        <f t="shared" si="6"/>
        <v>4.6372500000000008</v>
      </c>
      <c r="L21" s="46">
        <f t="shared" si="7"/>
        <v>0.25927648201598635</v>
      </c>
      <c r="M21" s="46">
        <f t="shared" si="11"/>
        <v>7.6155309137974312</v>
      </c>
      <c r="N21" s="66">
        <f t="shared" si="8"/>
        <v>0.31556345250448559</v>
      </c>
      <c r="O21" s="51">
        <f t="shared" si="9"/>
        <v>31.556345250448558</v>
      </c>
    </row>
    <row r="22" spans="1:15" x14ac:dyDescent="0.3">
      <c r="A22" s="17">
        <v>119.584</v>
      </c>
      <c r="B22" s="22">
        <f t="shared" si="1"/>
        <v>1800</v>
      </c>
      <c r="C22" s="56">
        <f t="shared" si="2"/>
        <v>188.49555921538757</v>
      </c>
      <c r="D22" s="22">
        <v>0.10929999999999999</v>
      </c>
      <c r="E22" s="22">
        <v>1.3149</v>
      </c>
      <c r="F22" s="60">
        <f t="shared" si="10"/>
        <v>19.329029999999999</v>
      </c>
      <c r="G22" s="28">
        <f t="shared" si="3"/>
        <v>97.553757183999991</v>
      </c>
      <c r="H22" s="36">
        <f t="shared" si="4"/>
        <v>18.38845001396021</v>
      </c>
      <c r="I22" s="37">
        <f t="shared" si="0"/>
        <v>18.508257683302912</v>
      </c>
      <c r="J22" s="38">
        <f t="shared" si="5"/>
        <v>24.819573553309205</v>
      </c>
      <c r="K22" s="56">
        <f t="shared" si="6"/>
        <v>4.9184999999999999</v>
      </c>
      <c r="L22" s="46">
        <f t="shared" si="7"/>
        <v>0.26574624603574587</v>
      </c>
      <c r="M22" s="46">
        <f t="shared" si="11"/>
        <v>7.6618541724834213</v>
      </c>
      <c r="N22" s="66">
        <f t="shared" si="8"/>
        <v>0.3078808564135892</v>
      </c>
      <c r="O22" s="51">
        <f t="shared" si="9"/>
        <v>30.788085641358919</v>
      </c>
    </row>
    <row r="23" spans="1:15" x14ac:dyDescent="0.3">
      <c r="A23" s="17">
        <v>119.934</v>
      </c>
      <c r="B23" s="22">
        <f t="shared" si="1"/>
        <v>1850</v>
      </c>
      <c r="C23" s="56">
        <f t="shared" si="2"/>
        <v>193.73154697137059</v>
      </c>
      <c r="D23" s="22">
        <v>0.11415</v>
      </c>
      <c r="E23" s="22">
        <v>1.3184899999999999</v>
      </c>
      <c r="F23" s="60">
        <f t="shared" si="10"/>
        <v>19.381802999999998</v>
      </c>
      <c r="G23" s="28">
        <f t="shared" si="3"/>
        <v>97.839278783999987</v>
      </c>
      <c r="H23" s="36">
        <f t="shared" si="4"/>
        <v>18.954554833387515</v>
      </c>
      <c r="I23" s="37">
        <f t="shared" si="0"/>
        <v>19.078050888590244</v>
      </c>
      <c r="J23" s="38">
        <f t="shared" si="5"/>
        <v>25.583666241599516</v>
      </c>
      <c r="K23" s="56">
        <f t="shared" si="6"/>
        <v>5.1367500000000001</v>
      </c>
      <c r="L23" s="46">
        <f t="shared" si="7"/>
        <v>0.26924920318102663</v>
      </c>
      <c r="M23" s="46">
        <f t="shared" si="11"/>
        <v>7.6842789865084509</v>
      </c>
      <c r="N23" s="66">
        <f t="shared" si="8"/>
        <v>0.30387529787106671</v>
      </c>
      <c r="O23" s="51">
        <f t="shared" si="9"/>
        <v>30.387529787106672</v>
      </c>
    </row>
    <row r="24" spans="1:15" x14ac:dyDescent="0.3">
      <c r="A24" s="17">
        <v>120.176</v>
      </c>
      <c r="B24" s="22">
        <f t="shared" si="1"/>
        <v>1900</v>
      </c>
      <c r="C24" s="56">
        <f t="shared" si="2"/>
        <v>198.96753472735358</v>
      </c>
      <c r="D24" s="22">
        <v>0.11745</v>
      </c>
      <c r="E24" s="22">
        <v>1.3189200000000001</v>
      </c>
      <c r="F24" s="60">
        <f t="shared" si="10"/>
        <v>19.388124000000001</v>
      </c>
      <c r="G24" s="28">
        <f t="shared" si="3"/>
        <v>98.036696575999997</v>
      </c>
      <c r="H24" s="36">
        <f t="shared" si="4"/>
        <v>19.506119830540307</v>
      </c>
      <c r="I24" s="37">
        <f t="shared" si="0"/>
        <v>19.633209539191242</v>
      </c>
      <c r="J24" s="38">
        <f t="shared" si="5"/>
        <v>26.328133992055456</v>
      </c>
      <c r="K24" s="56">
        <f t="shared" si="6"/>
        <v>5.2852499999999996</v>
      </c>
      <c r="L24" s="46">
        <f t="shared" si="7"/>
        <v>0.26919949025398709</v>
      </c>
      <c r="M24" s="46">
        <f t="shared" si="11"/>
        <v>7.6997841436343304</v>
      </c>
      <c r="N24" s="66">
        <f t="shared" si="8"/>
        <v>0.30393141436110138</v>
      </c>
      <c r="O24" s="51">
        <f t="shared" si="9"/>
        <v>30.393141436110138</v>
      </c>
    </row>
    <row r="25" spans="1:15" x14ac:dyDescent="0.3">
      <c r="A25" s="17">
        <v>120.94799999999999</v>
      </c>
      <c r="B25" s="22">
        <f t="shared" si="1"/>
        <v>1950</v>
      </c>
      <c r="C25" s="56">
        <f t="shared" si="2"/>
        <v>204.20352248333657</v>
      </c>
      <c r="D25" s="22">
        <v>0.12055</v>
      </c>
      <c r="E25" s="22">
        <v>1.31484</v>
      </c>
      <c r="F25" s="60">
        <f t="shared" si="10"/>
        <v>19.328147999999999</v>
      </c>
      <c r="G25" s="28">
        <f t="shared" si="3"/>
        <v>98.666475647999988</v>
      </c>
      <c r="H25" s="36">
        <f t="shared" si="4"/>
        <v>20.148041878337946</v>
      </c>
      <c r="I25" s="37">
        <f t="shared" si="0"/>
        <v>20.279313950613219</v>
      </c>
      <c r="J25" s="38">
        <f t="shared" si="5"/>
        <v>27.194560007772324</v>
      </c>
      <c r="K25" s="56">
        <f t="shared" si="6"/>
        <v>5.4247500000000004</v>
      </c>
      <c r="L25" s="46">
        <f t="shared" si="7"/>
        <v>0.26750165282765709</v>
      </c>
      <c r="M25" s="46">
        <f t="shared" si="11"/>
        <v>7.7492468762838245</v>
      </c>
      <c r="N25" s="66">
        <f t="shared" si="8"/>
        <v>0.3058604720879789</v>
      </c>
      <c r="O25" s="51">
        <f t="shared" si="9"/>
        <v>30.58604720879789</v>
      </c>
    </row>
    <row r="26" spans="1:15" x14ac:dyDescent="0.3">
      <c r="A26" s="17">
        <v>122.157</v>
      </c>
      <c r="B26" s="22">
        <f t="shared" si="1"/>
        <v>2000</v>
      </c>
      <c r="C26" s="56">
        <f t="shared" si="2"/>
        <v>209.43951023931953</v>
      </c>
      <c r="D26" s="22">
        <v>0.12554999999999999</v>
      </c>
      <c r="E26" s="22">
        <v>1.31653</v>
      </c>
      <c r="F26" s="60">
        <f t="shared" si="10"/>
        <v>19.352990999999999</v>
      </c>
      <c r="G26" s="28">
        <f t="shared" si="3"/>
        <v>99.652748831999986</v>
      </c>
      <c r="H26" s="36">
        <f t="shared" si="4"/>
        <v>20.871222909375998</v>
      </c>
      <c r="I26" s="37">
        <f t="shared" si="0"/>
        <v>21.007206778120022</v>
      </c>
      <c r="J26" s="38">
        <f t="shared" si="5"/>
        <v>28.170664289458948</v>
      </c>
      <c r="K26" s="56">
        <f t="shared" si="6"/>
        <v>5.64975</v>
      </c>
      <c r="L26" s="46">
        <f t="shared" si="7"/>
        <v>0.26894341830749607</v>
      </c>
      <c r="M26" s="46">
        <f t="shared" si="11"/>
        <v>7.8267085910159988</v>
      </c>
      <c r="N26" s="66">
        <f t="shared" si="8"/>
        <v>0.30422079979899386</v>
      </c>
      <c r="O26" s="51">
        <f t="shared" si="9"/>
        <v>30.422079979899387</v>
      </c>
    </row>
    <row r="27" spans="1:15" x14ac:dyDescent="0.3">
      <c r="A27" s="17">
        <v>122.845</v>
      </c>
      <c r="B27" s="22">
        <f t="shared" si="1"/>
        <v>2050</v>
      </c>
      <c r="C27" s="56">
        <f t="shared" si="2"/>
        <v>214.67549799530252</v>
      </c>
      <c r="D27" s="22">
        <v>0.12784999999999999</v>
      </c>
      <c r="E27" s="22">
        <v>1.32098</v>
      </c>
      <c r="F27" s="60">
        <f t="shared" si="10"/>
        <v>19.418406000000001</v>
      </c>
      <c r="G27" s="28">
        <f t="shared" si="3"/>
        <v>100.21400272</v>
      </c>
      <c r="H27" s="36">
        <f t="shared" si="4"/>
        <v>21.513490940018599</v>
      </c>
      <c r="I27" s="37">
        <f t="shared" si="0"/>
        <v>21.653659426595347</v>
      </c>
      <c r="J27" s="38">
        <f t="shared" si="5"/>
        <v>29.03755729106436</v>
      </c>
      <c r="K27" s="56">
        <f t="shared" si="6"/>
        <v>5.7532499999999995</v>
      </c>
      <c r="L27" s="46">
        <f t="shared" si="7"/>
        <v>0.26569412064058662</v>
      </c>
      <c r="M27" s="46">
        <f t="shared" si="11"/>
        <v>7.8707893682994881</v>
      </c>
      <c r="N27" s="66">
        <f t="shared" si="8"/>
        <v>0.30794125824432539</v>
      </c>
      <c r="O27" s="51">
        <f t="shared" si="9"/>
        <v>30.794125824432538</v>
      </c>
    </row>
    <row r="28" spans="1:15" x14ac:dyDescent="0.3">
      <c r="A28" s="17">
        <v>123.79600000000001</v>
      </c>
      <c r="B28" s="22">
        <f t="shared" si="1"/>
        <v>2100</v>
      </c>
      <c r="C28" s="56">
        <f t="shared" si="2"/>
        <v>219.91148575128551</v>
      </c>
      <c r="D28" s="22">
        <v>0.13089999999999999</v>
      </c>
      <c r="E28" s="22">
        <v>1.32287</v>
      </c>
      <c r="F28" s="60">
        <f t="shared" si="10"/>
        <v>19.446189</v>
      </c>
      <c r="G28" s="28">
        <f t="shared" si="3"/>
        <v>100.989805696</v>
      </c>
      <c r="H28" s="36">
        <f t="shared" si="4"/>
        <v>22.208818216340998</v>
      </c>
      <c r="I28" s="37">
        <f t="shared" si="0"/>
        <v>22.353517021696291</v>
      </c>
      <c r="J28" s="38">
        <f t="shared" si="5"/>
        <v>29.976066326094724</v>
      </c>
      <c r="K28" s="56">
        <f t="shared" si="6"/>
        <v>5.8904999999999994</v>
      </c>
      <c r="L28" s="46">
        <f t="shared" si="7"/>
        <v>0.26351557986524843</v>
      </c>
      <c r="M28" s="46">
        <f t="shared" si="11"/>
        <v>7.9317207915503563</v>
      </c>
      <c r="N28" s="66">
        <f t="shared" si="8"/>
        <v>0.31048707579271195</v>
      </c>
      <c r="O28" s="51">
        <f t="shared" si="9"/>
        <v>31.048707579271195</v>
      </c>
    </row>
    <row r="29" spans="1:15" x14ac:dyDescent="0.3">
      <c r="A29" s="17">
        <v>124.794</v>
      </c>
      <c r="B29" s="22">
        <f t="shared" si="1"/>
        <v>2150</v>
      </c>
      <c r="C29" s="56">
        <f t="shared" si="2"/>
        <v>225.1474735072685</v>
      </c>
      <c r="D29" s="22">
        <v>0.13435</v>
      </c>
      <c r="E29" s="22">
        <v>1.3216399999999999</v>
      </c>
      <c r="F29" s="60">
        <f t="shared" si="10"/>
        <v>19.428107999999998</v>
      </c>
      <c r="G29" s="28">
        <f t="shared" si="3"/>
        <v>101.80395014399998</v>
      </c>
      <c r="H29" s="36">
        <f t="shared" si="4"/>
        <v>22.92090216798152</v>
      </c>
      <c r="I29" s="37">
        <f t="shared" si="0"/>
        <v>23.070240468158705</v>
      </c>
      <c r="J29" s="38">
        <f t="shared" si="5"/>
        <v>30.937192467800823</v>
      </c>
      <c r="K29" s="56">
        <f t="shared" si="6"/>
        <v>6.04575</v>
      </c>
      <c r="L29" s="46">
        <f t="shared" si="7"/>
        <v>0.26205838679246879</v>
      </c>
      <c r="M29" s="46">
        <f t="shared" si="11"/>
        <v>7.995663546970297</v>
      </c>
      <c r="N29" s="66">
        <f t="shared" si="8"/>
        <v>0.31221355980862342</v>
      </c>
      <c r="O29" s="51">
        <f t="shared" si="9"/>
        <v>31.221355980862342</v>
      </c>
    </row>
    <row r="30" spans="1:15" x14ac:dyDescent="0.3">
      <c r="A30" s="17">
        <v>125.137</v>
      </c>
      <c r="B30" s="22">
        <f t="shared" si="1"/>
        <v>2200</v>
      </c>
      <c r="C30" s="56">
        <f t="shared" si="2"/>
        <v>230.38346126325149</v>
      </c>
      <c r="D30" s="22">
        <v>0.13769999999999999</v>
      </c>
      <c r="E30" s="22">
        <v>1.3165199999999999</v>
      </c>
      <c r="F30" s="60">
        <f t="shared" si="10"/>
        <v>19.352843999999997</v>
      </c>
      <c r="G30" s="28">
        <f t="shared" si="3"/>
        <v>102.08376131199999</v>
      </c>
      <c r="H30" s="36">
        <f t="shared" si="4"/>
        <v>23.518410269830163</v>
      </c>
      <c r="I30" s="37">
        <f t="shared" si="0"/>
        <v>23.671641560065865</v>
      </c>
      <c r="J30" s="38">
        <f t="shared" si="5"/>
        <v>31.743671332048326</v>
      </c>
      <c r="K30" s="56">
        <f t="shared" si="6"/>
        <v>6.1964999999999995</v>
      </c>
      <c r="L30" s="46">
        <f t="shared" si="7"/>
        <v>0.26176891806496067</v>
      </c>
      <c r="M30" s="46">
        <f t="shared" si="11"/>
        <v>8.0176398647148268</v>
      </c>
      <c r="N30" s="66">
        <f t="shared" si="8"/>
        <v>0.3125588111185828</v>
      </c>
      <c r="O30" s="51">
        <f t="shared" si="9"/>
        <v>31.25588111185828</v>
      </c>
    </row>
    <row r="31" spans="1:15" x14ac:dyDescent="0.3">
      <c r="A31" s="17">
        <v>126.02800000000001</v>
      </c>
      <c r="B31" s="22">
        <f t="shared" si="1"/>
        <v>2250</v>
      </c>
      <c r="C31" s="56">
        <f t="shared" si="2"/>
        <v>235.61944901923451</v>
      </c>
      <c r="D31" s="22">
        <v>0.14105000000000001</v>
      </c>
      <c r="E31" s="22">
        <v>1.3046500000000001</v>
      </c>
      <c r="F31" s="60">
        <f t="shared" si="10"/>
        <v>19.178355</v>
      </c>
      <c r="G31" s="28">
        <f t="shared" si="3"/>
        <v>102.810617728</v>
      </c>
      <c r="H31" s="36">
        <f t="shared" si="4"/>
        <v>24.224181102398504</v>
      </c>
      <c r="I31" s="37">
        <f t="shared" si="0"/>
        <v>24.382010755110429</v>
      </c>
      <c r="J31" s="38">
        <f t="shared" si="5"/>
        <v>32.696276422603084</v>
      </c>
      <c r="K31" s="56">
        <f t="shared" si="6"/>
        <v>6.3472500000000007</v>
      </c>
      <c r="L31" s="46">
        <f t="shared" si="7"/>
        <v>0.26032512509943945</v>
      </c>
      <c r="M31" s="46">
        <f t="shared" si="11"/>
        <v>8.0747270341328328</v>
      </c>
      <c r="N31" s="66">
        <f t="shared" si="8"/>
        <v>0.31429229809043119</v>
      </c>
      <c r="O31" s="51">
        <f t="shared" si="9"/>
        <v>31.429229809043118</v>
      </c>
    </row>
    <row r="32" spans="1:15" x14ac:dyDescent="0.3">
      <c r="A32" s="17">
        <v>126.66</v>
      </c>
      <c r="B32" s="22">
        <f t="shared" si="1"/>
        <v>2300</v>
      </c>
      <c r="C32" s="56">
        <f t="shared" si="2"/>
        <v>240.85543677521747</v>
      </c>
      <c r="D32" s="22">
        <v>0.14495</v>
      </c>
      <c r="E32" s="22">
        <v>1.2964599999999999</v>
      </c>
      <c r="F32" s="60">
        <f t="shared" si="10"/>
        <v>19.057962</v>
      </c>
      <c r="G32" s="28">
        <f t="shared" si="3"/>
        <v>103.32618815999999</v>
      </c>
      <c r="H32" s="36">
        <f t="shared" si="4"/>
        <v>24.886674179595101</v>
      </c>
      <c r="I32" s="37">
        <f t="shared" si="0"/>
        <v>25.048820223926455</v>
      </c>
      <c r="J32" s="38">
        <f t="shared" si="5"/>
        <v>33.590467920285377</v>
      </c>
      <c r="K32" s="56">
        <f t="shared" si="6"/>
        <v>6.5227499999999994</v>
      </c>
      <c r="L32" s="46">
        <f t="shared" si="7"/>
        <v>0.26040148564639842</v>
      </c>
      <c r="M32" s="46">
        <f t="shared" si="11"/>
        <v>8.1152198411723155</v>
      </c>
      <c r="N32" s="66">
        <f t="shared" si="8"/>
        <v>0.31420013451568202</v>
      </c>
      <c r="O32" s="51">
        <f t="shared" si="9"/>
        <v>31.420013451568202</v>
      </c>
    </row>
    <row r="33" spans="1:15" x14ac:dyDescent="0.3">
      <c r="A33" s="17">
        <v>126.822</v>
      </c>
      <c r="B33" s="22">
        <f t="shared" si="1"/>
        <v>2350</v>
      </c>
      <c r="C33" s="56">
        <f t="shared" si="2"/>
        <v>246.09142453120046</v>
      </c>
      <c r="D33" s="22">
        <v>0.14985000000000001</v>
      </c>
      <c r="E33" s="22">
        <v>1.2822899999999999</v>
      </c>
      <c r="F33" s="60">
        <f t="shared" si="10"/>
        <v>18.849663</v>
      </c>
      <c r="G33" s="28">
        <f t="shared" si="3"/>
        <v>103.458343872</v>
      </c>
      <c r="H33" s="36">
        <f t="shared" si="4"/>
        <v>25.460211223099275</v>
      </c>
      <c r="I33" s="37">
        <f t="shared" si="0"/>
        <v>25.626094077026426</v>
      </c>
      <c r="J33" s="38">
        <f t="shared" si="5"/>
        <v>34.364592157292435</v>
      </c>
      <c r="K33" s="56">
        <f t="shared" si="6"/>
        <v>6.7432499999999997</v>
      </c>
      <c r="L33" s="46">
        <f t="shared" si="7"/>
        <v>0.26313998456929361</v>
      </c>
      <c r="M33" s="46">
        <f t="shared" si="11"/>
        <v>8.1255993265210442</v>
      </c>
      <c r="N33" s="66">
        <f t="shared" si="8"/>
        <v>0.31093025239817307</v>
      </c>
      <c r="O33" s="51">
        <f t="shared" si="9"/>
        <v>31.093025239817308</v>
      </c>
    </row>
    <row r="34" spans="1:15" x14ac:dyDescent="0.3">
      <c r="A34" s="17">
        <v>126.69</v>
      </c>
      <c r="B34" s="22">
        <f t="shared" si="1"/>
        <v>2400</v>
      </c>
      <c r="C34" s="56">
        <f t="shared" si="2"/>
        <v>251.32741228718345</v>
      </c>
      <c r="D34" s="22">
        <v>0.1537</v>
      </c>
      <c r="E34" s="22">
        <v>1.2730399999999999</v>
      </c>
      <c r="F34" s="60">
        <f t="shared" si="10"/>
        <v>18.713687999999998</v>
      </c>
      <c r="G34" s="28">
        <f t="shared" si="3"/>
        <v>103.35066144</v>
      </c>
      <c r="H34" s="36">
        <f t="shared" si="4"/>
        <v>25.97485429788399</v>
      </c>
      <c r="I34" s="37">
        <f t="shared" si="0"/>
        <v>26.144090245045557</v>
      </c>
      <c r="J34" s="38">
        <f t="shared" si="5"/>
        <v>35.059225018606092</v>
      </c>
      <c r="K34" s="56">
        <f t="shared" si="6"/>
        <v>6.9165000000000001</v>
      </c>
      <c r="L34" s="46">
        <f t="shared" si="7"/>
        <v>0.26455309537155203</v>
      </c>
      <c r="M34" s="46">
        <f t="shared" si="11"/>
        <v>8.1171419680887471</v>
      </c>
      <c r="N34" s="66">
        <f t="shared" si="8"/>
        <v>0.30926941793393931</v>
      </c>
      <c r="O34" s="51">
        <f t="shared" si="9"/>
        <v>30.926941793393929</v>
      </c>
    </row>
    <row r="35" spans="1:15" x14ac:dyDescent="0.3">
      <c r="A35" s="17">
        <v>126.55200000000001</v>
      </c>
      <c r="B35" s="22">
        <f t="shared" si="1"/>
        <v>2450</v>
      </c>
      <c r="C35" s="56">
        <f t="shared" si="2"/>
        <v>256.56340004316644</v>
      </c>
      <c r="D35" s="22">
        <v>0.15565000000000001</v>
      </c>
      <c r="E35" s="22">
        <v>1.2698400000000001</v>
      </c>
      <c r="F35" s="60">
        <f t="shared" si="10"/>
        <v>18.666647999999999</v>
      </c>
      <c r="G35" s="28">
        <f t="shared" si="3"/>
        <v>103.238084352</v>
      </c>
      <c r="H35" s="36">
        <f t="shared" si="4"/>
        <v>26.487113935292339</v>
      </c>
      <c r="I35" s="37">
        <f t="shared" si="0"/>
        <v>26.659687446697205</v>
      </c>
      <c r="J35" s="38">
        <f t="shared" si="5"/>
        <v>35.750640866020952</v>
      </c>
      <c r="K35" s="56">
        <f t="shared" si="6"/>
        <v>7.0042500000000008</v>
      </c>
      <c r="L35" s="46">
        <f t="shared" si="7"/>
        <v>0.26272813640460507</v>
      </c>
      <c r="M35" s="46">
        <f t="shared" si="11"/>
        <v>8.1083001842731655</v>
      </c>
      <c r="N35" s="66">
        <f t="shared" si="8"/>
        <v>0.31141766138127158</v>
      </c>
      <c r="O35" s="51">
        <f t="shared" si="9"/>
        <v>31.14176613812716</v>
      </c>
    </row>
    <row r="36" spans="1:15" x14ac:dyDescent="0.3">
      <c r="A36" s="17">
        <v>126.438</v>
      </c>
      <c r="B36" s="22">
        <f t="shared" si="1"/>
        <v>2500</v>
      </c>
      <c r="C36" s="56">
        <f t="shared" si="2"/>
        <v>261.79938779914943</v>
      </c>
      <c r="D36" s="22">
        <v>0.15959999999999999</v>
      </c>
      <c r="E36" s="22">
        <v>1.2744599999999999</v>
      </c>
      <c r="F36" s="60">
        <f t="shared" si="10"/>
        <v>18.734561999999997</v>
      </c>
      <c r="G36" s="28">
        <f t="shared" si="3"/>
        <v>103.145085888</v>
      </c>
      <c r="H36" s="36">
        <f t="shared" si="4"/>
        <v>27.003320339969086</v>
      </c>
      <c r="I36" s="37">
        <f t="shared" si="0"/>
        <v>27.179257130290726</v>
      </c>
      <c r="J36" s="38">
        <f t="shared" si="5"/>
        <v>36.44738381171986</v>
      </c>
      <c r="K36" s="56">
        <f t="shared" si="6"/>
        <v>7.1820000000000004</v>
      </c>
      <c r="L36" s="46">
        <f t="shared" si="7"/>
        <v>0.26424563282106073</v>
      </c>
      <c r="M36" s="46">
        <f t="shared" si="11"/>
        <v>8.1009961019907255</v>
      </c>
      <c r="N36" s="66">
        <f t="shared" si="8"/>
        <v>0.30962926783197459</v>
      </c>
      <c r="O36" s="51">
        <f t="shared" si="9"/>
        <v>30.96292678319746</v>
      </c>
    </row>
    <row r="37" spans="1:15" x14ac:dyDescent="0.3">
      <c r="A37" s="17">
        <v>126.239</v>
      </c>
      <c r="B37" s="22">
        <f t="shared" si="1"/>
        <v>2550</v>
      </c>
      <c r="C37" s="56">
        <f t="shared" si="2"/>
        <v>267.03537555513242</v>
      </c>
      <c r="D37" s="22">
        <v>0.16259999999999999</v>
      </c>
      <c r="E37" s="22">
        <v>1.2787599999999999</v>
      </c>
      <c r="F37" s="60">
        <f t="shared" si="10"/>
        <v>18.797771999999998</v>
      </c>
      <c r="G37" s="28">
        <f t="shared" si="3"/>
        <v>102.982746464</v>
      </c>
      <c r="H37" s="36">
        <f t="shared" si="4"/>
        <v>27.500036377713226</v>
      </c>
      <c r="I37" s="37">
        <f t="shared" si="0"/>
        <v>27.679209459879043</v>
      </c>
      <c r="J37" s="38">
        <f t="shared" si="5"/>
        <v>37.117819885697799</v>
      </c>
      <c r="K37" s="56">
        <f t="shared" si="6"/>
        <v>7.3170000000000002</v>
      </c>
      <c r="L37" s="46">
        <f t="shared" si="7"/>
        <v>0.2643500353796584</v>
      </c>
      <c r="M37" s="46">
        <f t="shared" si="11"/>
        <v>8.0882459934450672</v>
      </c>
      <c r="N37" s="66">
        <f t="shared" si="8"/>
        <v>0.30950698266665599</v>
      </c>
      <c r="O37" s="51">
        <f t="shared" si="9"/>
        <v>30.950698266665601</v>
      </c>
    </row>
    <row r="38" spans="1:15" x14ac:dyDescent="0.3">
      <c r="A38" s="17">
        <v>126.161</v>
      </c>
      <c r="B38" s="22">
        <f t="shared" si="1"/>
        <v>2600</v>
      </c>
      <c r="C38" s="56">
        <f t="shared" si="2"/>
        <v>272.27136331111541</v>
      </c>
      <c r="D38" s="22">
        <v>0.16805</v>
      </c>
      <c r="E38" s="22">
        <v>1.27634</v>
      </c>
      <c r="F38" s="60">
        <f t="shared" si="10"/>
        <v>18.762197999999998</v>
      </c>
      <c r="G38" s="28">
        <f t="shared" si="3"/>
        <v>102.919115936</v>
      </c>
      <c r="H38" s="36">
        <f t="shared" ref="H38:H69" si="12">(C38*G38)/1000</f>
        <v>28.021928006669462</v>
      </c>
      <c r="I38" s="37">
        <f t="shared" ref="I38:I69" si="13">H38*(1.01325/$G$3)*(SQRT($K$3/293))</f>
        <v>28.204501409126944</v>
      </c>
      <c r="J38" s="38">
        <f t="shared" si="5"/>
        <v>37.82223638963923</v>
      </c>
      <c r="K38" s="56">
        <f t="shared" si="6"/>
        <v>7.5622499999999997</v>
      </c>
      <c r="L38" s="46">
        <f t="shared" ref="L38:L69" si="14">K38/I38</f>
        <v>0.2681220947785613</v>
      </c>
      <c r="M38" s="46">
        <f t="shared" si="11"/>
        <v>8.0832484634623452</v>
      </c>
      <c r="N38" s="66">
        <f t="shared" ref="N38:N69" si="15">(1/L38)/(44000000/3600000)</f>
        <v>0.30515270248710552</v>
      </c>
      <c r="O38" s="51">
        <f t="shared" si="9"/>
        <v>30.515270248710554</v>
      </c>
    </row>
    <row r="39" spans="1:15" x14ac:dyDescent="0.3">
      <c r="A39" s="17">
        <v>125.84699999999999</v>
      </c>
      <c r="B39" s="22">
        <f t="shared" ref="B39:B70" si="16">B38+50</f>
        <v>2650</v>
      </c>
      <c r="C39" s="56">
        <f t="shared" si="2"/>
        <v>277.5073510670984</v>
      </c>
      <c r="D39" s="22">
        <v>0.17144999999999999</v>
      </c>
      <c r="E39" s="22">
        <v>1.28027</v>
      </c>
      <c r="F39" s="60">
        <f t="shared" si="10"/>
        <v>18.819969</v>
      </c>
      <c r="G39" s="28">
        <f t="shared" si="3"/>
        <v>102.66296227199999</v>
      </c>
      <c r="H39" s="36">
        <f t="shared" si="12"/>
        <v>28.489726712804178</v>
      </c>
      <c r="I39" s="37">
        <f t="shared" si="13"/>
        <v>28.675347999812068</v>
      </c>
      <c r="J39" s="38">
        <f t="shared" si="5"/>
        <v>38.453641667747981</v>
      </c>
      <c r="K39" s="56">
        <f t="shared" si="6"/>
        <v>7.7152499999999993</v>
      </c>
      <c r="L39" s="46">
        <f t="shared" si="14"/>
        <v>0.26905514799857227</v>
      </c>
      <c r="M39" s="46">
        <f t="shared" si="11"/>
        <v>8.0631302017370317</v>
      </c>
      <c r="N39" s="66">
        <f t="shared" si="15"/>
        <v>0.30409446697751341</v>
      </c>
      <c r="O39" s="51">
        <f t="shared" si="9"/>
        <v>30.409446697751342</v>
      </c>
    </row>
    <row r="40" spans="1:15" x14ac:dyDescent="0.3">
      <c r="A40" s="17">
        <v>124.911</v>
      </c>
      <c r="B40" s="22">
        <f t="shared" si="16"/>
        <v>2700</v>
      </c>
      <c r="C40" s="56">
        <f t="shared" si="2"/>
        <v>282.74333882308139</v>
      </c>
      <c r="D40" s="22">
        <v>0.17465</v>
      </c>
      <c r="E40" s="22">
        <v>1.2837099999999999</v>
      </c>
      <c r="F40" s="60">
        <f t="shared" si="10"/>
        <v>18.870536999999999</v>
      </c>
      <c r="G40" s="28">
        <f t="shared" si="3"/>
        <v>101.89939593599999</v>
      </c>
      <c r="H40" s="36">
        <f t="shared" si="12"/>
        <v>28.811375430999767</v>
      </c>
      <c r="I40" s="37">
        <f t="shared" si="13"/>
        <v>28.999092380406875</v>
      </c>
      <c r="J40" s="38">
        <f t="shared" si="5"/>
        <v>38.88778288212562</v>
      </c>
      <c r="K40" s="56">
        <f t="shared" si="6"/>
        <v>7.8592500000000003</v>
      </c>
      <c r="L40" s="46">
        <f t="shared" si="14"/>
        <v>0.27101710277353619</v>
      </c>
      <c r="M40" s="46">
        <f t="shared" si="11"/>
        <v>8.0031598419443792</v>
      </c>
      <c r="N40" s="66">
        <f t="shared" si="15"/>
        <v>0.30189305759994667</v>
      </c>
      <c r="O40" s="51">
        <f t="shared" si="9"/>
        <v>30.189305759994667</v>
      </c>
    </row>
    <row r="41" spans="1:15" x14ac:dyDescent="0.3">
      <c r="A41" s="17">
        <v>123.92700000000001</v>
      </c>
      <c r="B41" s="22">
        <f t="shared" si="16"/>
        <v>2750</v>
      </c>
      <c r="C41" s="56">
        <f t="shared" si="2"/>
        <v>287.97932657906432</v>
      </c>
      <c r="D41" s="22">
        <v>0.1784</v>
      </c>
      <c r="E41" s="22">
        <v>1.2811999999999999</v>
      </c>
      <c r="F41" s="60">
        <f t="shared" si="10"/>
        <v>18.833639999999999</v>
      </c>
      <c r="G41" s="28">
        <f t="shared" si="3"/>
        <v>101.096672352</v>
      </c>
      <c r="H41" s="36">
        <f t="shared" si="12"/>
        <v>29.11375162331327</v>
      </c>
      <c r="I41" s="37">
        <f t="shared" si="13"/>
        <v>29.303438667363391</v>
      </c>
      <c r="J41" s="38">
        <f t="shared" si="5"/>
        <v>39.295911252934303</v>
      </c>
      <c r="K41" s="56">
        <f t="shared" si="6"/>
        <v>8.0280000000000005</v>
      </c>
      <c r="L41" s="46">
        <f t="shared" si="14"/>
        <v>0.27396102181486159</v>
      </c>
      <c r="M41" s="46">
        <f t="shared" si="11"/>
        <v>7.9401140790854381</v>
      </c>
      <c r="N41" s="66">
        <f t="shared" si="15"/>
        <v>0.29864898764129016</v>
      </c>
      <c r="O41" s="51">
        <f t="shared" si="9"/>
        <v>29.864898764129016</v>
      </c>
    </row>
    <row r="42" spans="1:15" x14ac:dyDescent="0.3">
      <c r="A42" s="17">
        <v>123.68899999999999</v>
      </c>
      <c r="B42" s="22">
        <f t="shared" si="16"/>
        <v>2800</v>
      </c>
      <c r="C42" s="56">
        <f t="shared" si="2"/>
        <v>293.21531433504731</v>
      </c>
      <c r="D42" s="22">
        <v>0.18004999999999999</v>
      </c>
      <c r="E42" s="22">
        <v>1.2744800000000001</v>
      </c>
      <c r="F42" s="60">
        <f t="shared" si="10"/>
        <v>18.734856000000001</v>
      </c>
      <c r="G42" s="28">
        <f t="shared" si="3"/>
        <v>100.90251766399999</v>
      </c>
      <c r="H42" s="36">
        <f t="shared" si="12"/>
        <v>29.586163434047418</v>
      </c>
      <c r="I42" s="37">
        <f t="shared" si="13"/>
        <v>29.778928418759801</v>
      </c>
      <c r="J42" s="38">
        <f t="shared" si="5"/>
        <v>39.933543009556892</v>
      </c>
      <c r="K42" s="56">
        <f t="shared" si="6"/>
        <v>8.102249999999998</v>
      </c>
      <c r="L42" s="46">
        <f t="shared" si="14"/>
        <v>0.27207997165189568</v>
      </c>
      <c r="M42" s="46">
        <f t="shared" si="11"/>
        <v>7.924865205548417</v>
      </c>
      <c r="N42" s="66">
        <f t="shared" si="15"/>
        <v>0.30071372516482608</v>
      </c>
      <c r="O42" s="51">
        <f t="shared" si="9"/>
        <v>30.071372516482608</v>
      </c>
    </row>
    <row r="43" spans="1:15" x14ac:dyDescent="0.3">
      <c r="A43" s="17">
        <v>123.389</v>
      </c>
      <c r="B43" s="22">
        <f t="shared" si="16"/>
        <v>2850</v>
      </c>
      <c r="C43" s="56">
        <f t="shared" si="2"/>
        <v>298.4513020910303</v>
      </c>
      <c r="D43" s="22">
        <v>0.18310000000000001</v>
      </c>
      <c r="E43" s="22">
        <v>1.2603599999999999</v>
      </c>
      <c r="F43" s="60">
        <f t="shared" si="10"/>
        <v>18.527291999999999</v>
      </c>
      <c r="G43" s="28">
        <f t="shared" si="3"/>
        <v>100.65778486399999</v>
      </c>
      <c r="H43" s="36">
        <f t="shared" si="12"/>
        <v>30.041446958259598</v>
      </c>
      <c r="I43" s="37">
        <f t="shared" si="13"/>
        <v>30.237178286404113</v>
      </c>
      <c r="J43" s="38">
        <f t="shared" si="5"/>
        <v>40.548056082067916</v>
      </c>
      <c r="K43" s="56">
        <f t="shared" si="6"/>
        <v>8.2394999999999996</v>
      </c>
      <c r="L43" s="46">
        <f t="shared" si="14"/>
        <v>0.27249566483870025</v>
      </c>
      <c r="M43" s="46">
        <f t="shared" si="11"/>
        <v>7.9056439363841067</v>
      </c>
      <c r="N43" s="66">
        <f t="shared" si="15"/>
        <v>0.30025498521825245</v>
      </c>
      <c r="O43" s="51">
        <f t="shared" si="9"/>
        <v>30.025498521825245</v>
      </c>
    </row>
    <row r="44" spans="1:15" x14ac:dyDescent="0.3">
      <c r="A44" s="17">
        <v>122.51900000000001</v>
      </c>
      <c r="B44" s="22">
        <f t="shared" si="16"/>
        <v>2900</v>
      </c>
      <c r="C44" s="56">
        <f t="shared" si="2"/>
        <v>303.68728984701335</v>
      </c>
      <c r="D44" s="22">
        <v>0.18790000000000001</v>
      </c>
      <c r="E44" s="22">
        <v>1.2531000000000001</v>
      </c>
      <c r="F44" s="60">
        <f t="shared" si="10"/>
        <v>18.420570000000001</v>
      </c>
      <c r="G44" s="28">
        <f t="shared" si="3"/>
        <v>99.948059743999991</v>
      </c>
      <c r="H44" s="36">
        <f t="shared" si="12"/>
        <v>30.352955389122734</v>
      </c>
      <c r="I44" s="37">
        <f t="shared" si="13"/>
        <v>30.550716311879846</v>
      </c>
      <c r="J44" s="38">
        <f t="shared" si="5"/>
        <v>40.968510574230869</v>
      </c>
      <c r="K44" s="56">
        <f t="shared" si="6"/>
        <v>8.4555000000000007</v>
      </c>
      <c r="L44" s="46">
        <f t="shared" si="14"/>
        <v>0.27676928794995304</v>
      </c>
      <c r="M44" s="46">
        <f t="shared" si="11"/>
        <v>7.8499022558076019</v>
      </c>
      <c r="N44" s="66">
        <f t="shared" si="15"/>
        <v>0.29561871703401083</v>
      </c>
      <c r="O44" s="51">
        <f t="shared" si="9"/>
        <v>29.561871703401081</v>
      </c>
    </row>
    <row r="45" spans="1:15" x14ac:dyDescent="0.3">
      <c r="A45" s="17">
        <v>121.837</v>
      </c>
      <c r="B45" s="22">
        <f t="shared" si="16"/>
        <v>2950</v>
      </c>
      <c r="C45" s="56">
        <f t="shared" si="2"/>
        <v>308.92327760299634</v>
      </c>
      <c r="D45" s="22">
        <v>0.19255</v>
      </c>
      <c r="E45" s="22">
        <v>1.23943</v>
      </c>
      <c r="F45" s="60">
        <f t="shared" si="10"/>
        <v>18.219621</v>
      </c>
      <c r="G45" s="28">
        <f t="shared" si="3"/>
        <v>99.391700512</v>
      </c>
      <c r="H45" s="36">
        <f t="shared" si="12"/>
        <v>30.704409888702447</v>
      </c>
      <c r="I45" s="37">
        <f t="shared" si="13"/>
        <v>30.904460669737048</v>
      </c>
      <c r="J45" s="38">
        <f t="shared" si="5"/>
        <v>41.44288175811738</v>
      </c>
      <c r="K45" s="56">
        <f t="shared" si="6"/>
        <v>8.6647499999999997</v>
      </c>
      <c r="L45" s="46">
        <f t="shared" si="14"/>
        <v>0.28037214732839161</v>
      </c>
      <c r="M45" s="46">
        <f t="shared" si="11"/>
        <v>7.8062059039074017</v>
      </c>
      <c r="N45" s="66">
        <f t="shared" si="15"/>
        <v>0.2918199350321008</v>
      </c>
      <c r="O45" s="51">
        <f t="shared" si="9"/>
        <v>29.18199350321008</v>
      </c>
    </row>
    <row r="46" spans="1:15" x14ac:dyDescent="0.3">
      <c r="A46" s="17">
        <v>121.709</v>
      </c>
      <c r="B46" s="22">
        <f t="shared" si="16"/>
        <v>3000</v>
      </c>
      <c r="C46" s="56">
        <f t="shared" si="2"/>
        <v>314.15926535897933</v>
      </c>
      <c r="D46" s="22">
        <v>0.19900000000000001</v>
      </c>
      <c r="E46" s="22">
        <v>1.2273499999999999</v>
      </c>
      <c r="F46" s="60">
        <f t="shared" si="10"/>
        <v>18.042044999999998</v>
      </c>
      <c r="G46" s="28">
        <f t="shared" si="3"/>
        <v>99.287281183999994</v>
      </c>
      <c r="H46" s="36">
        <f t="shared" si="12"/>
        <v>31.192019316255848</v>
      </c>
      <c r="I46" s="37">
        <f t="shared" si="13"/>
        <v>31.395247056143447</v>
      </c>
      <c r="J46" s="38">
        <f t="shared" si="5"/>
        <v>42.101026302288361</v>
      </c>
      <c r="K46" s="56">
        <f t="shared" si="6"/>
        <v>8.9550000000000001</v>
      </c>
      <c r="L46" s="46">
        <f t="shared" si="14"/>
        <v>0.28523425803867591</v>
      </c>
      <c r="M46" s="46">
        <f t="shared" si="11"/>
        <v>7.7980048290639612</v>
      </c>
      <c r="N46" s="66">
        <f t="shared" si="15"/>
        <v>0.28684556469751893</v>
      </c>
      <c r="O46" s="51">
        <f t="shared" si="9"/>
        <v>28.684556469751893</v>
      </c>
    </row>
    <row r="47" spans="1:15" x14ac:dyDescent="0.3">
      <c r="A47" s="17">
        <v>121.123</v>
      </c>
      <c r="B47" s="22">
        <f t="shared" si="16"/>
        <v>3050</v>
      </c>
      <c r="C47" s="56">
        <f t="shared" si="2"/>
        <v>319.39525311496232</v>
      </c>
      <c r="D47" s="22">
        <v>0.20605000000000001</v>
      </c>
      <c r="E47" s="22">
        <v>1.2193000000000001</v>
      </c>
      <c r="F47" s="60">
        <f t="shared" si="10"/>
        <v>17.92371</v>
      </c>
      <c r="G47" s="28">
        <f t="shared" si="3"/>
        <v>98.809236447999993</v>
      </c>
      <c r="H47" s="36">
        <f t="shared" si="12"/>
        <v>31.559201085405117</v>
      </c>
      <c r="I47" s="37">
        <f t="shared" si="13"/>
        <v>31.764821152647848</v>
      </c>
      <c r="J47" s="38">
        <f t="shared" si="5"/>
        <v>42.596625165700765</v>
      </c>
      <c r="K47" s="56">
        <f t="shared" si="6"/>
        <v>9.2722499999999997</v>
      </c>
      <c r="L47" s="46">
        <f t="shared" si="14"/>
        <v>0.29190310738541919</v>
      </c>
      <c r="M47" s="46">
        <f t="shared" si="11"/>
        <v>7.7604592832963402</v>
      </c>
      <c r="N47" s="66">
        <f t="shared" si="15"/>
        <v>0.28029226050736006</v>
      </c>
      <c r="O47" s="51">
        <f t="shared" si="9"/>
        <v>28.029226050736007</v>
      </c>
    </row>
    <row r="48" spans="1:15" x14ac:dyDescent="0.3">
      <c r="A48" s="17">
        <v>121.124</v>
      </c>
      <c r="B48" s="22">
        <f t="shared" si="16"/>
        <v>3100</v>
      </c>
      <c r="C48" s="56">
        <f t="shared" si="2"/>
        <v>324.63124087094531</v>
      </c>
      <c r="D48" s="22">
        <v>0.21004999999999999</v>
      </c>
      <c r="E48" s="22">
        <v>1.20692</v>
      </c>
      <c r="F48" s="60">
        <f t="shared" si="10"/>
        <v>17.741723999999998</v>
      </c>
      <c r="G48" s="28">
        <f t="shared" si="3"/>
        <v>98.810052223999989</v>
      </c>
      <c r="H48" s="36">
        <f t="shared" si="12"/>
        <v>32.076829864000025</v>
      </c>
      <c r="I48" s="37">
        <f t="shared" si="13"/>
        <v>32.285822477460684</v>
      </c>
      <c r="J48" s="38">
        <f t="shared" si="5"/>
        <v>43.295287942274776</v>
      </c>
      <c r="K48" s="56">
        <f t="shared" si="6"/>
        <v>9.4522499999999994</v>
      </c>
      <c r="L48" s="46">
        <f t="shared" si="14"/>
        <v>0.29276782422373737</v>
      </c>
      <c r="M48" s="46">
        <f t="shared" si="11"/>
        <v>7.7605233541935545</v>
      </c>
      <c r="N48" s="66">
        <f t="shared" si="15"/>
        <v>0.2794643913999757</v>
      </c>
      <c r="O48" s="51">
        <f t="shared" si="9"/>
        <v>27.946439139997569</v>
      </c>
    </row>
    <row r="49" spans="1:15" x14ac:dyDescent="0.3">
      <c r="A49" s="17">
        <v>120.851</v>
      </c>
      <c r="B49" s="22">
        <f t="shared" si="16"/>
        <v>3150</v>
      </c>
      <c r="C49" s="56">
        <f t="shared" si="2"/>
        <v>329.86722862692829</v>
      </c>
      <c r="D49" s="22">
        <v>0.21604999999999999</v>
      </c>
      <c r="E49" s="22">
        <v>1.1927399999999999</v>
      </c>
      <c r="F49" s="60">
        <f t="shared" si="10"/>
        <v>17.533277999999999</v>
      </c>
      <c r="G49" s="28">
        <f t="shared" si="3"/>
        <v>98.587345375999988</v>
      </c>
      <c r="H49" s="36">
        <f t="shared" si="12"/>
        <v>32.520734396866928</v>
      </c>
      <c r="I49" s="37">
        <f t="shared" si="13"/>
        <v>32.732619215350468</v>
      </c>
      <c r="J49" s="38">
        <f t="shared" si="5"/>
        <v>43.894442367784976</v>
      </c>
      <c r="K49" s="56">
        <f t="shared" si="6"/>
        <v>9.7222500000000007</v>
      </c>
      <c r="L49" s="46">
        <f t="shared" si="14"/>
        <v>0.29702022731626077</v>
      </c>
      <c r="M49" s="46">
        <f t="shared" si="11"/>
        <v>7.7430319992540309</v>
      </c>
      <c r="N49" s="66">
        <f t="shared" si="15"/>
        <v>0.27546333311186777</v>
      </c>
      <c r="O49" s="51">
        <f t="shared" si="9"/>
        <v>27.546333311186778</v>
      </c>
    </row>
    <row r="50" spans="1:15" x14ac:dyDescent="0.3">
      <c r="A50" s="17">
        <v>120.596</v>
      </c>
      <c r="B50" s="22">
        <f t="shared" si="16"/>
        <v>3200</v>
      </c>
      <c r="C50" s="56">
        <f t="shared" si="2"/>
        <v>335.10321638291128</v>
      </c>
      <c r="D50" s="22">
        <v>0.21795</v>
      </c>
      <c r="E50" s="22">
        <v>1.1848099999999999</v>
      </c>
      <c r="F50" s="60">
        <f t="shared" si="10"/>
        <v>17.416706999999999</v>
      </c>
      <c r="G50" s="28">
        <f t="shared" si="3"/>
        <v>98.379322496</v>
      </c>
      <c r="H50" s="36">
        <f t="shared" si="12"/>
        <v>32.967227393981304</v>
      </c>
      <c r="I50" s="37">
        <f t="shared" si="13"/>
        <v>33.182021282306053</v>
      </c>
      <c r="J50" s="38">
        <f t="shared" si="5"/>
        <v>44.497090539572419</v>
      </c>
      <c r="K50" s="56">
        <f t="shared" si="6"/>
        <v>9.8077500000000004</v>
      </c>
      <c r="L50" s="46">
        <f t="shared" si="14"/>
        <v>0.29557421823576113</v>
      </c>
      <c r="M50" s="46">
        <f t="shared" si="11"/>
        <v>7.7266939204643661</v>
      </c>
      <c r="N50" s="66">
        <f t="shared" si="15"/>
        <v>0.27681095565960545</v>
      </c>
      <c r="O50" s="51">
        <f t="shared" si="9"/>
        <v>27.681095565960547</v>
      </c>
    </row>
    <row r="51" spans="1:15" x14ac:dyDescent="0.3">
      <c r="A51" s="17">
        <v>120.84</v>
      </c>
      <c r="B51" s="22">
        <f t="shared" si="16"/>
        <v>3250</v>
      </c>
      <c r="C51" s="56">
        <f t="shared" si="2"/>
        <v>340.33920413889427</v>
      </c>
      <c r="D51" s="22">
        <v>0.22305</v>
      </c>
      <c r="E51" s="22">
        <v>1.17378</v>
      </c>
      <c r="F51" s="60">
        <f t="shared" si="10"/>
        <v>17.254566000000001</v>
      </c>
      <c r="G51" s="28">
        <f t="shared" si="3"/>
        <v>98.578371840000003</v>
      </c>
      <c r="H51" s="36">
        <f t="shared" si="12"/>
        <v>33.550084617333589</v>
      </c>
      <c r="I51" s="37">
        <f t="shared" si="13"/>
        <v>33.768676039731972</v>
      </c>
      <c r="J51" s="38">
        <f t="shared" si="5"/>
        <v>45.283794569280573</v>
      </c>
      <c r="K51" s="56">
        <f t="shared" si="6"/>
        <v>10.03725</v>
      </c>
      <c r="L51" s="46">
        <f t="shared" si="14"/>
        <v>0.29723552052174762</v>
      </c>
      <c r="M51" s="46">
        <f t="shared" si="11"/>
        <v>7.7423272193846744</v>
      </c>
      <c r="N51" s="66">
        <f t="shared" si="15"/>
        <v>0.2752638099059076</v>
      </c>
      <c r="O51" s="51">
        <f t="shared" si="9"/>
        <v>27.526380990590759</v>
      </c>
    </row>
    <row r="52" spans="1:15" x14ac:dyDescent="0.3">
      <c r="A52" s="17">
        <v>121.633</v>
      </c>
      <c r="B52" s="22">
        <f t="shared" si="16"/>
        <v>3300</v>
      </c>
      <c r="C52" s="56">
        <f t="shared" si="2"/>
        <v>345.57519189487726</v>
      </c>
      <c r="D52" s="22">
        <v>0.22550000000000001</v>
      </c>
      <c r="E52" s="22">
        <v>1.1611800000000001</v>
      </c>
      <c r="F52" s="60">
        <f t="shared" si="10"/>
        <v>17.069345999999999</v>
      </c>
      <c r="G52" s="28">
        <f t="shared" si="3"/>
        <v>99.225282207999996</v>
      </c>
      <c r="H52" s="36">
        <f t="shared" si="12"/>
        <v>34.289795939852951</v>
      </c>
      <c r="I52" s="37">
        <f t="shared" si="13"/>
        <v>34.513206859787573</v>
      </c>
      <c r="J52" s="38">
        <f t="shared" si="5"/>
        <v>46.282210398975131</v>
      </c>
      <c r="K52" s="56">
        <f t="shared" si="6"/>
        <v>10.147499999999999</v>
      </c>
      <c r="L52" s="46">
        <f t="shared" si="14"/>
        <v>0.29401788252320221</v>
      </c>
      <c r="M52" s="46">
        <f t="shared" si="11"/>
        <v>7.7931354408756706</v>
      </c>
      <c r="N52" s="66">
        <f t="shared" si="15"/>
        <v>0.27827620931092584</v>
      </c>
      <c r="O52" s="51">
        <f t="shared" si="9"/>
        <v>27.827620931092582</v>
      </c>
    </row>
    <row r="53" spans="1:15" x14ac:dyDescent="0.3">
      <c r="A53" s="17">
        <v>122.181</v>
      </c>
      <c r="B53" s="22">
        <f t="shared" si="16"/>
        <v>3350</v>
      </c>
      <c r="C53" s="56">
        <f t="shared" si="2"/>
        <v>350.81117965086025</v>
      </c>
      <c r="D53" s="22">
        <v>0.22850000000000001</v>
      </c>
      <c r="E53" s="22">
        <v>1.1510400000000001</v>
      </c>
      <c r="F53" s="60">
        <f t="shared" si="10"/>
        <v>16.920287999999999</v>
      </c>
      <c r="G53" s="28">
        <f t="shared" si="3"/>
        <v>99.672327455999991</v>
      </c>
      <c r="H53" s="36">
        <f t="shared" si="12"/>
        <v>34.966166773386185</v>
      </c>
      <c r="I53" s="37">
        <f t="shared" si="13"/>
        <v>35.193984503743401</v>
      </c>
      <c r="J53" s="38">
        <f t="shared" si="5"/>
        <v>47.195133219519903</v>
      </c>
      <c r="K53" s="56">
        <f t="shared" si="6"/>
        <v>10.282500000000001</v>
      </c>
      <c r="L53" s="46">
        <f t="shared" si="14"/>
        <v>0.29216640698657764</v>
      </c>
      <c r="M53" s="46">
        <f t="shared" si="11"/>
        <v>7.8282462925491441</v>
      </c>
      <c r="N53" s="66">
        <f t="shared" si="15"/>
        <v>0.28003966185592521</v>
      </c>
      <c r="O53" s="51">
        <f t="shared" si="9"/>
        <v>28.003966185592521</v>
      </c>
    </row>
    <row r="54" spans="1:15" x14ac:dyDescent="0.3">
      <c r="A54" s="17">
        <v>122.93300000000001</v>
      </c>
      <c r="B54" s="22">
        <f t="shared" si="16"/>
        <v>3400</v>
      </c>
      <c r="C54" s="56">
        <f t="shared" si="2"/>
        <v>356.04716740684319</v>
      </c>
      <c r="D54" s="22">
        <v>0.23419999999999999</v>
      </c>
      <c r="E54" s="22">
        <v>1.14117</v>
      </c>
      <c r="F54" s="60">
        <f t="shared" si="10"/>
        <v>16.775199000000001</v>
      </c>
      <c r="G54" s="28">
        <f t="shared" si="3"/>
        <v>100.285791008</v>
      </c>
      <c r="H54" s="36">
        <f t="shared" si="12"/>
        <v>35.706471819553066</v>
      </c>
      <c r="I54" s="37">
        <f t="shared" si="13"/>
        <v>35.939112915779432</v>
      </c>
      <c r="J54" s="38">
        <f t="shared" si="5"/>
        <v>48.194350420060218</v>
      </c>
      <c r="K54" s="56">
        <f t="shared" si="6"/>
        <v>10.539</v>
      </c>
      <c r="L54" s="46">
        <f t="shared" si="14"/>
        <v>0.29324596922292828</v>
      </c>
      <c r="M54" s="46">
        <f t="shared" si="11"/>
        <v>7.876427607254354</v>
      </c>
      <c r="N54" s="66">
        <f t="shared" si="15"/>
        <v>0.2790087176133797</v>
      </c>
      <c r="O54" s="51">
        <f t="shared" si="9"/>
        <v>27.900871761337971</v>
      </c>
    </row>
    <row r="55" spans="1:15" x14ac:dyDescent="0.3">
      <c r="A55" s="17">
        <v>123.47499999999999</v>
      </c>
      <c r="B55" s="22">
        <f t="shared" si="16"/>
        <v>3450</v>
      </c>
      <c r="C55" s="56">
        <f t="shared" si="2"/>
        <v>361.28315516282618</v>
      </c>
      <c r="D55" s="22">
        <v>0.23605000000000001</v>
      </c>
      <c r="E55" s="22">
        <v>1.12669</v>
      </c>
      <c r="F55" s="60">
        <f t="shared" si="10"/>
        <v>16.562342999999998</v>
      </c>
      <c r="G55" s="28">
        <f t="shared" si="3"/>
        <v>100.72794159999999</v>
      </c>
      <c r="H55" s="36">
        <f t="shared" si="12"/>
        <v>36.391308554304892</v>
      </c>
      <c r="I55" s="37">
        <f t="shared" si="13"/>
        <v>36.628411619485064</v>
      </c>
      <c r="J55" s="38">
        <f t="shared" si="5"/>
        <v>49.11869998172947</v>
      </c>
      <c r="K55" s="56">
        <f t="shared" si="6"/>
        <v>10.622250000000001</v>
      </c>
      <c r="L55" s="46">
        <f t="shared" si="14"/>
        <v>0.29000029022141183</v>
      </c>
      <c r="M55" s="46">
        <f t="shared" si="11"/>
        <v>7.9111540335445429</v>
      </c>
      <c r="N55" s="66">
        <f t="shared" si="15"/>
        <v>0.28213137909522296</v>
      </c>
      <c r="O55" s="51">
        <f t="shared" si="9"/>
        <v>28.213137909522295</v>
      </c>
    </row>
    <row r="56" spans="1:15" x14ac:dyDescent="0.3">
      <c r="A56" s="17">
        <v>123.428</v>
      </c>
      <c r="B56" s="22">
        <f t="shared" si="16"/>
        <v>3500</v>
      </c>
      <c r="C56" s="56">
        <f t="shared" si="2"/>
        <v>366.51914291880917</v>
      </c>
      <c r="D56" s="22">
        <v>0.24195</v>
      </c>
      <c r="E56" s="22">
        <v>1.11975</v>
      </c>
      <c r="F56" s="60">
        <f t="shared" si="10"/>
        <v>16.460325000000001</v>
      </c>
      <c r="G56" s="28">
        <f t="shared" si="3"/>
        <v>100.689600128</v>
      </c>
      <c r="H56" s="36">
        <f t="shared" si="12"/>
        <v>36.904665939752171</v>
      </c>
      <c r="I56" s="37">
        <f t="shared" si="13"/>
        <v>37.145113721417076</v>
      </c>
      <c r="J56" s="38">
        <f t="shared" si="5"/>
        <v>49.811597500420298</v>
      </c>
      <c r="K56" s="56">
        <f t="shared" si="6"/>
        <v>10.88775</v>
      </c>
      <c r="L56" s="46">
        <f t="shared" si="14"/>
        <v>0.29311392291477512</v>
      </c>
      <c r="M56" s="46">
        <f t="shared" si="11"/>
        <v>7.9081427013754659</v>
      </c>
      <c r="N56" s="66">
        <f t="shared" si="15"/>
        <v>0.27913440959940694</v>
      </c>
      <c r="O56" s="51">
        <f t="shared" si="9"/>
        <v>27.913440959940694</v>
      </c>
    </row>
    <row r="57" spans="1:15" x14ac:dyDescent="0.3">
      <c r="A57" s="17">
        <v>124.205</v>
      </c>
      <c r="B57" s="22">
        <f t="shared" si="16"/>
        <v>3550</v>
      </c>
      <c r="C57" s="56">
        <f t="shared" si="2"/>
        <v>371.75513067479216</v>
      </c>
      <c r="D57" s="22">
        <v>0.24545</v>
      </c>
      <c r="E57" s="22">
        <v>1.10622</v>
      </c>
      <c r="F57" s="60">
        <f t="shared" si="10"/>
        <v>16.261433999999998</v>
      </c>
      <c r="G57" s="28">
        <f t="shared" si="3"/>
        <v>101.32345807999999</v>
      </c>
      <c r="H57" s="36">
        <f t="shared" si="12"/>
        <v>37.667515398952226</v>
      </c>
      <c r="I57" s="37">
        <f t="shared" si="13"/>
        <v>37.912933431818111</v>
      </c>
      <c r="J57" s="38">
        <f t="shared" si="5"/>
        <v>50.841243732068087</v>
      </c>
      <c r="K57" s="56">
        <f t="shared" si="6"/>
        <v>11.045250000000001</v>
      </c>
      <c r="L57" s="46">
        <f t="shared" si="14"/>
        <v>0.29133198094163737</v>
      </c>
      <c r="M57" s="46">
        <f t="shared" si="11"/>
        <v>7.9579257885110337</v>
      </c>
      <c r="N57" s="66">
        <f t="shared" si="15"/>
        <v>0.28084174471244366</v>
      </c>
      <c r="O57" s="51">
        <f t="shared" si="9"/>
        <v>28.084174471244367</v>
      </c>
    </row>
    <row r="58" spans="1:15" x14ac:dyDescent="0.3">
      <c r="A58" s="17">
        <v>124.066</v>
      </c>
      <c r="B58" s="22">
        <f t="shared" si="16"/>
        <v>3600</v>
      </c>
      <c r="C58" s="56">
        <f t="shared" si="2"/>
        <v>376.99111843077515</v>
      </c>
      <c r="D58" s="22">
        <v>0.25505</v>
      </c>
      <c r="E58" s="22">
        <v>1.09697</v>
      </c>
      <c r="F58" s="60">
        <f t="shared" si="10"/>
        <v>16.125458999999999</v>
      </c>
      <c r="G58" s="28">
        <f t="shared" si="3"/>
        <v>101.21006521599999</v>
      </c>
      <c r="H58" s="36">
        <f t="shared" si="12"/>
        <v>38.155295682231525</v>
      </c>
      <c r="I58" s="37">
        <f t="shared" si="13"/>
        <v>38.403891787139735</v>
      </c>
      <c r="J58" s="38">
        <f t="shared" si="5"/>
        <v>51.49961888655438</v>
      </c>
      <c r="K58" s="56">
        <f t="shared" si="6"/>
        <v>11.47725</v>
      </c>
      <c r="L58" s="46">
        <f t="shared" si="14"/>
        <v>0.2988564300622098</v>
      </c>
      <c r="M58" s="46">
        <f t="shared" si="11"/>
        <v>7.9490199337982359</v>
      </c>
      <c r="N58" s="66">
        <f t="shared" si="15"/>
        <v>0.27377085981101557</v>
      </c>
      <c r="O58" s="51">
        <f t="shared" si="9"/>
        <v>27.377085981101558</v>
      </c>
    </row>
    <row r="59" spans="1:15" x14ac:dyDescent="0.3">
      <c r="A59" s="17">
        <v>123.967</v>
      </c>
      <c r="B59" s="22">
        <f t="shared" si="16"/>
        <v>3650</v>
      </c>
      <c r="C59" s="56">
        <f t="shared" si="2"/>
        <v>382.22710618675814</v>
      </c>
      <c r="D59" s="22">
        <v>0.25755</v>
      </c>
      <c r="E59" s="22">
        <v>1.0940099999999999</v>
      </c>
      <c r="F59" s="60">
        <f t="shared" si="10"/>
        <v>16.081947</v>
      </c>
      <c r="G59" s="28">
        <f t="shared" si="3"/>
        <v>101.129303392</v>
      </c>
      <c r="H59" s="36">
        <f t="shared" si="12"/>
        <v>38.654360986206861</v>
      </c>
      <c r="I59" s="37">
        <f t="shared" si="13"/>
        <v>38.906208689312507</v>
      </c>
      <c r="J59" s="38">
        <f t="shared" si="5"/>
        <v>52.17322585236807</v>
      </c>
      <c r="K59" s="56">
        <f t="shared" si="6"/>
        <v>11.58975</v>
      </c>
      <c r="L59" s="46">
        <f t="shared" si="14"/>
        <v>0.2978894729257876</v>
      </c>
      <c r="M59" s="46">
        <f t="shared" si="11"/>
        <v>7.9426769149740135</v>
      </c>
      <c r="N59" s="66">
        <f t="shared" si="15"/>
        <v>0.27465952728905252</v>
      </c>
      <c r="O59" s="51">
        <f t="shared" si="9"/>
        <v>27.465952728905251</v>
      </c>
    </row>
    <row r="60" spans="1:15" x14ac:dyDescent="0.3">
      <c r="A60" s="17">
        <v>123.815</v>
      </c>
      <c r="B60" s="22">
        <f t="shared" si="16"/>
        <v>3700</v>
      </c>
      <c r="C60" s="56">
        <f t="shared" si="2"/>
        <v>387.46309394274118</v>
      </c>
      <c r="D60" s="22">
        <v>0.26445000000000002</v>
      </c>
      <c r="E60" s="22">
        <v>1.09659</v>
      </c>
      <c r="F60" s="60">
        <f t="shared" si="10"/>
        <v>16.119872999999998</v>
      </c>
      <c r="G60" s="28">
        <f t="shared" si="3"/>
        <v>101.00530543999999</v>
      </c>
      <c r="H60" s="36">
        <f t="shared" si="12"/>
        <v>39.135828150413978</v>
      </c>
      <c r="I60" s="37">
        <f t="shared" si="13"/>
        <v>39.390812793216277</v>
      </c>
      <c r="J60" s="38">
        <f t="shared" si="5"/>
        <v>52.823079955703029</v>
      </c>
      <c r="K60" s="56">
        <f t="shared" si="6"/>
        <v>11.90025</v>
      </c>
      <c r="L60" s="46">
        <f t="shared" si="14"/>
        <v>0.30210724674484024</v>
      </c>
      <c r="M60" s="46">
        <f t="shared" si="11"/>
        <v>7.9329381385974287</v>
      </c>
      <c r="N60" s="66">
        <f t="shared" si="15"/>
        <v>0.27082495603716999</v>
      </c>
      <c r="O60" s="51">
        <f t="shared" si="9"/>
        <v>27.082495603717</v>
      </c>
    </row>
    <row r="61" spans="1:15" x14ac:dyDescent="0.3">
      <c r="A61" s="17">
        <v>123.767</v>
      </c>
      <c r="B61" s="22">
        <f t="shared" si="16"/>
        <v>3750</v>
      </c>
      <c r="C61" s="56">
        <f t="shared" si="2"/>
        <v>392.69908169872417</v>
      </c>
      <c r="D61" s="22">
        <v>0.2651</v>
      </c>
      <c r="E61" s="22">
        <v>1.0980799999999999</v>
      </c>
      <c r="F61" s="60">
        <f t="shared" si="10"/>
        <v>16.141776</v>
      </c>
      <c r="G61" s="28">
        <f t="shared" si="3"/>
        <v>100.96614819199999</v>
      </c>
      <c r="H61" s="36">
        <f t="shared" si="12"/>
        <v>39.649313677655691</v>
      </c>
      <c r="I61" s="37">
        <f t="shared" si="13"/>
        <v>39.907643871834722</v>
      </c>
      <c r="J61" s="38">
        <f t="shared" si="5"/>
        <v>53.51615043213036</v>
      </c>
      <c r="K61" s="56">
        <f t="shared" si="6"/>
        <v>11.929500000000001</v>
      </c>
      <c r="L61" s="46">
        <f t="shared" si="14"/>
        <v>0.29892769511305034</v>
      </c>
      <c r="M61" s="46">
        <f t="shared" si="11"/>
        <v>7.9298627355311382</v>
      </c>
      <c r="N61" s="66">
        <f t="shared" si="15"/>
        <v>0.2737055922076384</v>
      </c>
      <c r="O61" s="51">
        <f t="shared" si="9"/>
        <v>27.370559220763841</v>
      </c>
    </row>
    <row r="62" spans="1:15" x14ac:dyDescent="0.3">
      <c r="A62" s="17">
        <v>123.509</v>
      </c>
      <c r="B62" s="22">
        <f t="shared" si="16"/>
        <v>3800</v>
      </c>
      <c r="C62" s="56">
        <f t="shared" si="2"/>
        <v>397.93506945470716</v>
      </c>
      <c r="D62" s="22">
        <v>0.26929999999999998</v>
      </c>
      <c r="E62" s="22">
        <v>1.09907</v>
      </c>
      <c r="F62" s="60">
        <f t="shared" si="10"/>
        <v>16.156328999999999</v>
      </c>
      <c r="G62" s="28">
        <f t="shared" si="3"/>
        <v>100.75567798399999</v>
      </c>
      <c r="H62" s="36">
        <f t="shared" si="12"/>
        <v>40.094217716519147</v>
      </c>
      <c r="I62" s="37">
        <f t="shared" si="13"/>
        <v>40.355446627878628</v>
      </c>
      <c r="J62" s="38">
        <f t="shared" si="5"/>
        <v>54.11665392798524</v>
      </c>
      <c r="K62" s="56">
        <f t="shared" si="6"/>
        <v>12.118499999999999</v>
      </c>
      <c r="L62" s="46">
        <f t="shared" si="14"/>
        <v>0.30029403742562505</v>
      </c>
      <c r="M62" s="46">
        <f t="shared" si="11"/>
        <v>7.9133324440498303</v>
      </c>
      <c r="N62" s="66">
        <f t="shared" si="15"/>
        <v>0.27246022771413181</v>
      </c>
      <c r="O62" s="51">
        <f t="shared" si="9"/>
        <v>27.24602277141318</v>
      </c>
    </row>
    <row r="63" spans="1:15" x14ac:dyDescent="0.3">
      <c r="A63" s="17">
        <v>122.672</v>
      </c>
      <c r="B63" s="22">
        <f t="shared" si="16"/>
        <v>3850</v>
      </c>
      <c r="C63" s="56">
        <f t="shared" si="2"/>
        <v>403.17105721069015</v>
      </c>
      <c r="D63" s="22">
        <v>0.27374999999999999</v>
      </c>
      <c r="E63" s="22">
        <v>1.1053299999999999</v>
      </c>
      <c r="F63" s="60">
        <f t="shared" si="10"/>
        <v>16.248351</v>
      </c>
      <c r="G63" s="28">
        <f t="shared" si="3"/>
        <v>100.072873472</v>
      </c>
      <c r="H63" s="36">
        <f t="shared" si="12"/>
        <v>40.346486195817867</v>
      </c>
      <c r="I63" s="37">
        <f t="shared" si="13"/>
        <v>40.609358731220183</v>
      </c>
      <c r="J63" s="38">
        <f t="shared" si="5"/>
        <v>54.457150058566263</v>
      </c>
      <c r="K63" s="56">
        <f t="shared" si="6"/>
        <v>12.318750000000001</v>
      </c>
      <c r="L63" s="46">
        <f t="shared" si="14"/>
        <v>0.30334756284958114</v>
      </c>
      <c r="M63" s="46">
        <f t="shared" si="11"/>
        <v>7.8597051030814011</v>
      </c>
      <c r="N63" s="66">
        <f t="shared" si="15"/>
        <v>0.26971761714384512</v>
      </c>
      <c r="O63" s="51">
        <f t="shared" si="9"/>
        <v>26.971761714384513</v>
      </c>
    </row>
    <row r="64" spans="1:15" x14ac:dyDescent="0.3">
      <c r="A64" s="17">
        <v>122.157</v>
      </c>
      <c r="B64" s="22">
        <f t="shared" si="16"/>
        <v>3900</v>
      </c>
      <c r="C64" s="56">
        <f t="shared" si="2"/>
        <v>408.40704496667314</v>
      </c>
      <c r="D64" s="22">
        <v>0.27589999999999998</v>
      </c>
      <c r="E64" s="22">
        <v>1.11704</v>
      </c>
      <c r="F64" s="60">
        <f t="shared" si="10"/>
        <v>16.420487999999999</v>
      </c>
      <c r="G64" s="28">
        <f t="shared" si="3"/>
        <v>99.652748831999986</v>
      </c>
      <c r="H64" s="36">
        <f t="shared" si="12"/>
        <v>40.698884673283203</v>
      </c>
      <c r="I64" s="37">
        <f t="shared" si="13"/>
        <v>40.964053217334047</v>
      </c>
      <c r="J64" s="38">
        <f t="shared" si="5"/>
        <v>54.932795364444956</v>
      </c>
      <c r="K64" s="56">
        <f t="shared" si="6"/>
        <v>12.415499999999998</v>
      </c>
      <c r="L64" s="46">
        <f t="shared" si="14"/>
        <v>0.30308280125821013</v>
      </c>
      <c r="M64" s="46">
        <f t="shared" si="11"/>
        <v>7.8267085910159988</v>
      </c>
      <c r="N64" s="66">
        <f t="shared" si="15"/>
        <v>0.26995323218118589</v>
      </c>
      <c r="O64" s="51">
        <f t="shared" si="9"/>
        <v>26.995323218118589</v>
      </c>
    </row>
    <row r="65" spans="1:15" x14ac:dyDescent="0.3">
      <c r="A65" s="17">
        <v>121.184</v>
      </c>
      <c r="B65" s="22">
        <f t="shared" si="16"/>
        <v>3950</v>
      </c>
      <c r="C65" s="56">
        <f t="shared" si="2"/>
        <v>413.64303272265613</v>
      </c>
      <c r="D65" s="22">
        <v>0.28284999999999999</v>
      </c>
      <c r="E65" s="22">
        <v>1.12259</v>
      </c>
      <c r="F65" s="60">
        <f t="shared" si="10"/>
        <v>16.502072999999999</v>
      </c>
      <c r="G65" s="28">
        <f t="shared" si="3"/>
        <v>98.858998783999994</v>
      </c>
      <c r="H65" s="36">
        <f t="shared" si="12"/>
        <v>40.892336068939137</v>
      </c>
      <c r="I65" s="37">
        <f t="shared" si="13"/>
        <v>41.158765021606641</v>
      </c>
      <c r="J65" s="38">
        <f t="shared" si="5"/>
        <v>55.193903893974507</v>
      </c>
      <c r="K65" s="56">
        <f t="shared" si="6"/>
        <v>12.728249999999999</v>
      </c>
      <c r="L65" s="46">
        <f t="shared" si="14"/>
        <v>0.3092476169612523</v>
      </c>
      <c r="M65" s="46">
        <f t="shared" si="11"/>
        <v>7.7643676080264168</v>
      </c>
      <c r="N65" s="66">
        <f t="shared" si="15"/>
        <v>0.26457174552272578</v>
      </c>
      <c r="O65" s="51">
        <f t="shared" si="9"/>
        <v>26.457174552272576</v>
      </c>
    </row>
    <row r="66" spans="1:15" x14ac:dyDescent="0.3">
      <c r="A66" s="17">
        <v>120.004</v>
      </c>
      <c r="B66" s="22">
        <f t="shared" si="16"/>
        <v>4000</v>
      </c>
      <c r="C66" s="56">
        <f t="shared" si="2"/>
        <v>418.87902047863906</v>
      </c>
      <c r="D66" s="22">
        <v>0.28455000000000003</v>
      </c>
      <c r="E66" s="22">
        <v>1.1246100000000001</v>
      </c>
      <c r="F66" s="60">
        <f t="shared" si="10"/>
        <v>16.531767000000002</v>
      </c>
      <c r="G66" s="28">
        <f t="shared" si="3"/>
        <v>97.896383103999995</v>
      </c>
      <c r="H66" s="36">
        <f t="shared" si="12"/>
        <v>41.006741063005109</v>
      </c>
      <c r="I66" s="37">
        <f t="shared" si="13"/>
        <v>41.273915407246655</v>
      </c>
      <c r="J66" s="38">
        <f t="shared" si="5"/>
        <v>55.34832056111776</v>
      </c>
      <c r="K66" s="56">
        <f t="shared" si="6"/>
        <v>12.80475</v>
      </c>
      <c r="L66" s="46">
        <f t="shared" si="14"/>
        <v>0.31023831574146732</v>
      </c>
      <c r="M66" s="46">
        <f t="shared" si="11"/>
        <v>7.6887639493134587</v>
      </c>
      <c r="N66" s="66">
        <f t="shared" si="15"/>
        <v>0.26372687597480332</v>
      </c>
      <c r="O66" s="51">
        <f t="shared" si="9"/>
        <v>26.372687597480333</v>
      </c>
    </row>
    <row r="67" spans="1:15" x14ac:dyDescent="0.3">
      <c r="A67" s="17">
        <v>118.73399999999999</v>
      </c>
      <c r="B67" s="22">
        <f t="shared" si="16"/>
        <v>4050</v>
      </c>
      <c r="C67" s="56">
        <f t="shared" si="2"/>
        <v>424.11500823462205</v>
      </c>
      <c r="D67" s="22">
        <v>0.28710000000000002</v>
      </c>
      <c r="E67" s="22">
        <v>1.1222000000000001</v>
      </c>
      <c r="F67" s="60">
        <f t="shared" si="10"/>
        <v>16.49634</v>
      </c>
      <c r="G67" s="28">
        <f t="shared" si="3"/>
        <v>96.860347583999996</v>
      </c>
      <c r="H67" s="36">
        <f t="shared" si="12"/>
        <v>41.079927113196511</v>
      </c>
      <c r="I67" s="37">
        <f t="shared" si="13"/>
        <v>41.347578292086723</v>
      </c>
      <c r="J67" s="38">
        <f t="shared" si="5"/>
        <v>55.447102489688298</v>
      </c>
      <c r="K67" s="56">
        <f t="shared" si="6"/>
        <v>12.919500000000001</v>
      </c>
      <c r="L67" s="46">
        <f t="shared" si="14"/>
        <v>0.31246086309418974</v>
      </c>
      <c r="M67" s="46">
        <f t="shared" si="11"/>
        <v>7.607393909851206</v>
      </c>
      <c r="N67" s="66">
        <f t="shared" si="15"/>
        <v>0.26185097553647269</v>
      </c>
      <c r="O67" s="51">
        <f t="shared" si="9"/>
        <v>26.185097553647267</v>
      </c>
    </row>
    <row r="68" spans="1:15" x14ac:dyDescent="0.3">
      <c r="A68" s="17">
        <v>117.44199999999999</v>
      </c>
      <c r="B68" s="22">
        <f t="shared" si="16"/>
        <v>4100</v>
      </c>
      <c r="C68" s="56">
        <f t="shared" si="2"/>
        <v>429.35099599060504</v>
      </c>
      <c r="D68" s="22">
        <v>0.28894999999999998</v>
      </c>
      <c r="E68" s="22">
        <v>1.1239399999999999</v>
      </c>
      <c r="F68" s="60">
        <f t="shared" si="10"/>
        <v>16.521917999999999</v>
      </c>
      <c r="G68" s="28">
        <f t="shared" si="3"/>
        <v>95.806364991999985</v>
      </c>
      <c r="H68" s="36">
        <f t="shared" si="12"/>
        <v>41.134558231554628</v>
      </c>
      <c r="I68" s="37">
        <f t="shared" si="13"/>
        <v>41.402565352732474</v>
      </c>
      <c r="J68" s="38">
        <f t="shared" si="5"/>
        <v>55.520840138014243</v>
      </c>
      <c r="K68" s="56">
        <f t="shared" si="6"/>
        <v>13.002749999999999</v>
      </c>
      <c r="L68" s="46">
        <f t="shared" si="14"/>
        <v>0.31405662642452292</v>
      </c>
      <c r="M68" s="46">
        <f t="shared" si="11"/>
        <v>7.5246143106502377</v>
      </c>
      <c r="N68" s="66">
        <f t="shared" si="15"/>
        <v>0.26052047603537876</v>
      </c>
      <c r="O68" s="51">
        <f t="shared" si="9"/>
        <v>26.052047603537876</v>
      </c>
    </row>
    <row r="69" spans="1:15" x14ac:dyDescent="0.3">
      <c r="A69" s="17">
        <v>116.5</v>
      </c>
      <c r="B69" s="22">
        <f t="shared" si="16"/>
        <v>4150</v>
      </c>
      <c r="C69" s="56">
        <f t="shared" si="2"/>
        <v>434.58698374658803</v>
      </c>
      <c r="D69" s="22">
        <v>0.29304999999999998</v>
      </c>
      <c r="E69" s="22">
        <v>1.12233</v>
      </c>
      <c r="F69" s="60">
        <f t="shared" si="10"/>
        <v>16.498251</v>
      </c>
      <c r="G69" s="28">
        <f t="shared" si="3"/>
        <v>95.037903999999997</v>
      </c>
      <c r="H69" s="36">
        <f t="shared" si="12"/>
        <v>41.302236040957794</v>
      </c>
      <c r="I69" s="37">
        <f t="shared" si="13"/>
        <v>41.571335646142167</v>
      </c>
      <c r="J69" s="38">
        <f t="shared" si="5"/>
        <v>55.747161101476642</v>
      </c>
      <c r="K69" s="56">
        <f t="shared" si="6"/>
        <v>13.187249999999999</v>
      </c>
      <c r="L69" s="46">
        <f t="shared" si="14"/>
        <v>0.31721978125145422</v>
      </c>
      <c r="M69" s="46">
        <f t="shared" si="11"/>
        <v>7.4642595254742998</v>
      </c>
      <c r="N69" s="66">
        <f t="shared" si="15"/>
        <v>0.25792269793328582</v>
      </c>
      <c r="O69" s="51">
        <f t="shared" si="9"/>
        <v>25.792269793328582</v>
      </c>
    </row>
    <row r="70" spans="1:15" x14ac:dyDescent="0.3">
      <c r="A70" s="17">
        <v>115.931</v>
      </c>
      <c r="B70" s="22">
        <f t="shared" si="16"/>
        <v>4200</v>
      </c>
      <c r="C70" s="56">
        <f t="shared" si="2"/>
        <v>439.82297150257102</v>
      </c>
      <c r="D70" s="22">
        <v>0.2949</v>
      </c>
      <c r="E70" s="22">
        <v>1.1217900000000001</v>
      </c>
      <c r="F70" s="60">
        <f t="shared" si="10"/>
        <v>16.490313</v>
      </c>
      <c r="G70" s="28">
        <f t="shared" si="3"/>
        <v>94.573727455999986</v>
      </c>
      <c r="H70" s="36">
        <f t="shared" ref="H70:H101" si="17">(C70*G70)/1000</f>
        <v>41.595697835772206</v>
      </c>
      <c r="I70" s="37">
        <f t="shared" ref="I70:I101" si="18">H70*(1.01325/$G$3)*(SQRT($K$3/293))</f>
        <v>41.86670945494641</v>
      </c>
      <c r="J70" s="38">
        <f t="shared" si="5"/>
        <v>56.143257379083131</v>
      </c>
      <c r="K70" s="56">
        <f t="shared" si="6"/>
        <v>13.2705</v>
      </c>
      <c r="L70" s="46">
        <f t="shared" ref="L70:L101" si="19">K70/I70</f>
        <v>0.31697021745357484</v>
      </c>
      <c r="M70" s="46">
        <f t="shared" si="11"/>
        <v>7.4278031849593216</v>
      </c>
      <c r="N70" s="66">
        <f t="shared" ref="N70:N96" si="20">(1/L70)/(44000000/3600000)</f>
        <v>0.25812577117017421</v>
      </c>
      <c r="O70" s="51">
        <f t="shared" si="9"/>
        <v>25.812577117017423</v>
      </c>
    </row>
    <row r="71" spans="1:15" x14ac:dyDescent="0.3">
      <c r="A71" s="17">
        <v>115.03400000000001</v>
      </c>
      <c r="B71" s="22">
        <f t="shared" ref="B71:B96" si="21">B70+50</f>
        <v>4250</v>
      </c>
      <c r="C71" s="56">
        <f t="shared" ref="C71:C96" si="22">(B71*2*PI())/60</f>
        <v>445.05895925855401</v>
      </c>
      <c r="D71" s="22">
        <v>0.29715000000000003</v>
      </c>
      <c r="E71" s="22">
        <v>1.12456</v>
      </c>
      <c r="F71" s="60">
        <f t="shared" ref="F71:F96" si="23">E71*14.7</f>
        <v>16.531032</v>
      </c>
      <c r="G71" s="28">
        <f t="shared" ref="G71:G96" si="24">$F$3*A71</f>
        <v>93.841976383999992</v>
      </c>
      <c r="H71" s="36">
        <f t="shared" si="17"/>
        <v>41.765212344228843</v>
      </c>
      <c r="I71" s="37">
        <f t="shared" si="18"/>
        <v>42.037328414194839</v>
      </c>
      <c r="J71" s="38">
        <f t="shared" ref="J71:J96" si="25">I71*1.341</f>
        <v>56.372057403435278</v>
      </c>
      <c r="K71" s="56">
        <f t="shared" ref="K71:K96" si="26">(D71*0.75)*60</f>
        <v>13.37175</v>
      </c>
      <c r="L71" s="46">
        <f t="shared" si="19"/>
        <v>0.31809228855477722</v>
      </c>
      <c r="M71" s="46">
        <f t="shared" ref="M71:M96" si="27">(4*PI()*G71)/160</f>
        <v>7.3703315901580311</v>
      </c>
      <c r="N71" s="66">
        <f t="shared" si="20"/>
        <v>0.2572152320633585</v>
      </c>
      <c r="O71" s="51">
        <f t="shared" ref="O71:O96" si="28">N71*100</f>
        <v>25.721523206335849</v>
      </c>
    </row>
    <row r="72" spans="1:15" x14ac:dyDescent="0.3">
      <c r="A72" s="17">
        <v>114.39100000000001</v>
      </c>
      <c r="B72" s="22">
        <f t="shared" si="21"/>
        <v>4300</v>
      </c>
      <c r="C72" s="56">
        <f t="shared" si="22"/>
        <v>450.294947014537</v>
      </c>
      <c r="D72" s="22">
        <v>0.30220000000000002</v>
      </c>
      <c r="E72" s="22">
        <v>1.1227799999999999</v>
      </c>
      <c r="F72" s="60">
        <f t="shared" si="23"/>
        <v>16.504865999999996</v>
      </c>
      <c r="G72" s="28">
        <f t="shared" si="24"/>
        <v>93.317432416000003</v>
      </c>
      <c r="H72" s="36">
        <f t="shared" si="17"/>
        <v>42.020368285295355</v>
      </c>
      <c r="I72" s="37">
        <f t="shared" si="18"/>
        <v>42.29414679220384</v>
      </c>
      <c r="J72" s="38">
        <f t="shared" si="25"/>
        <v>56.716450848345346</v>
      </c>
      <c r="K72" s="56">
        <f t="shared" si="26"/>
        <v>13.599</v>
      </c>
      <c r="L72" s="46">
        <f t="shared" si="19"/>
        <v>0.3215338535332915</v>
      </c>
      <c r="M72" s="46">
        <f t="shared" si="27"/>
        <v>7.3291340032491901</v>
      </c>
      <c r="N72" s="66">
        <f t="shared" si="20"/>
        <v>0.25446210692620086</v>
      </c>
      <c r="O72" s="51">
        <f t="shared" si="28"/>
        <v>25.446210692620085</v>
      </c>
    </row>
    <row r="73" spans="1:15" x14ac:dyDescent="0.3">
      <c r="A73" s="17">
        <v>114.01600000000001</v>
      </c>
      <c r="B73" s="22">
        <f t="shared" si="21"/>
        <v>4350</v>
      </c>
      <c r="C73" s="56">
        <f t="shared" si="22"/>
        <v>455.53093477051999</v>
      </c>
      <c r="D73" s="22">
        <v>0.30604999999999999</v>
      </c>
      <c r="E73" s="22">
        <v>1.1194299999999999</v>
      </c>
      <c r="F73" s="60">
        <f t="shared" si="23"/>
        <v>16.455620999999997</v>
      </c>
      <c r="G73" s="28">
        <f t="shared" si="24"/>
        <v>93.011516415999992</v>
      </c>
      <c r="H73" s="36">
        <f t="shared" si="17"/>
        <v>42.369623017404038</v>
      </c>
      <c r="I73" s="37">
        <f t="shared" si="18"/>
        <v>42.645677050277406</v>
      </c>
      <c r="J73" s="38">
        <f t="shared" si="25"/>
        <v>57.187852924422003</v>
      </c>
      <c r="K73" s="56">
        <f t="shared" si="26"/>
        <v>13.77225</v>
      </c>
      <c r="L73" s="46">
        <f t="shared" si="19"/>
        <v>0.32294598075587155</v>
      </c>
      <c r="M73" s="46">
        <f t="shared" si="27"/>
        <v>7.3051074167938008</v>
      </c>
      <c r="N73" s="66">
        <f t="shared" si="20"/>
        <v>0.25334943518009478</v>
      </c>
      <c r="O73" s="51">
        <f t="shared" si="28"/>
        <v>25.334943518009478</v>
      </c>
    </row>
    <row r="74" spans="1:15" x14ac:dyDescent="0.3">
      <c r="A74" s="17">
        <v>113.871</v>
      </c>
      <c r="B74" s="22">
        <f t="shared" si="21"/>
        <v>4400</v>
      </c>
      <c r="C74" s="56">
        <f t="shared" si="22"/>
        <v>460.76692252650298</v>
      </c>
      <c r="D74" s="22">
        <v>0.30919999999999997</v>
      </c>
      <c r="E74" s="22">
        <v>1.1198600000000001</v>
      </c>
      <c r="F74" s="60">
        <f t="shared" si="23"/>
        <v>16.461942000000001</v>
      </c>
      <c r="G74" s="28">
        <f t="shared" si="24"/>
        <v>92.893228895999997</v>
      </c>
      <c r="H74" s="36">
        <f t="shared" si="17"/>
        <v>42.802127201959941</v>
      </c>
      <c r="I74" s="37">
        <f t="shared" si="18"/>
        <v>43.080999162298284</v>
      </c>
      <c r="J74" s="38">
        <f t="shared" si="25"/>
        <v>57.771619876641999</v>
      </c>
      <c r="K74" s="56">
        <f t="shared" si="26"/>
        <v>13.914</v>
      </c>
      <c r="L74" s="46">
        <f t="shared" si="19"/>
        <v>0.32297301062080835</v>
      </c>
      <c r="M74" s="46">
        <f t="shared" si="27"/>
        <v>7.2958171366977167</v>
      </c>
      <c r="N74" s="66">
        <f t="shared" si="20"/>
        <v>0.25332823216687222</v>
      </c>
      <c r="O74" s="51">
        <f t="shared" si="28"/>
        <v>25.332823216687224</v>
      </c>
    </row>
    <row r="75" spans="1:15" x14ac:dyDescent="0.3">
      <c r="A75" s="17">
        <v>113.985</v>
      </c>
      <c r="B75" s="22">
        <f t="shared" si="21"/>
        <v>4450</v>
      </c>
      <c r="C75" s="56">
        <f t="shared" si="22"/>
        <v>466.00291028248597</v>
      </c>
      <c r="D75" s="22">
        <v>0.30990000000000001</v>
      </c>
      <c r="E75" s="22">
        <v>1.11873</v>
      </c>
      <c r="F75" s="60">
        <f t="shared" si="23"/>
        <v>16.445330999999999</v>
      </c>
      <c r="G75" s="28">
        <f t="shared" si="24"/>
        <v>92.986227359999987</v>
      </c>
      <c r="H75" s="36">
        <f t="shared" si="17"/>
        <v>43.331852565948914</v>
      </c>
      <c r="I75" s="37">
        <f t="shared" si="18"/>
        <v>43.61417588630961</v>
      </c>
      <c r="J75" s="38">
        <f t="shared" si="25"/>
        <v>58.486609863541183</v>
      </c>
      <c r="K75" s="56">
        <f t="shared" si="26"/>
        <v>13.945499999999999</v>
      </c>
      <c r="L75" s="46">
        <f t="shared" si="19"/>
        <v>0.31974695650221974</v>
      </c>
      <c r="M75" s="46">
        <f t="shared" si="27"/>
        <v>7.3031212189801549</v>
      </c>
      <c r="N75" s="66">
        <f t="shared" si="20"/>
        <v>0.25588416137938697</v>
      </c>
      <c r="O75" s="51">
        <f t="shared" si="28"/>
        <v>25.588416137938697</v>
      </c>
    </row>
    <row r="76" spans="1:15" x14ac:dyDescent="0.3">
      <c r="A76" s="17">
        <v>113.306</v>
      </c>
      <c r="B76" s="22">
        <f t="shared" si="21"/>
        <v>4500</v>
      </c>
      <c r="C76" s="56">
        <f t="shared" si="22"/>
        <v>471.23889803846902</v>
      </c>
      <c r="D76" s="22">
        <v>0.31445000000000001</v>
      </c>
      <c r="E76" s="22">
        <v>1.1156299999999999</v>
      </c>
      <c r="F76" s="60">
        <f t="shared" si="23"/>
        <v>16.399760999999998</v>
      </c>
      <c r="G76" s="28">
        <f t="shared" si="24"/>
        <v>92.432315455999998</v>
      </c>
      <c r="H76" s="36">
        <f t="shared" si="17"/>
        <v>43.557702478629587</v>
      </c>
      <c r="I76" s="37">
        <f t="shared" si="18"/>
        <v>43.841497296133277</v>
      </c>
      <c r="J76" s="38">
        <f t="shared" si="25"/>
        <v>58.791447874114724</v>
      </c>
      <c r="K76" s="56">
        <f t="shared" si="26"/>
        <v>14.15025</v>
      </c>
      <c r="L76" s="46">
        <f t="shared" si="19"/>
        <v>0.32275927768662271</v>
      </c>
      <c r="M76" s="46">
        <f t="shared" si="27"/>
        <v>7.2596170797715969</v>
      </c>
      <c r="N76" s="66">
        <f t="shared" si="20"/>
        <v>0.25349598748830299</v>
      </c>
      <c r="O76" s="51">
        <f t="shared" si="28"/>
        <v>25.349598748830299</v>
      </c>
    </row>
    <row r="77" spans="1:15" x14ac:dyDescent="0.3">
      <c r="A77" s="17">
        <v>113.074</v>
      </c>
      <c r="B77" s="22">
        <f t="shared" si="21"/>
        <v>4550</v>
      </c>
      <c r="C77" s="56">
        <f t="shared" si="22"/>
        <v>476.47488579445201</v>
      </c>
      <c r="D77" s="22">
        <v>0.31709999999999999</v>
      </c>
      <c r="E77" s="22">
        <v>1.1095299999999999</v>
      </c>
      <c r="F77" s="60">
        <f t="shared" si="23"/>
        <v>16.310090999999996</v>
      </c>
      <c r="G77" s="28">
        <f t="shared" si="24"/>
        <v>92.243055423999991</v>
      </c>
      <c r="H77" s="36">
        <f t="shared" si="17"/>
        <v>43.9514992984817</v>
      </c>
      <c r="I77" s="37">
        <f t="shared" si="18"/>
        <v>44.237859850408093</v>
      </c>
      <c r="J77" s="38">
        <f t="shared" si="25"/>
        <v>59.32297005939725</v>
      </c>
      <c r="K77" s="56">
        <f t="shared" si="26"/>
        <v>14.269500000000001</v>
      </c>
      <c r="L77" s="46">
        <f t="shared" si="19"/>
        <v>0.32256307263174183</v>
      </c>
      <c r="M77" s="46">
        <f t="shared" si="27"/>
        <v>7.2447526316178621</v>
      </c>
      <c r="N77" s="66">
        <f t="shared" si="20"/>
        <v>0.25365018118980587</v>
      </c>
      <c r="O77" s="51">
        <f t="shared" si="28"/>
        <v>25.365018118980586</v>
      </c>
    </row>
    <row r="78" spans="1:15" x14ac:dyDescent="0.3">
      <c r="A78" s="17">
        <v>112.19499999999999</v>
      </c>
      <c r="B78" s="22">
        <f t="shared" si="21"/>
        <v>4600</v>
      </c>
      <c r="C78" s="56">
        <f t="shared" si="22"/>
        <v>481.71087355043494</v>
      </c>
      <c r="D78" s="22">
        <v>0.31940000000000002</v>
      </c>
      <c r="E78" s="22">
        <v>1.1056900000000001</v>
      </c>
      <c r="F78" s="60">
        <f t="shared" si="23"/>
        <v>16.253643</v>
      </c>
      <c r="G78" s="28">
        <f t="shared" si="24"/>
        <v>91.525988319999982</v>
      </c>
      <c r="H78" s="36">
        <f t="shared" si="17"/>
        <v>44.089063786194103</v>
      </c>
      <c r="I78" s="37">
        <f t="shared" si="18"/>
        <v>44.376320622507961</v>
      </c>
      <c r="J78" s="38">
        <f t="shared" si="25"/>
        <v>59.508645954783177</v>
      </c>
      <c r="K78" s="56">
        <f t="shared" si="26"/>
        <v>14.373000000000001</v>
      </c>
      <c r="L78" s="46">
        <f t="shared" si="19"/>
        <v>0.32388895244978738</v>
      </c>
      <c r="M78" s="46">
        <f t="shared" si="27"/>
        <v>7.1884343129664288</v>
      </c>
      <c r="N78" s="66">
        <f t="shared" si="20"/>
        <v>0.25261183254117359</v>
      </c>
      <c r="O78" s="51">
        <f t="shared" si="28"/>
        <v>25.261183254117359</v>
      </c>
    </row>
    <row r="79" spans="1:15" x14ac:dyDescent="0.3">
      <c r="A79" s="17">
        <v>111.06100000000001</v>
      </c>
      <c r="B79" s="22">
        <f t="shared" si="21"/>
        <v>4650</v>
      </c>
      <c r="C79" s="56">
        <f t="shared" si="22"/>
        <v>486.94686130641793</v>
      </c>
      <c r="D79" s="22">
        <v>0.32055</v>
      </c>
      <c r="E79" s="22">
        <v>1.09782</v>
      </c>
      <c r="F79" s="60">
        <f t="shared" si="23"/>
        <v>16.137954000000001</v>
      </c>
      <c r="G79" s="28">
        <f t="shared" si="24"/>
        <v>90.600898336</v>
      </c>
      <c r="H79" s="36">
        <f t="shared" si="17"/>
        <v>44.117823076257061</v>
      </c>
      <c r="I79" s="37">
        <f t="shared" si="18"/>
        <v>44.405267290164552</v>
      </c>
      <c r="J79" s="38">
        <f t="shared" si="25"/>
        <v>59.547463436110661</v>
      </c>
      <c r="K79" s="56">
        <f t="shared" si="26"/>
        <v>14.42475</v>
      </c>
      <c r="L79" s="46">
        <f t="shared" si="19"/>
        <v>0.32484321974107289</v>
      </c>
      <c r="M79" s="46">
        <f t="shared" si="27"/>
        <v>7.1157779155253325</v>
      </c>
      <c r="N79" s="66">
        <f t="shared" si="20"/>
        <v>0.25186975391820621</v>
      </c>
      <c r="O79" s="51">
        <f t="shared" si="28"/>
        <v>25.186975391820621</v>
      </c>
    </row>
    <row r="80" spans="1:15" x14ac:dyDescent="0.3">
      <c r="A80" s="17">
        <v>109.973</v>
      </c>
      <c r="B80" s="22">
        <f t="shared" si="21"/>
        <v>4700</v>
      </c>
      <c r="C80" s="56">
        <f t="shared" si="22"/>
        <v>492.18284906240092</v>
      </c>
      <c r="D80" s="22">
        <v>0.32069999999999999</v>
      </c>
      <c r="E80" s="22">
        <v>1.09558</v>
      </c>
      <c r="F80" s="60">
        <f t="shared" si="23"/>
        <v>16.105025999999999</v>
      </c>
      <c r="G80" s="28">
        <f t="shared" si="24"/>
        <v>89.713334047999993</v>
      </c>
      <c r="H80" s="36">
        <f t="shared" si="17"/>
        <v>44.155364350631537</v>
      </c>
      <c r="I80" s="37">
        <f t="shared" si="18"/>
        <v>44.443053160064132</v>
      </c>
      <c r="J80" s="38">
        <f t="shared" si="25"/>
        <v>59.598134287645998</v>
      </c>
      <c r="K80" s="56">
        <f t="shared" si="26"/>
        <v>14.4315</v>
      </c>
      <c r="L80" s="46">
        <f t="shared" si="19"/>
        <v>0.32471891496797373</v>
      </c>
      <c r="M80" s="46">
        <f t="shared" si="27"/>
        <v>7.0460687793560961</v>
      </c>
      <c r="N80" s="66">
        <f t="shared" si="20"/>
        <v>0.25196617150020767</v>
      </c>
      <c r="O80" s="51">
        <f t="shared" si="28"/>
        <v>25.196617150020767</v>
      </c>
    </row>
    <row r="81" spans="1:15" x14ac:dyDescent="0.3">
      <c r="A81" s="17">
        <v>108.654</v>
      </c>
      <c r="B81" s="22">
        <f t="shared" si="21"/>
        <v>4750</v>
      </c>
      <c r="C81" s="56">
        <f t="shared" si="22"/>
        <v>497.41883681838391</v>
      </c>
      <c r="D81" s="22">
        <v>0.32485000000000003</v>
      </c>
      <c r="E81" s="22">
        <v>1.0882700000000001</v>
      </c>
      <c r="F81" s="60">
        <f t="shared" si="23"/>
        <v>15.997569</v>
      </c>
      <c r="G81" s="28">
        <f t="shared" si="24"/>
        <v>88.637325503999989</v>
      </c>
      <c r="H81" s="36">
        <f t="shared" si="17"/>
        <v>44.08987535089215</v>
      </c>
      <c r="I81" s="37">
        <f t="shared" si="18"/>
        <v>44.37713747485531</v>
      </c>
      <c r="J81" s="38">
        <f t="shared" si="25"/>
        <v>59.509741353780967</v>
      </c>
      <c r="K81" s="56">
        <f t="shared" si="26"/>
        <v>14.61825</v>
      </c>
      <c r="L81" s="46">
        <f t="shared" si="19"/>
        <v>0.32940948496921191</v>
      </c>
      <c r="M81" s="46">
        <f t="shared" si="27"/>
        <v>6.9615592659303385</v>
      </c>
      <c r="N81" s="66">
        <f t="shared" si="20"/>
        <v>0.24837834231102643</v>
      </c>
      <c r="O81" s="51">
        <f t="shared" si="28"/>
        <v>24.837834231102644</v>
      </c>
    </row>
    <row r="82" spans="1:15" x14ac:dyDescent="0.3">
      <c r="A82" s="17">
        <v>107.07599999999999</v>
      </c>
      <c r="B82" s="22">
        <f t="shared" si="21"/>
        <v>4800</v>
      </c>
      <c r="C82" s="56">
        <f t="shared" si="22"/>
        <v>502.6548245743669</v>
      </c>
      <c r="D82" s="22">
        <v>0.32455000000000001</v>
      </c>
      <c r="E82" s="22">
        <v>1.08396</v>
      </c>
      <c r="F82" s="60">
        <f t="shared" si="23"/>
        <v>15.934212</v>
      </c>
      <c r="G82" s="28">
        <f t="shared" si="24"/>
        <v>87.350030975999985</v>
      </c>
      <c r="H82" s="36">
        <f t="shared" si="17"/>
        <v>43.906914496806785</v>
      </c>
      <c r="I82" s="37">
        <f t="shared" si="18"/>
        <v>44.192984561978022</v>
      </c>
      <c r="J82" s="38">
        <f t="shared" si="25"/>
        <v>59.262792297612528</v>
      </c>
      <c r="K82" s="56">
        <f t="shared" si="26"/>
        <v>14.604750000000001</v>
      </c>
      <c r="L82" s="46">
        <f t="shared" si="19"/>
        <v>0.33047666150535071</v>
      </c>
      <c r="M82" s="46">
        <f t="shared" si="27"/>
        <v>6.8604553901260603</v>
      </c>
      <c r="N82" s="66">
        <f t="shared" si="20"/>
        <v>0.24757627799038123</v>
      </c>
      <c r="O82" s="51">
        <f t="shared" si="28"/>
        <v>24.757627799038122</v>
      </c>
    </row>
    <row r="83" spans="1:15" x14ac:dyDescent="0.3">
      <c r="A83" s="17">
        <v>105.24</v>
      </c>
      <c r="B83" s="22">
        <f t="shared" si="21"/>
        <v>4850</v>
      </c>
      <c r="C83" s="56">
        <f t="shared" si="22"/>
        <v>507.89081233034989</v>
      </c>
      <c r="D83" s="22">
        <v>0.32569999999999999</v>
      </c>
      <c r="E83" s="22">
        <v>1.0822099999999999</v>
      </c>
      <c r="F83" s="60">
        <f t="shared" si="23"/>
        <v>15.908486999999997</v>
      </c>
      <c r="G83" s="28">
        <f t="shared" si="24"/>
        <v>85.852266239999992</v>
      </c>
      <c r="H83" s="36">
        <f t="shared" si="17"/>
        <v>43.603577241035069</v>
      </c>
      <c r="I83" s="37">
        <f t="shared" si="18"/>
        <v>43.887670949873325</v>
      </c>
      <c r="J83" s="38">
        <f t="shared" si="25"/>
        <v>58.853366743780128</v>
      </c>
      <c r="K83" s="56">
        <f t="shared" si="26"/>
        <v>14.656499999999999</v>
      </c>
      <c r="L83" s="46">
        <f t="shared" si="19"/>
        <v>0.33395483703703588</v>
      </c>
      <c r="M83" s="46">
        <f t="shared" si="27"/>
        <v>6.7428212228404742</v>
      </c>
      <c r="N83" s="66">
        <f t="shared" si="20"/>
        <v>0.24499774443784478</v>
      </c>
      <c r="O83" s="51">
        <f t="shared" si="28"/>
        <v>24.499774443784478</v>
      </c>
    </row>
    <row r="84" spans="1:15" x14ac:dyDescent="0.3">
      <c r="A84" s="17">
        <v>103.63200000000001</v>
      </c>
      <c r="B84" s="22">
        <f t="shared" si="21"/>
        <v>4900</v>
      </c>
      <c r="C84" s="56">
        <f t="shared" si="22"/>
        <v>513.12680008633288</v>
      </c>
      <c r="D84" s="22">
        <v>0.32769999999999999</v>
      </c>
      <c r="E84" s="22">
        <v>1.0846</v>
      </c>
      <c r="F84" s="60">
        <f t="shared" si="23"/>
        <v>15.943619999999999</v>
      </c>
      <c r="G84" s="28">
        <f t="shared" si="24"/>
        <v>84.540498431999993</v>
      </c>
      <c r="H84" s="36">
        <f t="shared" si="17"/>
        <v>43.379995438115792</v>
      </c>
      <c r="I84" s="37">
        <f t="shared" si="18"/>
        <v>43.662632427399394</v>
      </c>
      <c r="J84" s="38">
        <f t="shared" si="25"/>
        <v>58.551590085142585</v>
      </c>
      <c r="K84" s="56">
        <f t="shared" si="26"/>
        <v>14.746499999999999</v>
      </c>
      <c r="L84" s="46">
        <f t="shared" si="19"/>
        <v>0.33773730946066827</v>
      </c>
      <c r="M84" s="46">
        <f t="shared" si="27"/>
        <v>6.6397952201197654</v>
      </c>
      <c r="N84" s="66">
        <f t="shared" si="20"/>
        <v>0.24225390422170723</v>
      </c>
      <c r="O84" s="51">
        <f t="shared" si="28"/>
        <v>24.225390422170722</v>
      </c>
    </row>
    <row r="85" spans="1:15" x14ac:dyDescent="0.3">
      <c r="A85" s="17">
        <v>102.33499999999999</v>
      </c>
      <c r="B85" s="22">
        <f t="shared" si="21"/>
        <v>4950</v>
      </c>
      <c r="C85" s="56">
        <f t="shared" si="22"/>
        <v>518.36278784231592</v>
      </c>
      <c r="D85" s="22">
        <v>0.32845000000000002</v>
      </c>
      <c r="E85" s="22">
        <v>1.08823</v>
      </c>
      <c r="F85" s="60">
        <f t="shared" si="23"/>
        <v>15.996981</v>
      </c>
      <c r="G85" s="28">
        <f t="shared" si="24"/>
        <v>83.482436959999987</v>
      </c>
      <c r="H85" s="36">
        <f t="shared" si="17"/>
        <v>43.274188758455985</v>
      </c>
      <c r="I85" s="37">
        <f t="shared" si="18"/>
        <v>43.556136377418468</v>
      </c>
      <c r="J85" s="38">
        <f t="shared" si="25"/>
        <v>58.408778882118163</v>
      </c>
      <c r="K85" s="56">
        <f t="shared" si="26"/>
        <v>14.780250000000001</v>
      </c>
      <c r="L85" s="46">
        <f t="shared" si="19"/>
        <v>0.33933794935178802</v>
      </c>
      <c r="M85" s="46">
        <f t="shared" si="27"/>
        <v>6.5566952664327243</v>
      </c>
      <c r="N85" s="66">
        <f t="shared" si="20"/>
        <v>0.24111120484600382</v>
      </c>
      <c r="O85" s="51">
        <f t="shared" si="28"/>
        <v>24.111120484600381</v>
      </c>
    </row>
    <row r="86" spans="1:15" x14ac:dyDescent="0.3">
      <c r="A86" s="17">
        <v>101.10599999999999</v>
      </c>
      <c r="B86" s="22">
        <f t="shared" si="21"/>
        <v>5000</v>
      </c>
      <c r="C86" s="56">
        <f t="shared" si="22"/>
        <v>523.59877559829886</v>
      </c>
      <c r="D86" s="22">
        <v>0.32869999999999999</v>
      </c>
      <c r="E86" s="22">
        <v>1.08687</v>
      </c>
      <c r="F86" s="60">
        <f t="shared" si="23"/>
        <v>15.976989</v>
      </c>
      <c r="G86" s="28">
        <f t="shared" si="24"/>
        <v>82.479848255999997</v>
      </c>
      <c r="H86" s="36">
        <f t="shared" si="17"/>
        <v>43.186347558375083</v>
      </c>
      <c r="I86" s="37">
        <f t="shared" si="18"/>
        <v>43.467722858874296</v>
      </c>
      <c r="J86" s="38">
        <f t="shared" si="25"/>
        <v>58.290216353750431</v>
      </c>
      <c r="K86" s="56">
        <f t="shared" si="26"/>
        <v>14.791499999999999</v>
      </c>
      <c r="L86" s="46">
        <f t="shared" si="19"/>
        <v>0.34028697679938835</v>
      </c>
      <c r="M86" s="46">
        <f t="shared" si="27"/>
        <v>6.4779521337562631</v>
      </c>
      <c r="N86" s="66">
        <f t="shared" si="20"/>
        <v>0.24043876902881489</v>
      </c>
      <c r="O86" s="51">
        <f t="shared" si="28"/>
        <v>24.04387690288149</v>
      </c>
    </row>
    <row r="87" spans="1:15" x14ac:dyDescent="0.3">
      <c r="A87" s="17">
        <v>99.314899999999994</v>
      </c>
      <c r="B87" s="22">
        <f t="shared" si="21"/>
        <v>5050</v>
      </c>
      <c r="C87" s="56">
        <f t="shared" si="22"/>
        <v>528.8347633542819</v>
      </c>
      <c r="D87" s="22">
        <v>0.32984999999999998</v>
      </c>
      <c r="E87" s="22">
        <v>1.0891</v>
      </c>
      <c r="F87" s="60">
        <f t="shared" si="23"/>
        <v>16.00977</v>
      </c>
      <c r="G87" s="28">
        <f t="shared" si="24"/>
        <v>81.018711862399996</v>
      </c>
      <c r="H87" s="36">
        <f t="shared" si="17"/>
        <v>42.845511315021049</v>
      </c>
      <c r="I87" s="37">
        <f t="shared" si="18"/>
        <v>43.124665939176538</v>
      </c>
      <c r="J87" s="38">
        <f t="shared" si="25"/>
        <v>57.830177024435734</v>
      </c>
      <c r="K87" s="56">
        <f t="shared" si="26"/>
        <v>14.843249999999999</v>
      </c>
      <c r="L87" s="46">
        <f t="shared" si="19"/>
        <v>0.34419397059063755</v>
      </c>
      <c r="M87" s="46">
        <f t="shared" si="27"/>
        <v>6.3631947497556016</v>
      </c>
      <c r="N87" s="66">
        <f t="shared" si="20"/>
        <v>0.23770951500917248</v>
      </c>
      <c r="O87" s="51">
        <f t="shared" si="28"/>
        <v>23.770951500917249</v>
      </c>
    </row>
    <row r="88" spans="1:15" x14ac:dyDescent="0.3">
      <c r="A88" s="17">
        <v>97.581500000000005</v>
      </c>
      <c r="B88" s="22">
        <f t="shared" si="21"/>
        <v>5100</v>
      </c>
      <c r="C88" s="56">
        <f t="shared" si="22"/>
        <v>534.07075111026484</v>
      </c>
      <c r="D88" s="22">
        <v>0.32969999999999999</v>
      </c>
      <c r="E88" s="22">
        <v>1.09185</v>
      </c>
      <c r="F88" s="60">
        <f t="shared" si="23"/>
        <v>16.050194999999999</v>
      </c>
      <c r="G88" s="28">
        <f t="shared" si="24"/>
        <v>79.604645743999995</v>
      </c>
      <c r="H88" s="36">
        <f t="shared" si="17"/>
        <v>42.514512944364625</v>
      </c>
      <c r="I88" s="37">
        <f t="shared" si="18"/>
        <v>42.791510989617898</v>
      </c>
      <c r="J88" s="38">
        <f t="shared" si="25"/>
        <v>57.383416237077597</v>
      </c>
      <c r="K88" s="56">
        <f t="shared" si="26"/>
        <v>14.836499999999999</v>
      </c>
      <c r="L88" s="46">
        <f t="shared" si="19"/>
        <v>0.34671596437900126</v>
      </c>
      <c r="M88" s="46">
        <f t="shared" si="27"/>
        <v>6.2521342565242097</v>
      </c>
      <c r="N88" s="66">
        <f t="shared" si="20"/>
        <v>0.23598042843145506</v>
      </c>
      <c r="O88" s="51">
        <f t="shared" si="28"/>
        <v>23.598042843145507</v>
      </c>
    </row>
    <row r="89" spans="1:15" x14ac:dyDescent="0.3">
      <c r="A89" s="17">
        <v>95.848600000000005</v>
      </c>
      <c r="B89" s="22">
        <f t="shared" si="21"/>
        <v>5150</v>
      </c>
      <c r="C89" s="56">
        <f t="shared" si="22"/>
        <v>539.30673886624788</v>
      </c>
      <c r="D89" s="22">
        <v>0.33095000000000002</v>
      </c>
      <c r="E89" s="22">
        <v>1.0940700000000001</v>
      </c>
      <c r="F89" s="60">
        <f t="shared" si="23"/>
        <v>16.082829</v>
      </c>
      <c r="G89" s="28">
        <f t="shared" si="24"/>
        <v>78.190987513599993</v>
      </c>
      <c r="H89" s="36">
        <f t="shared" si="17"/>
        <v>42.16892648469112</v>
      </c>
      <c r="I89" s="37">
        <f t="shared" si="18"/>
        <v>42.443672904154376</v>
      </c>
      <c r="J89" s="38">
        <f t="shared" si="25"/>
        <v>56.916965364471018</v>
      </c>
      <c r="K89" s="56">
        <f t="shared" si="26"/>
        <v>14.892749999999999</v>
      </c>
      <c r="L89" s="46">
        <f t="shared" si="19"/>
        <v>0.35088268712348647</v>
      </c>
      <c r="M89" s="46">
        <f t="shared" si="27"/>
        <v>6.1411057987414246</v>
      </c>
      <c r="N89" s="66">
        <f t="shared" si="20"/>
        <v>0.23317816700767419</v>
      </c>
      <c r="O89" s="51">
        <f t="shared" si="28"/>
        <v>23.31781670076742</v>
      </c>
    </row>
    <row r="90" spans="1:15" x14ac:dyDescent="0.3">
      <c r="A90" s="17">
        <v>94.803299999999993</v>
      </c>
      <c r="B90" s="22">
        <f t="shared" si="21"/>
        <v>5200</v>
      </c>
      <c r="C90" s="56">
        <f t="shared" si="22"/>
        <v>544.54272662223082</v>
      </c>
      <c r="D90" s="22">
        <v>0.33379999999999999</v>
      </c>
      <c r="E90" s="22">
        <v>1.0934600000000001</v>
      </c>
      <c r="F90" s="60">
        <f t="shared" si="23"/>
        <v>16.073862000000002</v>
      </c>
      <c r="G90" s="28">
        <f t="shared" si="24"/>
        <v>77.338256860799987</v>
      </c>
      <c r="H90" s="36">
        <f t="shared" si="17"/>
        <v>42.113985263190472</v>
      </c>
      <c r="I90" s="37">
        <f t="shared" si="18"/>
        <v>42.388373719927458</v>
      </c>
      <c r="J90" s="38">
        <f t="shared" si="25"/>
        <v>56.842809158422718</v>
      </c>
      <c r="K90" s="56">
        <f t="shared" si="26"/>
        <v>15.020999999999997</v>
      </c>
      <c r="L90" s="46">
        <f t="shared" si="19"/>
        <v>0.35436603676395312</v>
      </c>
      <c r="M90" s="46">
        <f t="shared" si="27"/>
        <v>6.0741324898832421</v>
      </c>
      <c r="N90" s="66">
        <f t="shared" si="20"/>
        <v>0.2308860707006235</v>
      </c>
      <c r="O90" s="51">
        <f t="shared" si="28"/>
        <v>23.088607070062352</v>
      </c>
    </row>
    <row r="91" spans="1:15" x14ac:dyDescent="0.3">
      <c r="A91" s="17">
        <v>93.0976</v>
      </c>
      <c r="B91" s="22">
        <f t="shared" si="21"/>
        <v>5250</v>
      </c>
      <c r="C91" s="56">
        <f t="shared" si="22"/>
        <v>549.77871437821375</v>
      </c>
      <c r="D91" s="22">
        <v>0.33129999999999998</v>
      </c>
      <c r="E91" s="22">
        <v>1.0880399999999999</v>
      </c>
      <c r="F91" s="60">
        <f t="shared" si="23"/>
        <v>15.994187999999998</v>
      </c>
      <c r="G91" s="28">
        <f t="shared" si="24"/>
        <v>75.94678773759999</v>
      </c>
      <c r="H91" s="36">
        <f t="shared" si="17"/>
        <v>41.753927323532814</v>
      </c>
      <c r="I91" s="37">
        <f t="shared" si="18"/>
        <v>42.025969867343697</v>
      </c>
      <c r="J91" s="38">
        <f t="shared" si="25"/>
        <v>56.356825592107896</v>
      </c>
      <c r="K91" s="56">
        <f t="shared" si="26"/>
        <v>14.9085</v>
      </c>
      <c r="L91" s="46">
        <f t="shared" si="19"/>
        <v>0.35474493621584824</v>
      </c>
      <c r="M91" s="46">
        <f t="shared" si="27"/>
        <v>5.9648467605046882</v>
      </c>
      <c r="N91" s="66">
        <f t="shared" si="20"/>
        <v>0.23063946364099389</v>
      </c>
      <c r="O91" s="51">
        <f t="shared" si="28"/>
        <v>23.06394636409939</v>
      </c>
    </row>
    <row r="92" spans="1:15" x14ac:dyDescent="0.3">
      <c r="A92" s="17">
        <v>91.788600000000002</v>
      </c>
      <c r="B92" s="22">
        <f t="shared" si="21"/>
        <v>5300</v>
      </c>
      <c r="C92" s="56">
        <f t="shared" si="22"/>
        <v>555.0147021341968</v>
      </c>
      <c r="D92" s="22">
        <v>0.33239999999999997</v>
      </c>
      <c r="E92" s="22">
        <v>1.0833900000000001</v>
      </c>
      <c r="F92" s="60">
        <f t="shared" si="23"/>
        <v>15.925833000000001</v>
      </c>
      <c r="G92" s="28">
        <f t="shared" si="24"/>
        <v>74.878936953600004</v>
      </c>
      <c r="H92" s="36">
        <f t="shared" si="17"/>
        <v>41.558910889427608</v>
      </c>
      <c r="I92" s="37">
        <f t="shared" si="18"/>
        <v>41.829682827807588</v>
      </c>
      <c r="J92" s="38">
        <f t="shared" si="25"/>
        <v>56.093604672089974</v>
      </c>
      <c r="K92" s="56">
        <f t="shared" si="26"/>
        <v>14.957999999999998</v>
      </c>
      <c r="L92" s="46">
        <f t="shared" si="19"/>
        <v>0.35759295765102483</v>
      </c>
      <c r="M92" s="46">
        <f t="shared" si="27"/>
        <v>5.8809779560510762</v>
      </c>
      <c r="N92" s="66">
        <f t="shared" si="20"/>
        <v>0.22880255348324904</v>
      </c>
      <c r="O92" s="51">
        <f t="shared" si="28"/>
        <v>22.880255348324905</v>
      </c>
    </row>
    <row r="93" spans="1:15" x14ac:dyDescent="0.3">
      <c r="A93" s="17">
        <v>90.593800000000002</v>
      </c>
      <c r="B93" s="22">
        <f t="shared" si="21"/>
        <v>5350</v>
      </c>
      <c r="C93" s="56">
        <f t="shared" si="22"/>
        <v>560.25068989017973</v>
      </c>
      <c r="D93" s="22">
        <v>0.33079999999999998</v>
      </c>
      <c r="E93" s="22">
        <v>1.0800700000000001</v>
      </c>
      <c r="F93" s="60">
        <f t="shared" si="23"/>
        <v>15.877029</v>
      </c>
      <c r="G93" s="28">
        <f t="shared" si="24"/>
        <v>73.904247788799992</v>
      </c>
      <c r="H93" s="36">
        <f t="shared" si="17"/>
        <v>41.404905809489989</v>
      </c>
      <c r="I93" s="37">
        <f t="shared" si="18"/>
        <v>41.674674346839417</v>
      </c>
      <c r="J93" s="38">
        <f t="shared" si="25"/>
        <v>55.885738299111658</v>
      </c>
      <c r="K93" s="56">
        <f t="shared" si="26"/>
        <v>14.885999999999999</v>
      </c>
      <c r="L93" s="46">
        <f t="shared" si="19"/>
        <v>0.35719535265256236</v>
      </c>
      <c r="M93" s="46">
        <f t="shared" si="27"/>
        <v>5.8044260480593444</v>
      </c>
      <c r="N93" s="66">
        <f t="shared" si="20"/>
        <v>0.229057240556444</v>
      </c>
      <c r="O93" s="51">
        <f t="shared" si="28"/>
        <v>22.905724055644399</v>
      </c>
    </row>
    <row r="94" spans="1:15" x14ac:dyDescent="0.3">
      <c r="A94" s="17">
        <v>89.6374</v>
      </c>
      <c r="B94" s="22">
        <f t="shared" si="21"/>
        <v>5400</v>
      </c>
      <c r="C94" s="56">
        <f t="shared" si="22"/>
        <v>565.48667764616278</v>
      </c>
      <c r="D94" s="22">
        <v>0.33879999999999999</v>
      </c>
      <c r="E94" s="22">
        <v>1.0789500000000001</v>
      </c>
      <c r="F94" s="60">
        <f t="shared" si="23"/>
        <v>15.860565000000001</v>
      </c>
      <c r="G94" s="28">
        <f t="shared" si="24"/>
        <v>73.124039622399991</v>
      </c>
      <c r="H94" s="36">
        <f t="shared" si="17"/>
        <v>41.350670222137332</v>
      </c>
      <c r="I94" s="37">
        <f t="shared" si="18"/>
        <v>41.620085394232419</v>
      </c>
      <c r="J94" s="38">
        <f t="shared" si="25"/>
        <v>55.812534513665675</v>
      </c>
      <c r="K94" s="56">
        <f t="shared" si="26"/>
        <v>15.245999999999999</v>
      </c>
      <c r="L94" s="46">
        <f t="shared" si="19"/>
        <v>0.36631352039735943</v>
      </c>
      <c r="M94" s="46">
        <f t="shared" si="27"/>
        <v>5.7431486419635194</v>
      </c>
      <c r="N94" s="66">
        <f t="shared" si="20"/>
        <v>0.22335561551053146</v>
      </c>
      <c r="O94" s="51">
        <f t="shared" si="28"/>
        <v>22.335561551053146</v>
      </c>
    </row>
    <row r="95" spans="1:15" x14ac:dyDescent="0.3">
      <c r="A95" s="17">
        <v>88.925600000000003</v>
      </c>
      <c r="B95" s="22">
        <f t="shared" si="21"/>
        <v>5450</v>
      </c>
      <c r="C95" s="56">
        <f t="shared" si="22"/>
        <v>570.72266540214571</v>
      </c>
      <c r="D95" s="22">
        <v>0.34379999999999999</v>
      </c>
      <c r="E95" s="22">
        <v>1.0792299999999999</v>
      </c>
      <c r="F95" s="60">
        <f t="shared" si="23"/>
        <v>15.864680999999997</v>
      </c>
      <c r="G95" s="28">
        <f t="shared" si="24"/>
        <v>72.543370265600004</v>
      </c>
      <c r="H95" s="36">
        <f t="shared" si="17"/>
        <v>41.402145635238</v>
      </c>
      <c r="I95" s="37">
        <f t="shared" si="18"/>
        <v>41.671896189013836</v>
      </c>
      <c r="J95" s="38">
        <f t="shared" si="25"/>
        <v>55.882012789467552</v>
      </c>
      <c r="K95" s="56">
        <f t="shared" si="26"/>
        <v>15.471000000000002</v>
      </c>
      <c r="L95" s="46">
        <f t="shared" si="19"/>
        <v>0.37125740402661822</v>
      </c>
      <c r="M95" s="46">
        <f t="shared" si="27"/>
        <v>5.6975429773263304</v>
      </c>
      <c r="N95" s="66">
        <f t="shared" si="20"/>
        <v>0.22038127975574506</v>
      </c>
      <c r="O95" s="51">
        <f t="shared" si="28"/>
        <v>22.038127975574508</v>
      </c>
    </row>
    <row r="96" spans="1:15" ht="15" thickBot="1" x14ac:dyDescent="0.35">
      <c r="A96" s="18">
        <v>88.647400000000005</v>
      </c>
      <c r="B96" s="23">
        <f t="shared" si="21"/>
        <v>5500</v>
      </c>
      <c r="C96" s="57">
        <f t="shared" si="22"/>
        <v>575.95865315812864</v>
      </c>
      <c r="D96" s="23">
        <v>0.3488</v>
      </c>
      <c r="E96" s="23">
        <v>1.0836600000000001</v>
      </c>
      <c r="F96" s="61">
        <f t="shared" si="23"/>
        <v>15.929802</v>
      </c>
      <c r="G96" s="29">
        <f t="shared" si="24"/>
        <v>72.316421382399994</v>
      </c>
      <c r="H96" s="39">
        <f t="shared" si="17"/>
        <v>41.651268660622797</v>
      </c>
      <c r="I96" s="40">
        <f t="shared" si="18"/>
        <v>41.922642344625935</v>
      </c>
      <c r="J96" s="41">
        <f t="shared" si="25"/>
        <v>56.218263384143377</v>
      </c>
      <c r="K96" s="57">
        <f t="shared" si="26"/>
        <v>15.696</v>
      </c>
      <c r="L96" s="47">
        <f>K96/I96</f>
        <v>0.37440388110488626</v>
      </c>
      <c r="M96" s="47">
        <f t="shared" si="27"/>
        <v>5.679718453721291</v>
      </c>
      <c r="N96" s="67">
        <f t="shared" si="20"/>
        <v>0.21852920321427202</v>
      </c>
      <c r="O96" s="52">
        <f>N96*100</f>
        <v>21.852920321427202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terms/"/>
    <ds:schemaRef ds:uri="c9412f1f-c5de-433b-90f0-e30b35783b17"/>
    <ds:schemaRef ds:uri="http://schemas.microsoft.com/office/infopath/2007/PartnerControls"/>
    <ds:schemaRef ds:uri="7da2dc2f-10e7-442f-ad91-645aa4b47b8a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Joel Gilby (2500756)</cp:lastModifiedBy>
  <cp:revision/>
  <dcterms:created xsi:type="dcterms:W3CDTF">2019-10-18T15:00:30Z</dcterms:created>
  <dcterms:modified xsi:type="dcterms:W3CDTF">2026-03-22T21:44:39Z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