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ark Sandford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 s="1"/>
  <c r="O2" i="1" s="1"/>
  <c r="G3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" i="1"/>
  <c r="E18" i="1"/>
  <c r="E19" i="1"/>
  <c r="E20" i="1"/>
  <c r="E21" i="1"/>
  <c r="E22" i="1"/>
  <c r="E17" i="1"/>
  <c r="E12" i="1"/>
  <c r="E8" i="1"/>
  <c r="E2" i="1"/>
  <c r="E13" i="1"/>
  <c r="E14" i="1"/>
  <c r="E15" i="1"/>
  <c r="E16" i="1"/>
  <c r="L9" i="1"/>
  <c r="L15" i="1"/>
  <c r="E9" i="1"/>
  <c r="E10" i="1"/>
  <c r="E11" i="1"/>
  <c r="E3" i="1"/>
  <c r="E4" i="1"/>
  <c r="E5" i="1"/>
  <c r="E6" i="1"/>
  <c r="E7" i="1"/>
  <c r="E23" i="1"/>
  <c r="E24" i="1"/>
  <c r="E25" i="1"/>
  <c r="E26" i="1"/>
  <c r="L3" i="1"/>
  <c r="L4" i="1"/>
  <c r="L5" i="1"/>
  <c r="L6" i="1"/>
  <c r="L7" i="1"/>
  <c r="L10" i="1"/>
  <c r="L11" i="1"/>
  <c r="L12" i="1"/>
  <c r="L13" i="1"/>
  <c r="L14" i="1"/>
  <c r="L16" i="1"/>
  <c r="M15" i="1" s="1"/>
  <c r="L17" i="1"/>
  <c r="L18" i="1"/>
  <c r="M17" i="1" s="1"/>
  <c r="L19" i="1"/>
  <c r="L20" i="1"/>
  <c r="L21" i="1"/>
  <c r="L22" i="1"/>
  <c r="L23" i="1"/>
  <c r="M22" i="1" s="1"/>
  <c r="L24" i="1"/>
  <c r="L25" i="1"/>
  <c r="L26" i="1"/>
  <c r="J4" i="1"/>
  <c r="J5" i="1"/>
  <c r="J6" i="1"/>
  <c r="J7" i="1"/>
  <c r="J8" i="1"/>
  <c r="J9" i="1"/>
  <c r="J10" i="1"/>
  <c r="J11" i="1"/>
  <c r="J12" i="1"/>
  <c r="J13" i="1"/>
  <c r="J14" i="1"/>
  <c r="J15" i="1"/>
  <c r="J17" i="1"/>
  <c r="J20" i="1"/>
  <c r="J21" i="1"/>
  <c r="J22" i="1"/>
  <c r="J23" i="1"/>
  <c r="J24" i="1"/>
  <c r="J26" i="1"/>
  <c r="M25" i="1"/>
  <c r="M26" i="1"/>
  <c r="I3" i="1"/>
  <c r="I4" i="1"/>
  <c r="I5" i="1"/>
  <c r="I6" i="1"/>
  <c r="I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" i="1"/>
  <c r="L2" i="1" l="1"/>
  <c r="M11" i="1"/>
  <c r="M23" i="1"/>
  <c r="M9" i="1"/>
  <c r="M14" i="1"/>
  <c r="M19" i="1"/>
  <c r="M18" i="1"/>
  <c r="M10" i="1"/>
  <c r="M16" i="1"/>
  <c r="M24" i="1"/>
  <c r="M8" i="1"/>
  <c r="M21" i="1"/>
  <c r="M13" i="1"/>
  <c r="M20" i="1"/>
  <c r="M12" i="1"/>
  <c r="G5" i="1"/>
  <c r="H24" i="1"/>
  <c r="G20" i="1"/>
  <c r="H26" i="1" l="1"/>
  <c r="H25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I8" i="1" s="1"/>
  <c r="L8" i="1" s="1"/>
  <c r="M2" i="1" s="1"/>
  <c r="H7" i="1"/>
  <c r="H6" i="1"/>
  <c r="H5" i="1"/>
  <c r="H4" i="1"/>
  <c r="H3" i="1"/>
  <c r="G11" i="1"/>
  <c r="G10" i="1"/>
  <c r="G4" i="1"/>
  <c r="G26" i="1"/>
  <c r="G25" i="1"/>
  <c r="G24" i="1"/>
  <c r="G23" i="1"/>
  <c r="G22" i="1"/>
  <c r="G21" i="1"/>
  <c r="G19" i="1"/>
  <c r="G18" i="1"/>
  <c r="G17" i="1"/>
  <c r="G16" i="1"/>
  <c r="G13" i="1"/>
  <c r="G12" i="1"/>
  <c r="G9" i="1"/>
  <c r="G8" i="1"/>
  <c r="G7" i="1"/>
  <c r="G15" i="1"/>
  <c r="G14" i="1"/>
  <c r="G6" i="1"/>
  <c r="J3" i="1"/>
  <c r="M6" i="1" l="1"/>
  <c r="M5" i="1"/>
  <c r="M7" i="1"/>
  <c r="M3" i="1"/>
  <c r="M4" i="1"/>
</calcChain>
</file>

<file path=xl/sharedStrings.xml><?xml version="1.0" encoding="utf-8"?>
<sst xmlns="http://schemas.openxmlformats.org/spreadsheetml/2006/main" count="58" uniqueCount="35">
  <si>
    <t>Surface</t>
  </si>
  <si>
    <t>Time (s)</t>
  </si>
  <si>
    <t>Distance (m)</t>
  </si>
  <si>
    <t>Velocity (M/s)</t>
  </si>
  <si>
    <t>Gradient Resistance(N)</t>
  </si>
  <si>
    <t>Acceleration(M/s^2)</t>
  </si>
  <si>
    <t>Rolling Resistance(N)</t>
  </si>
  <si>
    <t>Aero(N)</t>
  </si>
  <si>
    <t>Field</t>
  </si>
  <si>
    <t>Gravel</t>
  </si>
  <si>
    <t>Power Required (W)</t>
  </si>
  <si>
    <t xml:space="preserve">Power Average (W) </t>
  </si>
  <si>
    <t>Power Max (W)</t>
  </si>
  <si>
    <t>Gradient (RAD)</t>
  </si>
  <si>
    <t>Gradient (%)</t>
  </si>
  <si>
    <t>Elevation</t>
  </si>
  <si>
    <t>Displacement</t>
  </si>
  <si>
    <t>Power</t>
  </si>
  <si>
    <t>Torque</t>
  </si>
  <si>
    <t>Length</t>
  </si>
  <si>
    <t>149cc</t>
  </si>
  <si>
    <t>7.4KW</t>
  </si>
  <si>
    <t>17.6N/m</t>
  </si>
  <si>
    <t>2160mm</t>
  </si>
  <si>
    <t>1506mm</t>
  </si>
  <si>
    <t>1458mm</t>
  </si>
  <si>
    <t>5500 RPM</t>
  </si>
  <si>
    <t>7500 RPM</t>
  </si>
  <si>
    <t>10 BHP</t>
  </si>
  <si>
    <t>Weight</t>
  </si>
  <si>
    <t>Width</t>
  </si>
  <si>
    <t>Height</t>
  </si>
  <si>
    <t>Total TE (N)</t>
  </si>
  <si>
    <t>kg</t>
  </si>
  <si>
    <t>Acceleration F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</si>
</sst>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Duty</a:t>
            </a:r>
            <a:r>
              <a:rPr lang="en-GB" baseline="0"/>
              <a:t> Cycle 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24"/>
              <c:layout/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26B7-4FFA-954E-0610E4F6EF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Sheet1!$D$2:$D$26</c:f>
              <c:numCache>
                <c:formatCode>General</c:formatCode>
                <c:ptCount val="25"/>
                <c:pt idx="0">
                  <c:v>0</c:v>
                </c:pt>
                <c:pt idx="1">
                  <c:v>5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5</c:v>
                </c:pt>
                <c:pt idx="11">
                  <c:v>5</c:v>
                </c:pt>
                <c:pt idx="12">
                  <c:v>7</c:v>
                </c:pt>
                <c:pt idx="13">
                  <c:v>8</c:v>
                </c:pt>
                <c:pt idx="14">
                  <c:v>8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B7-4FFA-954E-0610E4F6EF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512568"/>
        <c:axId val="517511912"/>
      </c:lineChart>
      <c:catAx>
        <c:axId val="517512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511912"/>
        <c:crosses val="autoZero"/>
        <c:auto val="1"/>
        <c:lblAlgn val="ctr"/>
        <c:lblOffset val="100"/>
        <c:noMultiLvlLbl val="0"/>
      </c:catAx>
      <c:valAx>
        <c:axId val="517511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512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Gradient RAD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Sheet1!$H$2:$H$26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3.4000000000000002E-2</c:v>
                </c:pt>
                <c:pt idx="5">
                  <c:v>3.4000000000000002E-2</c:v>
                </c:pt>
                <c:pt idx="6">
                  <c:v>0.17</c:v>
                </c:pt>
                <c:pt idx="7">
                  <c:v>1.7000000000000001E-2</c:v>
                </c:pt>
                <c:pt idx="8">
                  <c:v>0</c:v>
                </c:pt>
                <c:pt idx="9">
                  <c:v>0</c:v>
                </c:pt>
                <c:pt idx="10">
                  <c:v>1.7000000000000001E-2</c:v>
                </c:pt>
                <c:pt idx="11">
                  <c:v>-3.4000000000000002E-2</c:v>
                </c:pt>
                <c:pt idx="12">
                  <c:v>-5.1000000000000004E-2</c:v>
                </c:pt>
                <c:pt idx="13">
                  <c:v>-6.8000000000000005E-2</c:v>
                </c:pt>
                <c:pt idx="14">
                  <c:v>-1.7000000000000001E-2</c:v>
                </c:pt>
                <c:pt idx="15">
                  <c:v>3.4000000000000002E-2</c:v>
                </c:pt>
                <c:pt idx="16">
                  <c:v>5.1000000000000004E-2</c:v>
                </c:pt>
                <c:pt idx="17">
                  <c:v>5.1000000000000004E-2</c:v>
                </c:pt>
                <c:pt idx="18">
                  <c:v>5.1000000000000004E-2</c:v>
                </c:pt>
                <c:pt idx="19">
                  <c:v>3.4000000000000002E-2</c:v>
                </c:pt>
                <c:pt idx="20">
                  <c:v>3.4000000000000002E-2</c:v>
                </c:pt>
                <c:pt idx="21">
                  <c:v>5.1000000000000004E-2</c:v>
                </c:pt>
                <c:pt idx="22">
                  <c:v>6.8000000000000005E-2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04-4FF5-B2C5-FFB204BE3C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088608"/>
        <c:axId val="439092216"/>
      </c:lineChart>
      <c:catAx>
        <c:axId val="4390886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092216"/>
        <c:crosses val="autoZero"/>
        <c:auto val="1"/>
        <c:lblAlgn val="ctr"/>
        <c:lblOffset val="100"/>
        <c:noMultiLvlLbl val="0"/>
      </c:catAx>
      <c:valAx>
        <c:axId val="439092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088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Gradient Resistance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Sheet1!$I$2:$I$26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62.693439434757828</c:v>
                </c:pt>
                <c:pt idx="5">
                  <c:v>62.693439434757828</c:v>
                </c:pt>
                <c:pt idx="6">
                  <c:v>312.01962273727946</c:v>
                </c:pt>
                <c:pt idx="7">
                  <c:v>31.351249863881637</c:v>
                </c:pt>
                <c:pt idx="8">
                  <c:v>0</c:v>
                </c:pt>
                <c:pt idx="9">
                  <c:v>0</c:v>
                </c:pt>
                <c:pt idx="10">
                  <c:v>31.351249863881637</c:v>
                </c:pt>
                <c:pt idx="11">
                  <c:v>-62.693439434757828</c:v>
                </c:pt>
                <c:pt idx="12">
                  <c:v>-94.017511037984718</c:v>
                </c:pt>
                <c:pt idx="13">
                  <c:v>-125.31441223488505</c:v>
                </c:pt>
                <c:pt idx="14">
                  <c:v>-31.351249863881637</c:v>
                </c:pt>
                <c:pt idx="15">
                  <c:v>62.693439434757828</c:v>
                </c:pt>
                <c:pt idx="16">
                  <c:v>94.017511037984718</c:v>
                </c:pt>
                <c:pt idx="17">
                  <c:v>94.017511037984718</c:v>
                </c:pt>
                <c:pt idx="18">
                  <c:v>94.017511037984718</c:v>
                </c:pt>
                <c:pt idx="19">
                  <c:v>62.693439434757828</c:v>
                </c:pt>
                <c:pt idx="20">
                  <c:v>62.693439434757828</c:v>
                </c:pt>
                <c:pt idx="21">
                  <c:v>94.017511037984718</c:v>
                </c:pt>
                <c:pt idx="22">
                  <c:v>125.31441223488505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F2-4CA7-A10C-F02225781C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1325128"/>
        <c:axId val="521328408"/>
      </c:lineChart>
      <c:catAx>
        <c:axId val="5213251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1328408"/>
        <c:crosses val="autoZero"/>
        <c:auto val="1"/>
        <c:lblAlgn val="ctr"/>
        <c:lblOffset val="100"/>
        <c:noMultiLvlLbl val="0"/>
      </c:catAx>
      <c:valAx>
        <c:axId val="521328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1325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 Resistance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Sheet1!$E$2:$E$26</c:f>
              <c:numCache>
                <c:formatCode>General</c:formatCode>
                <c:ptCount val="25"/>
                <c:pt idx="0">
                  <c:v>184.42800000000003</c:v>
                </c:pt>
                <c:pt idx="1">
                  <c:v>184.42800000000003</c:v>
                </c:pt>
                <c:pt idx="2">
                  <c:v>184.42800000000003</c:v>
                </c:pt>
                <c:pt idx="3">
                  <c:v>184.42800000000003</c:v>
                </c:pt>
                <c:pt idx="4">
                  <c:v>184.42800000000003</c:v>
                </c:pt>
                <c:pt idx="5">
                  <c:v>184.42800000000003</c:v>
                </c:pt>
                <c:pt idx="6">
                  <c:v>36.885600000000004</c:v>
                </c:pt>
                <c:pt idx="7">
                  <c:v>36.885600000000004</c:v>
                </c:pt>
                <c:pt idx="8">
                  <c:v>36.885600000000004</c:v>
                </c:pt>
                <c:pt idx="9">
                  <c:v>36.885600000000004</c:v>
                </c:pt>
                <c:pt idx="10">
                  <c:v>553.28399999999999</c:v>
                </c:pt>
                <c:pt idx="11">
                  <c:v>553.28399999999999</c:v>
                </c:pt>
                <c:pt idx="12">
                  <c:v>553.28399999999999</c:v>
                </c:pt>
                <c:pt idx="13">
                  <c:v>553.28399999999999</c:v>
                </c:pt>
                <c:pt idx="14">
                  <c:v>553.28399999999999</c:v>
                </c:pt>
                <c:pt idx="15">
                  <c:v>36.885600000000004</c:v>
                </c:pt>
                <c:pt idx="16">
                  <c:v>36.885600000000004</c:v>
                </c:pt>
                <c:pt idx="17">
                  <c:v>36.885600000000004</c:v>
                </c:pt>
                <c:pt idx="18">
                  <c:v>36.885600000000004</c:v>
                </c:pt>
                <c:pt idx="19">
                  <c:v>36.885600000000004</c:v>
                </c:pt>
                <c:pt idx="20">
                  <c:v>36.885600000000004</c:v>
                </c:pt>
                <c:pt idx="21">
                  <c:v>553.28399999999999</c:v>
                </c:pt>
                <c:pt idx="22">
                  <c:v>553.28399999999999</c:v>
                </c:pt>
                <c:pt idx="23">
                  <c:v>553.28399999999999</c:v>
                </c:pt>
                <c:pt idx="24">
                  <c:v>553.28399999999999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90-4B14-B0E4-80451A665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7037520"/>
        <c:axId val="527033912"/>
      </c:lineChart>
      <c:catAx>
        <c:axId val="5270375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033912"/>
        <c:crosses val="autoZero"/>
        <c:auto val="1"/>
        <c:lblAlgn val="ctr"/>
        <c:lblOffset val="100"/>
        <c:noMultiLvlLbl val="0"/>
      </c:catAx>
      <c:valAx>
        <c:axId val="527033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0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</a:t>
            </a:r>
            <a:r>
              <a:rPr lang="en-GB" baseline="0"/>
              <a:t> Resistance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Sheet1!$F$2:$F$26</c:f>
              <c:numCache>
                <c:formatCode>General</c:formatCode>
                <c:ptCount val="25"/>
                <c:pt idx="0">
                  <c:v>0</c:v>
                </c:pt>
                <c:pt idx="1">
                  <c:v>9.8549999999999986</c:v>
                </c:pt>
                <c:pt idx="2">
                  <c:v>14.191199999999998</c:v>
                </c:pt>
                <c:pt idx="3">
                  <c:v>14.191199999999998</c:v>
                </c:pt>
                <c:pt idx="4">
                  <c:v>14.191199999999998</c:v>
                </c:pt>
                <c:pt idx="5">
                  <c:v>9.8549999999999986</c:v>
                </c:pt>
                <c:pt idx="6">
                  <c:v>6.307199999999999</c:v>
                </c:pt>
                <c:pt idx="7">
                  <c:v>3.5477999999999996</c:v>
                </c:pt>
                <c:pt idx="8">
                  <c:v>3.5477999999999996</c:v>
                </c:pt>
                <c:pt idx="9">
                  <c:v>3.5477999999999996</c:v>
                </c:pt>
                <c:pt idx="10">
                  <c:v>9.8549999999999986</c:v>
                </c:pt>
                <c:pt idx="11">
                  <c:v>9.8549999999999986</c:v>
                </c:pt>
                <c:pt idx="12">
                  <c:v>19.315799999999996</c:v>
                </c:pt>
                <c:pt idx="13">
                  <c:v>25.228799999999996</c:v>
                </c:pt>
                <c:pt idx="14">
                  <c:v>25.228799999999996</c:v>
                </c:pt>
                <c:pt idx="15">
                  <c:v>9.8549999999999986</c:v>
                </c:pt>
                <c:pt idx="16">
                  <c:v>9.8549999999999986</c:v>
                </c:pt>
                <c:pt idx="17">
                  <c:v>9.8549999999999986</c:v>
                </c:pt>
                <c:pt idx="18">
                  <c:v>6.307199999999999</c:v>
                </c:pt>
                <c:pt idx="19">
                  <c:v>9.8549999999999986</c:v>
                </c:pt>
                <c:pt idx="20">
                  <c:v>14.191199999999998</c:v>
                </c:pt>
                <c:pt idx="21">
                  <c:v>25.228799999999996</c:v>
                </c:pt>
                <c:pt idx="22">
                  <c:v>39.419999999999995</c:v>
                </c:pt>
                <c:pt idx="23">
                  <c:v>39.419999999999995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58-49DA-B170-A8DEB66DB1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7043096"/>
        <c:axId val="527049656"/>
      </c:lineChart>
      <c:catAx>
        <c:axId val="5270430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049656"/>
        <c:crosses val="autoZero"/>
        <c:auto val="1"/>
        <c:lblAlgn val="ctr"/>
        <c:lblOffset val="100"/>
        <c:noMultiLvlLbl val="0"/>
      </c:catAx>
      <c:valAx>
        <c:axId val="527049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043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 M/s^2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Sheet1!$J$2:$J$26</c:f>
              <c:numCache>
                <c:formatCode>General</c:formatCode>
                <c:ptCount val="25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</c:v>
                </c:pt>
                <c:pt idx="4">
                  <c:v>-0.2</c:v>
                </c:pt>
                <c:pt idx="5">
                  <c:v>-0.2</c:v>
                </c:pt>
                <c:pt idx="6">
                  <c:v>-0.2</c:v>
                </c:pt>
                <c:pt idx="7">
                  <c:v>0</c:v>
                </c:pt>
                <c:pt idx="8">
                  <c:v>0</c:v>
                </c:pt>
                <c:pt idx="9">
                  <c:v>0.4</c:v>
                </c:pt>
                <c:pt idx="10">
                  <c:v>0</c:v>
                </c:pt>
                <c:pt idx="11">
                  <c:v>0.4</c:v>
                </c:pt>
                <c:pt idx="12">
                  <c:v>0.4</c:v>
                </c:pt>
                <c:pt idx="13">
                  <c:v>0.2</c:v>
                </c:pt>
                <c:pt idx="14">
                  <c:v>0</c:v>
                </c:pt>
                <c:pt idx="15">
                  <c:v>-0.6</c:v>
                </c:pt>
                <c:pt idx="16">
                  <c:v>0</c:v>
                </c:pt>
                <c:pt idx="17">
                  <c:v>0</c:v>
                </c:pt>
                <c:pt idx="18">
                  <c:v>-0.2</c:v>
                </c:pt>
                <c:pt idx="19">
                  <c:v>0.2</c:v>
                </c:pt>
                <c:pt idx="20">
                  <c:v>0.2</c:v>
                </c:pt>
                <c:pt idx="21">
                  <c:v>0.4</c:v>
                </c:pt>
                <c:pt idx="22">
                  <c:v>0.4</c:v>
                </c:pt>
                <c:pt idx="23">
                  <c:v>0</c:v>
                </c:pt>
                <c:pt idx="24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2C-4606-B841-ED2D17A882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374000"/>
        <c:axId val="570374328"/>
      </c:lineChart>
      <c:catAx>
        <c:axId val="570374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374328"/>
        <c:crosses val="autoZero"/>
        <c:auto val="1"/>
        <c:lblAlgn val="ctr"/>
        <c:lblOffset val="100"/>
        <c:noMultiLvlLbl val="0"/>
      </c:catAx>
      <c:valAx>
        <c:axId val="570374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374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Required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Sheet1!$L$2:$L$26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5338.1708262392112</c:v>
                </c:pt>
                <c:pt idx="5">
                  <c:v>3089.2192281476914</c:v>
                </c:pt>
                <c:pt idx="6">
                  <c:v>7871.8806581142753</c:v>
                </c:pt>
                <c:pt idx="7">
                  <c:v>333.68389280123779</c:v>
                </c:pt>
                <c:pt idx="8">
                  <c:v>0</c:v>
                </c:pt>
                <c:pt idx="9">
                  <c:v>0</c:v>
                </c:pt>
                <c:pt idx="10">
                  <c:v>1544.8328370427673</c:v>
                </c:pt>
                <c:pt idx="11">
                  <c:v>-3089.2192281476914</c:v>
                </c:pt>
                <c:pt idx="12">
                  <c:v>-12712.164077952533</c:v>
                </c:pt>
                <c:pt idx="13">
                  <c:v>-25292.25794713174</c:v>
                </c:pt>
                <c:pt idx="14">
                  <c:v>-6327.6353005271758</c:v>
                </c:pt>
                <c:pt idx="15">
                  <c:v>3089.2192281476914</c:v>
                </c:pt>
                <c:pt idx="16">
                  <c:v>4632.7128563966962</c:v>
                </c:pt>
                <c:pt idx="17">
                  <c:v>4632.7128563966962</c:v>
                </c:pt>
                <c:pt idx="18">
                  <c:v>2371.9489824751086</c:v>
                </c:pt>
                <c:pt idx="19">
                  <c:v>3089.2192281476914</c:v>
                </c:pt>
                <c:pt idx="20">
                  <c:v>5338.1708262392112</c:v>
                </c:pt>
                <c:pt idx="21">
                  <c:v>18975.591859800868</c:v>
                </c:pt>
                <c:pt idx="22">
                  <c:v>49398.941302991683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6F-48AE-B1C8-C07C6B6D3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5981960"/>
        <c:axId val="525985240"/>
      </c:lineChart>
      <c:catAx>
        <c:axId val="5259819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5985240"/>
        <c:crosses val="autoZero"/>
        <c:auto val="1"/>
        <c:lblAlgn val="ctr"/>
        <c:lblOffset val="100"/>
        <c:noMultiLvlLbl val="0"/>
      </c:catAx>
      <c:valAx>
        <c:axId val="525985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5981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TE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Sheet1!$O$2:$O$26</c:f>
              <c:numCache>
                <c:formatCode>General</c:formatCode>
                <c:ptCount val="25"/>
                <c:pt idx="0">
                  <c:v>184.42800000000003</c:v>
                </c:pt>
                <c:pt idx="1">
                  <c:v>222.02800000000002</c:v>
                </c:pt>
                <c:pt idx="2">
                  <c:v>184.42800000000003</c:v>
                </c:pt>
                <c:pt idx="3">
                  <c:v>184.42800000000003</c:v>
                </c:pt>
                <c:pt idx="4">
                  <c:v>209.52143943475787</c:v>
                </c:pt>
                <c:pt idx="5">
                  <c:v>209.52143943475787</c:v>
                </c:pt>
                <c:pt idx="6">
                  <c:v>311.30522273727945</c:v>
                </c:pt>
                <c:pt idx="7">
                  <c:v>68.236849863881645</c:v>
                </c:pt>
                <c:pt idx="8">
                  <c:v>36.885600000000004</c:v>
                </c:pt>
                <c:pt idx="9">
                  <c:v>112.0856</c:v>
                </c:pt>
                <c:pt idx="10">
                  <c:v>584.63524986388165</c:v>
                </c:pt>
                <c:pt idx="11">
                  <c:v>565.79056056524223</c:v>
                </c:pt>
                <c:pt idx="12">
                  <c:v>534.46648896201532</c:v>
                </c:pt>
                <c:pt idx="13">
                  <c:v>465.56958776511499</c:v>
                </c:pt>
                <c:pt idx="14">
                  <c:v>521.93275013611833</c:v>
                </c:pt>
                <c:pt idx="15">
                  <c:v>-13.220960565242166</c:v>
                </c:pt>
                <c:pt idx="16">
                  <c:v>130.90311103798473</c:v>
                </c:pt>
                <c:pt idx="17">
                  <c:v>130.90311103798473</c:v>
                </c:pt>
                <c:pt idx="18">
                  <c:v>93.303111037984735</c:v>
                </c:pt>
                <c:pt idx="19">
                  <c:v>137.17903943475784</c:v>
                </c:pt>
                <c:pt idx="20">
                  <c:v>137.17903943475784</c:v>
                </c:pt>
                <c:pt idx="21">
                  <c:v>722.50151103798476</c:v>
                </c:pt>
                <c:pt idx="22">
                  <c:v>753.79841223488506</c:v>
                </c:pt>
                <c:pt idx="23">
                  <c:v>553.28399999999999</c:v>
                </c:pt>
                <c:pt idx="24">
                  <c:v>177.28399999999999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8A-49D9-B62C-68112AE8D4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4846272"/>
        <c:axId val="574840040"/>
      </c:lineChart>
      <c:catAx>
        <c:axId val="5748462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840040"/>
        <c:crosses val="autoZero"/>
        <c:auto val="1"/>
        <c:lblAlgn val="ctr"/>
        <c:lblOffset val="100"/>
        <c:noMultiLvlLbl val="0"/>
      </c:catAx>
      <c:valAx>
        <c:axId val="574840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846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26</xdr:row>
      <xdr:rowOff>0</xdr:rowOff>
    </xdr:from>
    <xdr:to>
      <xdr:col>8</xdr:col>
      <xdr:colOff>1123950</xdr:colOff>
      <xdr:row>39</xdr:row>
      <xdr:rowOff>142876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1190625</xdr:colOff>
      <xdr:row>26</xdr:row>
      <xdr:rowOff>0</xdr:rowOff>
    </xdr:from>
    <xdr:to>
      <xdr:col>12</xdr:col>
      <xdr:colOff>904875</xdr:colOff>
      <xdr:row>40</xdr:row>
      <xdr:rowOff>76200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952500</xdr:colOff>
      <xdr:row>26</xdr:row>
      <xdr:rowOff>9525</xdr:rowOff>
    </xdr:from>
    <xdr:to>
      <xdr:col>18</xdr:col>
      <xdr:colOff>9525</xdr:colOff>
      <xdr:row>40</xdr:row>
      <xdr:rowOff>85725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361950</xdr:colOff>
      <xdr:row>28</xdr:row>
      <xdr:rowOff>9525</xdr:rowOff>
    </xdr:from>
    <xdr:to>
      <xdr:col>8</xdr:col>
      <xdr:colOff>1114425</xdr:colOff>
      <xdr:row>42</xdr:row>
      <xdr:rowOff>85725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1190625</xdr:colOff>
      <xdr:row>28</xdr:row>
      <xdr:rowOff>9525</xdr:rowOff>
    </xdr:from>
    <xdr:to>
      <xdr:col>12</xdr:col>
      <xdr:colOff>904875</xdr:colOff>
      <xdr:row>42</xdr:row>
      <xdr:rowOff>85725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966787</xdr:colOff>
      <xdr:row>28</xdr:row>
      <xdr:rowOff>9525</xdr:rowOff>
    </xdr:from>
    <xdr:to>
      <xdr:col>18</xdr:col>
      <xdr:colOff>23812</xdr:colOff>
      <xdr:row>42</xdr:row>
      <xdr:rowOff>85725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366712</xdr:colOff>
      <xdr:row>30</xdr:row>
      <xdr:rowOff>19050</xdr:rowOff>
    </xdr:from>
    <xdr:to>
      <xdr:col>8</xdr:col>
      <xdr:colOff>1119187</xdr:colOff>
      <xdr:row>44</xdr:row>
      <xdr:rowOff>95250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1190625</xdr:colOff>
      <xdr:row>29</xdr:row>
      <xdr:rowOff>161925</xdr:rowOff>
    </xdr:from>
    <xdr:to>
      <xdr:col>12</xdr:col>
      <xdr:colOff>904875</xdr:colOff>
      <xdr:row>44</xdr:row>
      <xdr:rowOff>47625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workbookViewId="0">
      <selection activeCell="K46" sqref="K46"/>
    </sheetView>
  </sheetViews>
  <sheetFormatPr defaultRowHeight="15" x14ac:dyDescent="0.25"/>
  <cols>
    <col min="1" max="1" width="13.28515625" bestFit="1" customWidth="1"/>
    <col min="2" max="2" width="8.5703125" bestFit="1" customWidth="1"/>
    <col min="3" max="3" width="12.7109375" bestFit="1" customWidth="1"/>
    <col min="4" max="4" width="14.42578125" bestFit="1" customWidth="1"/>
    <col min="5" max="5" width="20.7109375" bestFit="1" customWidth="1"/>
    <col min="6" max="6" width="8.5703125" bestFit="1" customWidth="1"/>
    <col min="7" max="7" width="12.85546875" bestFit="1" customWidth="1"/>
    <col min="8" max="8" width="15.140625" bestFit="1" customWidth="1"/>
    <col min="9" max="9" width="22.42578125" bestFit="1" customWidth="1"/>
    <col min="10" max="10" width="20" bestFit="1" customWidth="1"/>
    <col min="11" max="11" width="10.85546875" bestFit="1" customWidth="1"/>
    <col min="12" max="12" width="19.5703125" bestFit="1" customWidth="1"/>
    <col min="13" max="13" width="19.42578125" bestFit="1" customWidth="1"/>
    <col min="14" max="14" width="15.5703125" bestFit="1" customWidth="1"/>
    <col min="15" max="15" width="11.85546875" bestFit="1" customWidth="1"/>
    <col min="16" max="16" width="17.5703125" bestFit="1" customWidth="1"/>
  </cols>
  <sheetData>
    <row r="1" spans="1:1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6</v>
      </c>
      <c r="F1" s="2" t="s">
        <v>7</v>
      </c>
      <c r="G1" s="2" t="s">
        <v>14</v>
      </c>
      <c r="H1" s="2" t="s">
        <v>13</v>
      </c>
      <c r="I1" s="2" t="s">
        <v>4</v>
      </c>
      <c r="J1" s="2" t="s">
        <v>5</v>
      </c>
      <c r="K1" s="2" t="s">
        <v>15</v>
      </c>
      <c r="L1" s="2" t="s">
        <v>10</v>
      </c>
      <c r="M1" s="2" t="s">
        <v>11</v>
      </c>
      <c r="N1" s="2" t="s">
        <v>12</v>
      </c>
      <c r="O1" s="2" t="s">
        <v>32</v>
      </c>
      <c r="P1" s="2" t="s">
        <v>34</v>
      </c>
    </row>
    <row r="2" spans="1:16" x14ac:dyDescent="0.25">
      <c r="A2" s="1" t="s">
        <v>8</v>
      </c>
      <c r="B2" s="1">
        <v>0</v>
      </c>
      <c r="C2" s="1">
        <v>0</v>
      </c>
      <c r="D2" s="1">
        <v>0</v>
      </c>
      <c r="E2" s="1">
        <f>SUM(188)*9.81*0.1</f>
        <v>184.42800000000003</v>
      </c>
      <c r="F2" s="1">
        <f>SUM(1/2)*1.2*2.19*0.3*(D2^2)</f>
        <v>0</v>
      </c>
      <c r="G2" s="1">
        <v>0</v>
      </c>
      <c r="H2" s="1">
        <f>SUM(K2)*0.017</f>
        <v>0</v>
      </c>
      <c r="I2" s="1">
        <f>SUM(188*9.81*SIN(H2))</f>
        <v>0</v>
      </c>
      <c r="J2" s="1">
        <v>0</v>
      </c>
      <c r="K2" s="1">
        <v>0</v>
      </c>
      <c r="L2">
        <f>SUM(F2)*D2*I2:I26*E2:E26</f>
        <v>0</v>
      </c>
      <c r="M2">
        <f>SUM(L3:L26)/24</f>
        <v>2595.2095012159039</v>
      </c>
      <c r="N2">
        <v>7871.880658</v>
      </c>
      <c r="O2">
        <f>SUM(E2)+I2+P2</f>
        <v>184.42800000000003</v>
      </c>
      <c r="P2">
        <f>SUM(188*J2)</f>
        <v>0</v>
      </c>
    </row>
    <row r="3" spans="1:16" x14ac:dyDescent="0.25">
      <c r="A3" s="1" t="s">
        <v>8</v>
      </c>
      <c r="B3" s="1">
        <v>5</v>
      </c>
      <c r="C3" s="1">
        <v>10</v>
      </c>
      <c r="D3" s="1">
        <v>5</v>
      </c>
      <c r="E3" s="1">
        <f t="shared" ref="E3:E7" si="0">SUM(188*9.81*0.1)</f>
        <v>184.42800000000003</v>
      </c>
      <c r="F3" s="1">
        <f t="shared" ref="F3:F26" si="1">SUM(1/2)*1.2*2.19*0.3*(D3^2)</f>
        <v>9.8549999999999986</v>
      </c>
      <c r="G3" s="1">
        <f>SUM(K3)/C3*100</f>
        <v>0</v>
      </c>
      <c r="H3" s="1">
        <f t="shared" ref="H3:H26" si="2">SUM(K3)*0.017</f>
        <v>0</v>
      </c>
      <c r="I3" s="1">
        <f t="shared" ref="I3:I26" si="3">SUM(188*9.81*SIN(H3))</f>
        <v>0</v>
      </c>
      <c r="J3" s="1">
        <f>SUM((D4)-(D3))/5</f>
        <v>0.2</v>
      </c>
      <c r="K3" s="1">
        <v>0</v>
      </c>
      <c r="L3">
        <f t="shared" ref="L3:L26" si="4">SUM(F3)*D3*I3:I27</f>
        <v>0</v>
      </c>
      <c r="M3">
        <f t="shared" ref="M3:M26" si="5">SUM(L4:L27)/24</f>
        <v>2595.2095012159039</v>
      </c>
      <c r="O3">
        <f t="shared" ref="O3:O26" si="6">SUM(E3)+I3+P3</f>
        <v>222.02800000000002</v>
      </c>
      <c r="P3">
        <f t="shared" ref="P3:P26" si="7">SUM(188*J3)</f>
        <v>37.6</v>
      </c>
    </row>
    <row r="4" spans="1:16" x14ac:dyDescent="0.25">
      <c r="A4" s="1" t="s">
        <v>8</v>
      </c>
      <c r="B4" s="1">
        <v>10</v>
      </c>
      <c r="C4" s="1">
        <v>35</v>
      </c>
      <c r="D4" s="1">
        <v>6</v>
      </c>
      <c r="E4" s="1">
        <f t="shared" si="0"/>
        <v>184.42800000000003</v>
      </c>
      <c r="F4" s="1">
        <f t="shared" si="1"/>
        <v>14.191199999999998</v>
      </c>
      <c r="G4" s="1">
        <f t="shared" ref="G4:G26" si="8">SUM(K4)/C4*100</f>
        <v>0</v>
      </c>
      <c r="H4" s="1">
        <f t="shared" si="2"/>
        <v>0</v>
      </c>
      <c r="I4" s="1">
        <f t="shared" si="3"/>
        <v>0</v>
      </c>
      <c r="J4" s="1">
        <f t="shared" ref="J4:J13" si="9">SUM((D5)-(D4))/5</f>
        <v>0</v>
      </c>
      <c r="K4" s="1">
        <v>0</v>
      </c>
      <c r="L4">
        <f t="shared" si="4"/>
        <v>0</v>
      </c>
      <c r="M4">
        <f t="shared" si="5"/>
        <v>2595.2095012159039</v>
      </c>
      <c r="O4">
        <f t="shared" si="6"/>
        <v>184.42800000000003</v>
      </c>
      <c r="P4">
        <f t="shared" si="7"/>
        <v>0</v>
      </c>
    </row>
    <row r="5" spans="1:16" x14ac:dyDescent="0.25">
      <c r="A5" s="1" t="s">
        <v>8</v>
      </c>
      <c r="B5" s="1">
        <v>15</v>
      </c>
      <c r="C5" s="1">
        <v>50</v>
      </c>
      <c r="D5" s="1">
        <v>6</v>
      </c>
      <c r="E5" s="1">
        <f t="shared" si="0"/>
        <v>184.42800000000003</v>
      </c>
      <c r="F5" s="1">
        <f t="shared" si="1"/>
        <v>14.191199999999998</v>
      </c>
      <c r="G5" s="1">
        <f>SUM(K5)/C5*100</f>
        <v>0</v>
      </c>
      <c r="H5" s="1">
        <f t="shared" si="2"/>
        <v>0</v>
      </c>
      <c r="I5" s="1">
        <f t="shared" si="3"/>
        <v>0</v>
      </c>
      <c r="J5" s="1">
        <f t="shared" si="9"/>
        <v>0</v>
      </c>
      <c r="K5" s="1">
        <v>0</v>
      </c>
      <c r="L5">
        <f t="shared" si="4"/>
        <v>0</v>
      </c>
      <c r="M5">
        <f t="shared" si="5"/>
        <v>2595.2095012159039</v>
      </c>
      <c r="O5">
        <f t="shared" si="6"/>
        <v>184.42800000000003</v>
      </c>
      <c r="P5">
        <f t="shared" si="7"/>
        <v>0</v>
      </c>
    </row>
    <row r="6" spans="1:16" x14ac:dyDescent="0.25">
      <c r="A6" s="1" t="s">
        <v>8</v>
      </c>
      <c r="B6" s="1">
        <v>20</v>
      </c>
      <c r="C6" s="1">
        <v>75</v>
      </c>
      <c r="D6" s="1">
        <v>6</v>
      </c>
      <c r="E6" s="1">
        <f t="shared" si="0"/>
        <v>184.42800000000003</v>
      </c>
      <c r="F6" s="1">
        <f t="shared" si="1"/>
        <v>14.191199999999998</v>
      </c>
      <c r="G6" s="1">
        <f t="shared" si="8"/>
        <v>2.666666666666667</v>
      </c>
      <c r="H6" s="1">
        <f t="shared" si="2"/>
        <v>3.4000000000000002E-2</v>
      </c>
      <c r="I6" s="1">
        <f t="shared" si="3"/>
        <v>62.693439434757828</v>
      </c>
      <c r="J6" s="1">
        <f t="shared" si="9"/>
        <v>-0.2</v>
      </c>
      <c r="K6" s="1">
        <v>2</v>
      </c>
      <c r="L6">
        <f t="shared" si="4"/>
        <v>5338.1708262392112</v>
      </c>
      <c r="M6">
        <f t="shared" si="5"/>
        <v>2372.7857167892703</v>
      </c>
      <c r="O6">
        <f t="shared" si="6"/>
        <v>209.52143943475787</v>
      </c>
      <c r="P6">
        <f t="shared" si="7"/>
        <v>-37.6</v>
      </c>
    </row>
    <row r="7" spans="1:16" x14ac:dyDescent="0.25">
      <c r="A7" s="1" t="s">
        <v>8</v>
      </c>
      <c r="B7" s="1">
        <v>25</v>
      </c>
      <c r="C7" s="1">
        <v>100</v>
      </c>
      <c r="D7" s="1">
        <v>5</v>
      </c>
      <c r="E7" s="1">
        <f t="shared" si="0"/>
        <v>184.42800000000003</v>
      </c>
      <c r="F7" s="1">
        <f t="shared" si="1"/>
        <v>9.8549999999999986</v>
      </c>
      <c r="G7" s="1">
        <f t="shared" si="8"/>
        <v>2</v>
      </c>
      <c r="H7" s="1">
        <f t="shared" si="2"/>
        <v>3.4000000000000002E-2</v>
      </c>
      <c r="I7" s="1">
        <f t="shared" si="3"/>
        <v>62.693439434757828</v>
      </c>
      <c r="J7" s="1">
        <f t="shared" si="9"/>
        <v>-0.2</v>
      </c>
      <c r="K7" s="1">
        <v>2</v>
      </c>
      <c r="L7">
        <f t="shared" si="4"/>
        <v>3089.2192281476914</v>
      </c>
      <c r="M7">
        <f t="shared" si="5"/>
        <v>2244.0682489497831</v>
      </c>
      <c r="O7">
        <f t="shared" si="6"/>
        <v>209.52143943475787</v>
      </c>
      <c r="P7">
        <f t="shared" si="7"/>
        <v>-37.6</v>
      </c>
    </row>
    <row r="8" spans="1:16" x14ac:dyDescent="0.25">
      <c r="A8" s="1" t="s">
        <v>9</v>
      </c>
      <c r="B8" s="1">
        <v>30</v>
      </c>
      <c r="C8" s="1">
        <v>110</v>
      </c>
      <c r="D8" s="1">
        <v>4</v>
      </c>
      <c r="E8" s="1">
        <f>SUM(188)*9.81*0.02</f>
        <v>36.885600000000004</v>
      </c>
      <c r="F8" s="1">
        <f t="shared" si="1"/>
        <v>6.307199999999999</v>
      </c>
      <c r="G8" s="1">
        <f t="shared" si="8"/>
        <v>9.0909090909090917</v>
      </c>
      <c r="H8" s="1">
        <f t="shared" si="2"/>
        <v>0.17</v>
      </c>
      <c r="I8" s="1">
        <f t="shared" si="3"/>
        <v>312.01962273727946</v>
      </c>
      <c r="J8" s="1">
        <f t="shared" si="9"/>
        <v>-0.2</v>
      </c>
      <c r="K8" s="1">
        <v>10</v>
      </c>
      <c r="L8">
        <f t="shared" si="4"/>
        <v>7871.8806581142753</v>
      </c>
      <c r="M8">
        <f t="shared" si="5"/>
        <v>1916.0732215283545</v>
      </c>
      <c r="O8">
        <f t="shared" si="6"/>
        <v>311.30522273727945</v>
      </c>
      <c r="P8">
        <f t="shared" si="7"/>
        <v>-37.6</v>
      </c>
    </row>
    <row r="9" spans="1:16" x14ac:dyDescent="0.25">
      <c r="A9" s="1" t="s">
        <v>9</v>
      </c>
      <c r="B9" s="1">
        <v>35</v>
      </c>
      <c r="C9" s="1">
        <v>125</v>
      </c>
      <c r="D9" s="1">
        <v>3</v>
      </c>
      <c r="E9" s="1">
        <f t="shared" ref="E9:E11" si="10">SUM(188*9.81*0.02)</f>
        <v>36.885600000000004</v>
      </c>
      <c r="F9" s="1">
        <f t="shared" si="1"/>
        <v>3.5477999999999996</v>
      </c>
      <c r="G9" s="1">
        <f t="shared" si="8"/>
        <v>0.8</v>
      </c>
      <c r="H9" s="1">
        <f t="shared" si="2"/>
        <v>1.7000000000000001E-2</v>
      </c>
      <c r="I9" s="1">
        <f t="shared" si="3"/>
        <v>31.351249863881637</v>
      </c>
      <c r="J9" s="1">
        <f t="shared" si="9"/>
        <v>0</v>
      </c>
      <c r="K9" s="1">
        <v>1</v>
      </c>
      <c r="L9">
        <f>SUM(F9)*D9*I9:I33</f>
        <v>333.68389280123779</v>
      </c>
      <c r="M9">
        <f t="shared" si="5"/>
        <v>1902.1697259949699</v>
      </c>
      <c r="O9">
        <f t="shared" si="6"/>
        <v>68.236849863881645</v>
      </c>
      <c r="P9">
        <f t="shared" si="7"/>
        <v>0</v>
      </c>
    </row>
    <row r="10" spans="1:16" x14ac:dyDescent="0.25">
      <c r="A10" s="1" t="s">
        <v>9</v>
      </c>
      <c r="B10" s="1">
        <v>40</v>
      </c>
      <c r="C10" s="1">
        <v>140</v>
      </c>
      <c r="D10" s="1">
        <v>3</v>
      </c>
      <c r="E10" s="1">
        <f t="shared" si="10"/>
        <v>36.885600000000004</v>
      </c>
      <c r="F10" s="1">
        <f t="shared" si="1"/>
        <v>3.5477999999999996</v>
      </c>
      <c r="G10" s="1">
        <f t="shared" si="8"/>
        <v>0</v>
      </c>
      <c r="H10" s="1">
        <f t="shared" si="2"/>
        <v>0</v>
      </c>
      <c r="I10" s="1">
        <f t="shared" si="3"/>
        <v>0</v>
      </c>
      <c r="J10" s="1">
        <f t="shared" si="9"/>
        <v>0</v>
      </c>
      <c r="K10" s="1">
        <v>0</v>
      </c>
      <c r="L10">
        <f t="shared" si="4"/>
        <v>0</v>
      </c>
      <c r="M10">
        <f t="shared" si="5"/>
        <v>1902.1697259949699</v>
      </c>
      <c r="O10">
        <f t="shared" si="6"/>
        <v>36.885600000000004</v>
      </c>
      <c r="P10">
        <f t="shared" si="7"/>
        <v>0</v>
      </c>
    </row>
    <row r="11" spans="1:16" x14ac:dyDescent="0.25">
      <c r="A11" s="1" t="s">
        <v>9</v>
      </c>
      <c r="B11" s="1">
        <v>45</v>
      </c>
      <c r="C11" s="1">
        <v>145</v>
      </c>
      <c r="D11" s="1">
        <v>3</v>
      </c>
      <c r="E11" s="1">
        <f t="shared" si="10"/>
        <v>36.885600000000004</v>
      </c>
      <c r="F11" s="1">
        <f t="shared" si="1"/>
        <v>3.5477999999999996</v>
      </c>
      <c r="G11" s="1">
        <f t="shared" si="8"/>
        <v>0</v>
      </c>
      <c r="H11" s="1">
        <f t="shared" si="2"/>
        <v>0</v>
      </c>
      <c r="I11" s="1">
        <f t="shared" si="3"/>
        <v>0</v>
      </c>
      <c r="J11" s="1">
        <f t="shared" si="9"/>
        <v>0.4</v>
      </c>
      <c r="K11" s="1">
        <v>0</v>
      </c>
      <c r="L11">
        <f t="shared" si="4"/>
        <v>0</v>
      </c>
      <c r="M11">
        <f t="shared" si="5"/>
        <v>1902.1697259949699</v>
      </c>
      <c r="O11">
        <f t="shared" si="6"/>
        <v>112.0856</v>
      </c>
      <c r="P11">
        <f t="shared" si="7"/>
        <v>75.2</v>
      </c>
    </row>
    <row r="12" spans="1:16" x14ac:dyDescent="0.25">
      <c r="A12" s="1" t="s">
        <v>8</v>
      </c>
      <c r="B12" s="1">
        <v>50</v>
      </c>
      <c r="C12" s="1">
        <v>160</v>
      </c>
      <c r="D12" s="1">
        <v>5</v>
      </c>
      <c r="E12" s="1">
        <f>SUM(188)*9.81*0.3</f>
        <v>553.28399999999999</v>
      </c>
      <c r="F12" s="1">
        <f t="shared" si="1"/>
        <v>9.8549999999999986</v>
      </c>
      <c r="G12" s="1">
        <f t="shared" si="8"/>
        <v>0.625</v>
      </c>
      <c r="H12" s="1">
        <f t="shared" si="2"/>
        <v>1.7000000000000001E-2</v>
      </c>
      <c r="I12" s="1">
        <f t="shared" si="3"/>
        <v>31.351249863881637</v>
      </c>
      <c r="J12" s="1">
        <f t="shared" si="9"/>
        <v>0</v>
      </c>
      <c r="K12" s="1">
        <v>1</v>
      </c>
      <c r="L12">
        <f t="shared" si="4"/>
        <v>1544.8328370427673</v>
      </c>
      <c r="M12">
        <f t="shared" si="5"/>
        <v>1837.8016911181876</v>
      </c>
      <c r="O12">
        <f t="shared" si="6"/>
        <v>584.63524986388165</v>
      </c>
      <c r="P12">
        <f t="shared" si="7"/>
        <v>0</v>
      </c>
    </row>
    <row r="13" spans="1:16" x14ac:dyDescent="0.25">
      <c r="A13" s="1" t="s">
        <v>8</v>
      </c>
      <c r="B13" s="1">
        <v>55</v>
      </c>
      <c r="C13" s="1">
        <v>180</v>
      </c>
      <c r="D13" s="1">
        <v>5</v>
      </c>
      <c r="E13" s="1">
        <f t="shared" ref="E13:E16" si="11">SUM(188*9.81*0.3)</f>
        <v>553.28399999999999</v>
      </c>
      <c r="F13" s="1">
        <f t="shared" si="1"/>
        <v>9.8549999999999986</v>
      </c>
      <c r="G13" s="1">
        <f t="shared" si="8"/>
        <v>-1.1111111111111112</v>
      </c>
      <c r="H13" s="1">
        <f t="shared" si="2"/>
        <v>-3.4000000000000002E-2</v>
      </c>
      <c r="I13" s="1">
        <f t="shared" si="3"/>
        <v>-62.693439434757828</v>
      </c>
      <c r="J13" s="1">
        <f t="shared" si="9"/>
        <v>0.4</v>
      </c>
      <c r="K13" s="1">
        <v>-2</v>
      </c>
      <c r="L13">
        <f t="shared" si="4"/>
        <v>-3089.2192281476914</v>
      </c>
      <c r="M13">
        <f t="shared" si="5"/>
        <v>1966.5191589576746</v>
      </c>
      <c r="O13">
        <f t="shared" si="6"/>
        <v>565.79056056524223</v>
      </c>
      <c r="P13">
        <f t="shared" si="7"/>
        <v>75.2</v>
      </c>
    </row>
    <row r="14" spans="1:16" x14ac:dyDescent="0.25">
      <c r="A14" s="1" t="s">
        <v>8</v>
      </c>
      <c r="B14" s="1">
        <v>60</v>
      </c>
      <c r="C14" s="1">
        <v>200</v>
      </c>
      <c r="D14" s="1">
        <v>7</v>
      </c>
      <c r="E14" s="1">
        <f t="shared" si="11"/>
        <v>553.28399999999999</v>
      </c>
      <c r="F14" s="1">
        <f t="shared" si="1"/>
        <v>19.315799999999996</v>
      </c>
      <c r="G14" s="1">
        <f t="shared" si="8"/>
        <v>-1.5</v>
      </c>
      <c r="H14" s="1">
        <f t="shared" si="2"/>
        <v>-5.1000000000000004E-2</v>
      </c>
      <c r="I14" s="1">
        <f t="shared" si="3"/>
        <v>-94.017511037984718</v>
      </c>
      <c r="J14" s="1">
        <f>SUM((D14)-(D13))/5</f>
        <v>0.4</v>
      </c>
      <c r="K14" s="1">
        <v>-3</v>
      </c>
      <c r="L14">
        <f t="shared" si="4"/>
        <v>-12712.164077952533</v>
      </c>
      <c r="M14">
        <f t="shared" si="5"/>
        <v>2496.1926622056967</v>
      </c>
      <c r="O14">
        <f t="shared" si="6"/>
        <v>534.46648896201532</v>
      </c>
      <c r="P14">
        <f t="shared" si="7"/>
        <v>75.2</v>
      </c>
    </row>
    <row r="15" spans="1:16" x14ac:dyDescent="0.25">
      <c r="A15" s="1" t="s">
        <v>8</v>
      </c>
      <c r="B15" s="1">
        <v>65</v>
      </c>
      <c r="C15" s="1">
        <v>220</v>
      </c>
      <c r="D15" s="1">
        <v>8</v>
      </c>
      <c r="E15" s="1">
        <f t="shared" si="11"/>
        <v>553.28399999999999</v>
      </c>
      <c r="F15" s="1">
        <f t="shared" si="1"/>
        <v>25.228799999999996</v>
      </c>
      <c r="G15" s="1">
        <f t="shared" si="8"/>
        <v>-1.8181818181818181</v>
      </c>
      <c r="H15" s="1">
        <f t="shared" si="2"/>
        <v>-6.8000000000000005E-2</v>
      </c>
      <c r="I15" s="1">
        <f t="shared" si="3"/>
        <v>-125.31441223488505</v>
      </c>
      <c r="J15" s="1">
        <f>SUM((D15)-(D14))/5</f>
        <v>0.2</v>
      </c>
      <c r="K15" s="1">
        <v>-4</v>
      </c>
      <c r="L15">
        <f>SUM(F15)*D15*I15:I39</f>
        <v>-25292.25794713174</v>
      </c>
      <c r="M15">
        <f t="shared" si="5"/>
        <v>3550.0367433361862</v>
      </c>
      <c r="O15">
        <f t="shared" si="6"/>
        <v>465.56958776511499</v>
      </c>
      <c r="P15">
        <f t="shared" si="7"/>
        <v>37.6</v>
      </c>
    </row>
    <row r="16" spans="1:16" x14ac:dyDescent="0.25">
      <c r="A16" s="1" t="s">
        <v>8</v>
      </c>
      <c r="B16" s="1">
        <v>70</v>
      </c>
      <c r="C16" s="1">
        <v>250</v>
      </c>
      <c r="D16" s="1">
        <v>8</v>
      </c>
      <c r="E16" s="1">
        <f t="shared" si="11"/>
        <v>553.28399999999999</v>
      </c>
      <c r="F16" s="1">
        <f t="shared" si="1"/>
        <v>25.228799999999996</v>
      </c>
      <c r="G16" s="1">
        <f t="shared" si="8"/>
        <v>-0.4</v>
      </c>
      <c r="H16" s="1">
        <f t="shared" si="2"/>
        <v>-1.7000000000000001E-2</v>
      </c>
      <c r="I16" s="1">
        <f t="shared" si="3"/>
        <v>-31.351249863881637</v>
      </c>
      <c r="J16" s="1">
        <v>0</v>
      </c>
      <c r="K16" s="1">
        <v>-1</v>
      </c>
      <c r="L16">
        <f t="shared" si="4"/>
        <v>-6327.6353005271758</v>
      </c>
      <c r="M16">
        <f t="shared" si="5"/>
        <v>3813.6882141914853</v>
      </c>
      <c r="O16">
        <f t="shared" si="6"/>
        <v>521.93275013611833</v>
      </c>
      <c r="P16">
        <f t="shared" si="7"/>
        <v>0</v>
      </c>
    </row>
    <row r="17" spans="1:16" x14ac:dyDescent="0.25">
      <c r="A17" s="1" t="s">
        <v>9</v>
      </c>
      <c r="B17" s="1">
        <v>75</v>
      </c>
      <c r="C17" s="1">
        <v>260</v>
      </c>
      <c r="D17" s="1">
        <v>5</v>
      </c>
      <c r="E17" s="1">
        <f>SUM(188*9.81*0.02)</f>
        <v>36.885600000000004</v>
      </c>
      <c r="F17" s="1">
        <f t="shared" si="1"/>
        <v>9.8549999999999986</v>
      </c>
      <c r="G17" s="1">
        <f t="shared" si="8"/>
        <v>0.76923076923076927</v>
      </c>
      <c r="H17" s="1">
        <f t="shared" si="2"/>
        <v>3.4000000000000002E-2</v>
      </c>
      <c r="I17" s="1">
        <f t="shared" si="3"/>
        <v>62.693439434757828</v>
      </c>
      <c r="J17" s="1">
        <f>SUM((D17)-(D16))/5</f>
        <v>-0.6</v>
      </c>
      <c r="K17" s="1">
        <v>2</v>
      </c>
      <c r="L17">
        <f t="shared" si="4"/>
        <v>3089.2192281476914</v>
      </c>
      <c r="M17">
        <f t="shared" si="5"/>
        <v>3684.9707463519976</v>
      </c>
      <c r="O17">
        <f t="shared" si="6"/>
        <v>-13.220960565242166</v>
      </c>
      <c r="P17">
        <f t="shared" si="7"/>
        <v>-112.8</v>
      </c>
    </row>
    <row r="18" spans="1:16" x14ac:dyDescent="0.25">
      <c r="A18" s="1" t="s">
        <v>9</v>
      </c>
      <c r="B18" s="1">
        <v>80</v>
      </c>
      <c r="C18" s="1">
        <v>275</v>
      </c>
      <c r="D18" s="1">
        <v>5</v>
      </c>
      <c r="E18" s="1">
        <f t="shared" ref="E18:E22" si="12">SUM(188*9.81*0.02)</f>
        <v>36.885600000000004</v>
      </c>
      <c r="F18" s="1">
        <f t="shared" si="1"/>
        <v>9.8549999999999986</v>
      </c>
      <c r="G18" s="1">
        <f t="shared" si="8"/>
        <v>1.0909090909090911</v>
      </c>
      <c r="H18" s="1">
        <f t="shared" si="2"/>
        <v>5.1000000000000004E-2</v>
      </c>
      <c r="I18" s="1">
        <f t="shared" si="3"/>
        <v>94.017511037984718</v>
      </c>
      <c r="J18" s="1">
        <v>0</v>
      </c>
      <c r="K18" s="1">
        <v>3</v>
      </c>
      <c r="L18">
        <f t="shared" si="4"/>
        <v>4632.7128563966962</v>
      </c>
      <c r="M18">
        <f t="shared" si="5"/>
        <v>3491.9410440021361</v>
      </c>
      <c r="O18">
        <f t="shared" si="6"/>
        <v>130.90311103798473</v>
      </c>
      <c r="P18">
        <f t="shared" si="7"/>
        <v>0</v>
      </c>
    </row>
    <row r="19" spans="1:16" x14ac:dyDescent="0.25">
      <c r="A19" s="1" t="s">
        <v>9</v>
      </c>
      <c r="B19" s="1">
        <v>85</v>
      </c>
      <c r="C19" s="1">
        <v>285</v>
      </c>
      <c r="D19" s="1">
        <v>5</v>
      </c>
      <c r="E19" s="1">
        <f t="shared" si="12"/>
        <v>36.885600000000004</v>
      </c>
      <c r="F19" s="1">
        <f t="shared" si="1"/>
        <v>9.8549999999999986</v>
      </c>
      <c r="G19" s="1">
        <f t="shared" si="8"/>
        <v>1.0526315789473684</v>
      </c>
      <c r="H19" s="1">
        <f t="shared" si="2"/>
        <v>5.1000000000000004E-2</v>
      </c>
      <c r="I19" s="1">
        <f t="shared" si="3"/>
        <v>94.017511037984718</v>
      </c>
      <c r="J19" s="1">
        <v>0</v>
      </c>
      <c r="K19" s="1">
        <v>3</v>
      </c>
      <c r="L19">
        <f t="shared" si="4"/>
        <v>4632.7128563966962</v>
      </c>
      <c r="M19">
        <f t="shared" si="5"/>
        <v>3298.9113416522737</v>
      </c>
      <c r="O19">
        <f t="shared" si="6"/>
        <v>130.90311103798473</v>
      </c>
      <c r="P19">
        <f t="shared" si="7"/>
        <v>0</v>
      </c>
    </row>
    <row r="20" spans="1:16" x14ac:dyDescent="0.25">
      <c r="A20" s="1" t="s">
        <v>9</v>
      </c>
      <c r="B20" s="1">
        <v>90</v>
      </c>
      <c r="C20" s="1">
        <v>295</v>
      </c>
      <c r="D20" s="1">
        <v>4</v>
      </c>
      <c r="E20" s="1">
        <f t="shared" si="12"/>
        <v>36.885600000000004</v>
      </c>
      <c r="F20" s="1">
        <f t="shared" si="1"/>
        <v>6.307199999999999</v>
      </c>
      <c r="G20" s="1">
        <f>SUM(K20)/C20*100</f>
        <v>1.0169491525423728</v>
      </c>
      <c r="H20" s="1">
        <f t="shared" si="2"/>
        <v>5.1000000000000004E-2</v>
      </c>
      <c r="I20" s="1">
        <f t="shared" si="3"/>
        <v>94.017511037984718</v>
      </c>
      <c r="J20" s="1">
        <f>SUM((D20)-(D19))/5</f>
        <v>-0.2</v>
      </c>
      <c r="K20" s="1">
        <v>3</v>
      </c>
      <c r="L20">
        <f t="shared" si="4"/>
        <v>2371.9489824751086</v>
      </c>
      <c r="M20">
        <f t="shared" si="5"/>
        <v>3200.0801340491439</v>
      </c>
      <c r="O20">
        <f t="shared" si="6"/>
        <v>93.303111037984735</v>
      </c>
      <c r="P20">
        <f t="shared" si="7"/>
        <v>-37.6</v>
      </c>
    </row>
    <row r="21" spans="1:16" x14ac:dyDescent="0.25">
      <c r="A21" s="1" t="s">
        <v>9</v>
      </c>
      <c r="B21" s="1">
        <v>95</v>
      </c>
      <c r="C21" s="1">
        <v>305</v>
      </c>
      <c r="D21" s="1">
        <v>5</v>
      </c>
      <c r="E21" s="1">
        <f t="shared" si="12"/>
        <v>36.885600000000004</v>
      </c>
      <c r="F21" s="1">
        <f t="shared" si="1"/>
        <v>9.8549999999999986</v>
      </c>
      <c r="G21" s="1">
        <f t="shared" si="8"/>
        <v>0.65573770491803274</v>
      </c>
      <c r="H21" s="1">
        <f t="shared" si="2"/>
        <v>3.4000000000000002E-2</v>
      </c>
      <c r="I21" s="1">
        <f t="shared" si="3"/>
        <v>62.693439434757828</v>
      </c>
      <c r="J21" s="1">
        <f>SUM((D21)-(D20))/5</f>
        <v>0.2</v>
      </c>
      <c r="K21" s="1">
        <v>2</v>
      </c>
      <c r="L21">
        <f t="shared" si="4"/>
        <v>3089.2192281476914</v>
      </c>
      <c r="M21">
        <f t="shared" si="5"/>
        <v>3071.3626662096563</v>
      </c>
      <c r="O21">
        <f t="shared" si="6"/>
        <v>137.17903943475784</v>
      </c>
      <c r="P21">
        <f t="shared" si="7"/>
        <v>37.6</v>
      </c>
    </row>
    <row r="22" spans="1:16" x14ac:dyDescent="0.25">
      <c r="A22" s="1" t="s">
        <v>9</v>
      </c>
      <c r="B22" s="1">
        <v>100</v>
      </c>
      <c r="C22" s="1">
        <v>320</v>
      </c>
      <c r="D22" s="1">
        <v>6</v>
      </c>
      <c r="E22" s="1">
        <f t="shared" si="12"/>
        <v>36.885600000000004</v>
      </c>
      <c r="F22" s="1">
        <f t="shared" si="1"/>
        <v>14.191199999999998</v>
      </c>
      <c r="G22" s="1">
        <f t="shared" si="8"/>
        <v>0.625</v>
      </c>
      <c r="H22" s="1">
        <f t="shared" si="2"/>
        <v>3.4000000000000002E-2</v>
      </c>
      <c r="I22" s="1">
        <f t="shared" si="3"/>
        <v>62.693439434757828</v>
      </c>
      <c r="J22" s="1">
        <f>SUM((D22)-(D21))/5</f>
        <v>0.2</v>
      </c>
      <c r="K22" s="1">
        <v>2</v>
      </c>
      <c r="L22">
        <f t="shared" si="4"/>
        <v>5338.1708262392112</v>
      </c>
      <c r="M22">
        <f t="shared" si="5"/>
        <v>2848.9388817830227</v>
      </c>
      <c r="O22">
        <f t="shared" si="6"/>
        <v>137.17903943475784</v>
      </c>
      <c r="P22">
        <f t="shared" si="7"/>
        <v>37.6</v>
      </c>
    </row>
    <row r="23" spans="1:16" x14ac:dyDescent="0.25">
      <c r="A23" s="1" t="s">
        <v>8</v>
      </c>
      <c r="B23" s="1">
        <v>105</v>
      </c>
      <c r="C23" s="1">
        <v>335</v>
      </c>
      <c r="D23" s="1">
        <v>8</v>
      </c>
      <c r="E23" s="1">
        <f t="shared" ref="E23:E26" si="13">SUM(188)*9.81*0.3</f>
        <v>553.28399999999999</v>
      </c>
      <c r="F23" s="1">
        <f t="shared" si="1"/>
        <v>25.228799999999996</v>
      </c>
      <c r="G23" s="1">
        <f t="shared" si="8"/>
        <v>0.89552238805970152</v>
      </c>
      <c r="H23" s="1">
        <f t="shared" si="2"/>
        <v>5.1000000000000004E-2</v>
      </c>
      <c r="I23" s="1">
        <f t="shared" si="3"/>
        <v>94.017511037984718</v>
      </c>
      <c r="J23" s="1">
        <f>SUM((D23)-(D22))/5</f>
        <v>0.4</v>
      </c>
      <c r="K23" s="1">
        <v>3</v>
      </c>
      <c r="L23">
        <f t="shared" si="4"/>
        <v>18975.591859800868</v>
      </c>
      <c r="M23">
        <f t="shared" si="5"/>
        <v>2058.2892209579868</v>
      </c>
      <c r="O23">
        <f t="shared" si="6"/>
        <v>722.50151103798476</v>
      </c>
      <c r="P23">
        <f t="shared" si="7"/>
        <v>75.2</v>
      </c>
    </row>
    <row r="24" spans="1:16" x14ac:dyDescent="0.25">
      <c r="A24" s="1" t="s">
        <v>8</v>
      </c>
      <c r="B24" s="1">
        <v>110</v>
      </c>
      <c r="C24" s="1">
        <v>350</v>
      </c>
      <c r="D24" s="1">
        <v>10</v>
      </c>
      <c r="E24" s="1">
        <f t="shared" si="13"/>
        <v>553.28399999999999</v>
      </c>
      <c r="F24" s="1">
        <f t="shared" si="1"/>
        <v>39.419999999999995</v>
      </c>
      <c r="G24" s="1">
        <f t="shared" si="8"/>
        <v>1.1428571428571428</v>
      </c>
      <c r="H24" s="1">
        <f>SUM(K24)*0.017</f>
        <v>6.8000000000000005E-2</v>
      </c>
      <c r="I24" s="1">
        <f t="shared" si="3"/>
        <v>125.31441223488505</v>
      </c>
      <c r="J24" s="1">
        <f>SUM((D24)-(D23))/5</f>
        <v>0.4</v>
      </c>
      <c r="K24" s="1">
        <v>4</v>
      </c>
      <c r="L24">
        <f t="shared" si="4"/>
        <v>49398.941302991683</v>
      </c>
      <c r="M24">
        <f t="shared" si="5"/>
        <v>0</v>
      </c>
      <c r="O24">
        <f t="shared" si="6"/>
        <v>753.79841223488506</v>
      </c>
      <c r="P24">
        <f t="shared" si="7"/>
        <v>75.2</v>
      </c>
    </row>
    <row r="25" spans="1:16" x14ac:dyDescent="0.25">
      <c r="A25" s="1" t="s">
        <v>8</v>
      </c>
      <c r="B25" s="1">
        <v>115</v>
      </c>
      <c r="C25" s="1">
        <v>365</v>
      </c>
      <c r="D25" s="1">
        <v>10</v>
      </c>
      <c r="E25" s="1">
        <f t="shared" si="13"/>
        <v>553.28399999999999</v>
      </c>
      <c r="F25" s="1">
        <f t="shared" si="1"/>
        <v>39.419999999999995</v>
      </c>
      <c r="G25" s="1">
        <f t="shared" si="8"/>
        <v>0</v>
      </c>
      <c r="H25" s="1">
        <f t="shared" si="2"/>
        <v>0</v>
      </c>
      <c r="I25" s="1">
        <f t="shared" si="3"/>
        <v>0</v>
      </c>
      <c r="J25" s="1">
        <v>0</v>
      </c>
      <c r="K25" s="1">
        <v>0</v>
      </c>
      <c r="L25">
        <f t="shared" si="4"/>
        <v>0</v>
      </c>
      <c r="M25">
        <f t="shared" si="5"/>
        <v>0</v>
      </c>
      <c r="O25">
        <f t="shared" si="6"/>
        <v>553.28399999999999</v>
      </c>
      <c r="P25">
        <f t="shared" si="7"/>
        <v>0</v>
      </c>
    </row>
    <row r="26" spans="1:16" x14ac:dyDescent="0.25">
      <c r="A26" s="1" t="s">
        <v>8</v>
      </c>
      <c r="B26" s="1">
        <v>120</v>
      </c>
      <c r="C26" s="1">
        <v>380</v>
      </c>
      <c r="D26" s="1">
        <v>0</v>
      </c>
      <c r="E26" s="1">
        <f t="shared" si="13"/>
        <v>553.28399999999999</v>
      </c>
      <c r="F26" s="1">
        <f t="shared" si="1"/>
        <v>0</v>
      </c>
      <c r="G26" s="1">
        <f t="shared" si="8"/>
        <v>0</v>
      </c>
      <c r="H26" s="1">
        <f t="shared" si="2"/>
        <v>0</v>
      </c>
      <c r="I26" s="1">
        <f t="shared" si="3"/>
        <v>0</v>
      </c>
      <c r="J26" s="1">
        <f>SUM((D26)-(D25))/5</f>
        <v>-2</v>
      </c>
      <c r="K26" s="1">
        <v>0</v>
      </c>
      <c r="L26">
        <f t="shared" si="4"/>
        <v>0</v>
      </c>
      <c r="M26">
        <f t="shared" si="5"/>
        <v>0</v>
      </c>
      <c r="O26">
        <f t="shared" si="6"/>
        <v>177.28399999999999</v>
      </c>
      <c r="P26">
        <f t="shared" si="7"/>
        <v>-376</v>
      </c>
    </row>
    <row r="29" spans="1:16" x14ac:dyDescent="0.25">
      <c r="A29" s="3" t="s">
        <v>16</v>
      </c>
      <c r="B29" t="s">
        <v>20</v>
      </c>
    </row>
    <row r="30" spans="1:16" x14ac:dyDescent="0.25">
      <c r="A30" s="3" t="s">
        <v>17</v>
      </c>
      <c r="B30" t="s">
        <v>21</v>
      </c>
      <c r="C30" t="s">
        <v>27</v>
      </c>
      <c r="D30" t="s">
        <v>28</v>
      </c>
    </row>
    <row r="31" spans="1:16" x14ac:dyDescent="0.25">
      <c r="A31" s="3" t="s">
        <v>18</v>
      </c>
      <c r="B31" t="s">
        <v>22</v>
      </c>
      <c r="C31" t="s">
        <v>26</v>
      </c>
    </row>
    <row r="32" spans="1:16" x14ac:dyDescent="0.25">
      <c r="A32" s="3" t="s">
        <v>19</v>
      </c>
      <c r="B32" t="s">
        <v>23</v>
      </c>
    </row>
    <row r="33" spans="1:3" x14ac:dyDescent="0.25">
      <c r="A33" s="3" t="s">
        <v>30</v>
      </c>
      <c r="B33" t="s">
        <v>24</v>
      </c>
    </row>
    <row r="34" spans="1:3" x14ac:dyDescent="0.25">
      <c r="A34" s="3" t="s">
        <v>31</v>
      </c>
      <c r="B34" t="s">
        <v>25</v>
      </c>
    </row>
    <row r="35" spans="1:3" x14ac:dyDescent="0.25">
      <c r="A35" s="3" t="s">
        <v>29</v>
      </c>
      <c r="B35">
        <v>188</v>
      </c>
      <c r="C35" t="s">
        <v>33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Clemente</dc:creator>
  <cp:lastModifiedBy>Miguel Clemente (P131083)</cp:lastModifiedBy>
  <dcterms:created xsi:type="dcterms:W3CDTF">2017-12-04T21:15:52Z</dcterms:created>
  <dcterms:modified xsi:type="dcterms:W3CDTF">2017-12-05T15:54:35Z</dcterms:modified>
</cp:coreProperties>
</file>