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drawings/drawing3.xml" ContentType="application/vnd.openxmlformats-officedocument.drawing+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charts/chart28.xml" ContentType="application/vnd.openxmlformats-officedocument.drawingml.chart+xml"/>
  <Override PartName="/xl/charts/style28.xml" ContentType="application/vnd.ms-office.chartstyle+xml"/>
  <Override PartName="/xl/charts/colors28.xml" ContentType="application/vnd.ms-office.chartcolorstyle+xml"/>
  <Override PartName="/xl/charts/chart29.xml" ContentType="application/vnd.openxmlformats-officedocument.drawingml.chart+xml"/>
  <Override PartName="/xl/charts/style29.xml" ContentType="application/vnd.ms-office.chartstyle+xml"/>
  <Override PartName="/xl/charts/colors29.xml" ContentType="application/vnd.ms-office.chartcolorsty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uowtsd-my.sharepoint.com/personal/2502126_student_uwtsd_ac_uk/Documents/Assignments/Experiment Data/"/>
    </mc:Choice>
  </mc:AlternateContent>
  <xr:revisionPtr revIDLastSave="1138" documentId="8_{C1945A9F-9551-4DFD-AD0F-30931C6DE72E}" xr6:coauthVersionLast="47" xr6:coauthVersionMax="47" xr10:uidLastSave="{4C8A3480-E017-468B-B860-DF9CBD4B6C7B}"/>
  <bookViews>
    <workbookView xWindow="-108" yWindow="-108" windowWidth="23256" windowHeight="12456" activeTab="1" xr2:uid="{A6935BD3-09BD-4DFA-98A0-73AEC26381C1}"/>
  </bookViews>
  <sheets>
    <sheet name="Moments" sheetId="2" r:id="rId1"/>
    <sheet name="Friction" sheetId="3" r:id="rId2"/>
    <sheet name="Gears" sheetId="4" r:id="rId3"/>
    <sheet name="Rotational Friction" sheetId="5"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7" i="3" l="1"/>
  <c r="X8" i="3"/>
  <c r="X9" i="3"/>
  <c r="X6" i="3"/>
  <c r="D14" i="3"/>
  <c r="D15" i="3"/>
  <c r="D16" i="3"/>
  <c r="D17" i="3"/>
  <c r="G14" i="3"/>
  <c r="G15" i="3"/>
  <c r="G16" i="3"/>
  <c r="G17" i="3"/>
  <c r="G13" i="3"/>
  <c r="D13" i="3"/>
  <c r="E14" i="3"/>
  <c r="E15" i="3"/>
  <c r="E16" i="3"/>
  <c r="E17" i="3"/>
  <c r="E13" i="3"/>
  <c r="B14" i="3"/>
  <c r="B15" i="3"/>
  <c r="B16" i="3"/>
  <c r="B17" i="3"/>
  <c r="B13" i="3"/>
  <c r="AA15" i="4"/>
  <c r="AA16" i="4"/>
  <c r="AA17" i="4"/>
  <c r="AA18" i="4"/>
  <c r="AA19" i="4"/>
  <c r="AA20" i="4"/>
  <c r="C17" i="4"/>
  <c r="C18" i="4"/>
  <c r="C19" i="4"/>
  <c r="C20" i="4"/>
  <c r="C21" i="4"/>
  <c r="C22" i="4"/>
  <c r="C23" i="4"/>
  <c r="C16" i="4"/>
  <c r="H17" i="4"/>
  <c r="H18" i="4"/>
  <c r="H19" i="4"/>
  <c r="H20" i="4"/>
  <c r="H21" i="4"/>
  <c r="H22" i="4"/>
  <c r="H23" i="4"/>
  <c r="H16" i="4"/>
  <c r="I17" i="4"/>
  <c r="I18" i="4"/>
  <c r="I19" i="4"/>
  <c r="I20" i="4"/>
  <c r="I21" i="4"/>
  <c r="I22" i="4"/>
  <c r="I23" i="4"/>
  <c r="D17" i="4"/>
  <c r="D18" i="4"/>
  <c r="D19" i="4"/>
  <c r="D20" i="4"/>
  <c r="D21" i="4"/>
  <c r="D22" i="4"/>
  <c r="D23" i="4"/>
  <c r="D16" i="4"/>
  <c r="I16" i="4"/>
  <c r="M16" i="4"/>
  <c r="M17" i="4"/>
  <c r="M18" i="4"/>
  <c r="M19" i="4"/>
  <c r="M20" i="4"/>
  <c r="M21" i="4"/>
  <c r="M22" i="4"/>
  <c r="M23" i="4"/>
  <c r="N17" i="4"/>
  <c r="N18" i="4"/>
  <c r="N19" i="4"/>
  <c r="N20" i="4"/>
  <c r="N21" i="4"/>
  <c r="N22" i="4"/>
  <c r="N23" i="4"/>
  <c r="N16" i="4"/>
  <c r="S20" i="4"/>
  <c r="S21" i="4"/>
  <c r="S22" i="4"/>
  <c r="S23" i="4"/>
  <c r="S24" i="4"/>
  <c r="S25" i="4"/>
  <c r="S26" i="4"/>
  <c r="S27" i="4"/>
  <c r="R58" i="3"/>
  <c r="R59" i="3"/>
  <c r="R60" i="3"/>
  <c r="R61" i="3"/>
  <c r="R62" i="3"/>
  <c r="T58" i="3"/>
  <c r="T59" i="3"/>
  <c r="T60" i="3"/>
  <c r="T61" i="3"/>
  <c r="T62" i="3"/>
  <c r="T50" i="3"/>
  <c r="T51" i="3"/>
  <c r="T52" i="3"/>
  <c r="T53" i="3"/>
  <c r="T49" i="3"/>
  <c r="R50" i="3"/>
  <c r="R51" i="3"/>
  <c r="R52" i="3"/>
  <c r="R53" i="3"/>
  <c r="R49" i="3"/>
  <c r="T41" i="3"/>
  <c r="T42" i="3"/>
  <c r="T43" i="3"/>
  <c r="T44" i="3"/>
  <c r="T40" i="3"/>
  <c r="R41" i="3"/>
  <c r="R42" i="3"/>
  <c r="R43" i="3"/>
  <c r="R44" i="3"/>
  <c r="R40" i="3"/>
  <c r="X8" i="5"/>
  <c r="X9" i="5"/>
  <c r="X10" i="5"/>
  <c r="X11" i="5"/>
  <c r="X12" i="5"/>
  <c r="X13" i="5"/>
  <c r="X14" i="5"/>
  <c r="X15" i="5"/>
  <c r="X16" i="5"/>
  <c r="X17" i="5"/>
  <c r="W8" i="5"/>
  <c r="W9" i="5"/>
  <c r="W10" i="5"/>
  <c r="W11" i="5"/>
  <c r="W12" i="5"/>
  <c r="W13" i="5"/>
  <c r="W14" i="5"/>
  <c r="W15" i="5"/>
  <c r="W16" i="5"/>
  <c r="W17" i="5"/>
  <c r="AG15" i="4"/>
  <c r="AG16" i="4"/>
  <c r="AG17" i="4"/>
  <c r="AG18" i="4"/>
  <c r="AG19" i="4"/>
  <c r="AG20" i="4"/>
  <c r="AG14" i="4"/>
  <c r="T21" i="4"/>
  <c r="T22" i="4"/>
  <c r="T23" i="4"/>
  <c r="T24" i="4"/>
  <c r="T25" i="4"/>
  <c r="T26" i="4"/>
  <c r="T27" i="4"/>
  <c r="T20" i="4"/>
  <c r="AF20" i="4"/>
  <c r="AF19" i="4"/>
  <c r="AF18" i="4"/>
  <c r="AF17" i="4"/>
  <c r="AF16" i="4"/>
  <c r="AF15" i="4"/>
  <c r="AF14" i="4"/>
  <c r="AA14" i="4"/>
  <c r="Z15" i="4"/>
  <c r="Z16" i="4"/>
  <c r="Z17" i="4"/>
  <c r="Z18" i="4"/>
  <c r="Z19" i="4"/>
  <c r="Z20" i="4"/>
  <c r="Z14" i="4"/>
  <c r="AF8" i="4"/>
  <c r="AE8" i="4"/>
  <c r="Y8" i="4"/>
  <c r="Z8" i="4"/>
  <c r="AH8" i="5"/>
  <c r="AH9" i="5"/>
  <c r="AH10" i="5"/>
  <c r="AH11" i="5"/>
  <c r="AH12" i="5"/>
  <c r="AH13" i="5"/>
  <c r="AH14" i="5"/>
  <c r="AH15" i="5"/>
  <c r="AH16" i="5"/>
  <c r="AH17" i="5"/>
  <c r="S8" i="5"/>
  <c r="AG8" i="5"/>
  <c r="AG9" i="5"/>
  <c r="AG10" i="5"/>
  <c r="AG11" i="5"/>
  <c r="AG12" i="5"/>
  <c r="AG13" i="5"/>
  <c r="AG14" i="5"/>
  <c r="AG15" i="5"/>
  <c r="AG16" i="5"/>
  <c r="AG17" i="5"/>
  <c r="T26" i="3"/>
  <c r="T27" i="3"/>
  <c r="T28" i="3"/>
  <c r="T29" i="3"/>
  <c r="T30" i="3"/>
  <c r="R26" i="3"/>
  <c r="R27" i="3"/>
  <c r="R28" i="3"/>
  <c r="R29" i="3"/>
  <c r="R30" i="3"/>
  <c r="T18" i="3"/>
  <c r="T19" i="3"/>
  <c r="T20" i="3"/>
  <c r="T21" i="3"/>
  <c r="T17" i="3"/>
  <c r="R18" i="3"/>
  <c r="R19" i="3"/>
  <c r="R20" i="3"/>
  <c r="R21" i="3"/>
  <c r="R17" i="3"/>
  <c r="T9" i="3"/>
  <c r="T10" i="3"/>
  <c r="T11" i="3"/>
  <c r="T12" i="3"/>
  <c r="T8" i="3"/>
  <c r="R9" i="3"/>
  <c r="R10" i="3"/>
  <c r="R11" i="3"/>
  <c r="R12" i="3"/>
  <c r="R8" i="3"/>
  <c r="AC8" i="5"/>
  <c r="AC9" i="5"/>
  <c r="AC10" i="5"/>
  <c r="AC11" i="5"/>
  <c r="AC12" i="5"/>
  <c r="AC13" i="5"/>
  <c r="AC14" i="5"/>
  <c r="AC15" i="5"/>
  <c r="AC16" i="5"/>
  <c r="AC17" i="5"/>
  <c r="AB9" i="5"/>
  <c r="AB10" i="5"/>
  <c r="AB11" i="5"/>
  <c r="AB12" i="5"/>
  <c r="AB13" i="5"/>
  <c r="AB14" i="5"/>
  <c r="AB15" i="5"/>
  <c r="AB16" i="5"/>
  <c r="AB17" i="5"/>
  <c r="AB8" i="5"/>
  <c r="D7" i="5"/>
  <c r="N9" i="3"/>
  <c r="N8" i="3"/>
  <c r="N7" i="3"/>
  <c r="L7" i="3"/>
  <c r="L8" i="3"/>
  <c r="L9" i="3"/>
  <c r="R9" i="5"/>
  <c r="S9" i="5" s="1"/>
  <c r="R10" i="5"/>
  <c r="S10" i="5" s="1"/>
  <c r="R11" i="5"/>
  <c r="S11" i="5" s="1"/>
  <c r="R12" i="5"/>
  <c r="S12" i="5" s="1"/>
  <c r="R13" i="5"/>
  <c r="S13" i="5" s="1"/>
  <c r="R14" i="5"/>
  <c r="S14" i="5" s="1"/>
  <c r="R15" i="5"/>
  <c r="S15" i="5" s="1"/>
  <c r="R16" i="5"/>
  <c r="S16" i="5" s="1"/>
  <c r="R17" i="5"/>
  <c r="S17" i="5" s="1"/>
  <c r="R8" i="5"/>
  <c r="M8" i="5"/>
  <c r="N8" i="5" s="1"/>
  <c r="M9" i="5"/>
  <c r="N9" i="5" s="1"/>
  <c r="M10" i="5"/>
  <c r="N10" i="5" s="1"/>
  <c r="M11" i="5"/>
  <c r="N11" i="5" s="1"/>
  <c r="M12" i="5"/>
  <c r="N12" i="5" s="1"/>
  <c r="M13" i="5"/>
  <c r="N13" i="5" s="1"/>
  <c r="M14" i="5"/>
  <c r="N14" i="5" s="1"/>
  <c r="M15" i="5"/>
  <c r="N15" i="5" s="1"/>
  <c r="M16" i="5"/>
  <c r="N16" i="5" s="1"/>
  <c r="M7" i="5"/>
  <c r="N7" i="5" s="1"/>
  <c r="H10" i="5"/>
  <c r="I10" i="5" s="1"/>
  <c r="H11" i="5"/>
  <c r="I11" i="5" s="1"/>
  <c r="H12" i="5"/>
  <c r="I12" i="5" s="1"/>
  <c r="H13" i="5"/>
  <c r="I13" i="5" s="1"/>
  <c r="H14" i="5"/>
  <c r="I14" i="5" s="1"/>
  <c r="H15" i="5"/>
  <c r="I15" i="5" s="1"/>
  <c r="H16" i="5"/>
  <c r="I16" i="5" s="1"/>
  <c r="I9" i="5"/>
  <c r="H8" i="5"/>
  <c r="I8" i="5" s="1"/>
  <c r="H9" i="5"/>
  <c r="H7" i="5"/>
  <c r="I7" i="5" s="1"/>
  <c r="C16" i="5"/>
  <c r="D16" i="5" s="1"/>
  <c r="C15" i="5"/>
  <c r="D15" i="5" s="1"/>
  <c r="C14" i="5"/>
  <c r="D14" i="5" s="1"/>
  <c r="C13" i="5"/>
  <c r="D13" i="5" s="1"/>
  <c r="D12" i="5"/>
  <c r="C10" i="5"/>
  <c r="D10" i="5" s="1"/>
  <c r="C11" i="5"/>
  <c r="D11" i="5" s="1"/>
  <c r="C12" i="5"/>
  <c r="C9" i="5"/>
  <c r="D9" i="5" s="1"/>
  <c r="C8" i="5"/>
  <c r="D8" i="5" s="1"/>
  <c r="C7" i="5"/>
</calcChain>
</file>

<file path=xl/sharedStrings.xml><?xml version="1.0" encoding="utf-8"?>
<sst xmlns="http://schemas.openxmlformats.org/spreadsheetml/2006/main" count="512" uniqueCount="214">
  <si>
    <t>ES3</t>
  </si>
  <si>
    <t xml:space="preserve">Experiment 1  Principle of Moments </t>
  </si>
  <si>
    <t>Experimental Procedure Part B (Parallel Forces)</t>
  </si>
  <si>
    <t>Experimental Procedure Part C (Oblique Forces) Forces)</t>
  </si>
  <si>
    <t>Left Hand Side (Anticlockwise)</t>
  </si>
  <si>
    <t>Right Hand Side (Clockwise)</t>
  </si>
  <si>
    <t xml:space="preserve">Your right and left (clockwise and anticlockwise moments </t>
  </si>
  <si>
    <t>Answer:</t>
  </si>
  <si>
    <t>Mass of Weights (g)</t>
  </si>
  <si>
    <t>Force (N)</t>
  </si>
  <si>
    <t>Distance from pivot (m)</t>
  </si>
  <si>
    <t>Moment (Nm)</t>
  </si>
  <si>
    <t xml:space="preserve">may not perfectly match, especially with the oblique force </t>
  </si>
  <si>
    <t xml:space="preserve">moments experiment.  This is normal, but expect the left </t>
  </si>
  <si>
    <t xml:space="preserve">and right moments to be within 0.05 Nm of each other on </t>
  </si>
  <si>
    <t xml:space="preserve">all experiments.  Can you explain what could cause the </t>
  </si>
  <si>
    <t>differences, especially for the oblique forces?</t>
  </si>
  <si>
    <t>Experiment 4 Bell Crank levers</t>
  </si>
  <si>
    <t>Experimental Procedure Part A (90 Degree Forces)</t>
  </si>
  <si>
    <t>Experimental Procedure Part B (Oblique Forces)</t>
  </si>
  <si>
    <t xml:space="preserve">Bell Crank Lever </t>
  </si>
  <si>
    <t>Where do you find Bell Crack levers used in relevant applications?  Do the 2 arms have to be at 90 degrees.</t>
  </si>
  <si>
    <t>A=0.1m</t>
  </si>
  <si>
    <t>A=0.054m</t>
  </si>
  <si>
    <t>B=0.06m</t>
  </si>
  <si>
    <t>B/A=0.6</t>
  </si>
  <si>
    <t>B/A=1.11</t>
  </si>
  <si>
    <t>W(g)</t>
  </si>
  <si>
    <t>W(N)</t>
  </si>
  <si>
    <t>P(N)</t>
  </si>
  <si>
    <t>W/P</t>
  </si>
  <si>
    <t>Experiment 5 Beam Reactions</t>
  </si>
  <si>
    <t>Experimental Procedure Part A (Point Load at Centre)</t>
  </si>
  <si>
    <t>Experimental Procedure Part B (Point Load Along the Beam)</t>
  </si>
  <si>
    <t>Experimental Procedure Part C (Uniformly Distributed Load)</t>
  </si>
  <si>
    <t>Questions</t>
  </si>
  <si>
    <t>Point Load at Centre</t>
  </si>
  <si>
    <t>Point Load Along the Beam</t>
  </si>
  <si>
    <t>Uniformly Distributed Load</t>
  </si>
  <si>
    <t>What do you notice about the reactions for the 500g single point load experiment and the reactions for the 5 x 100g UDL experiment?</t>
  </si>
  <si>
    <t>Load (g)</t>
  </si>
  <si>
    <t>Load (N)</t>
  </si>
  <si>
    <t>R1 (N)</t>
  </si>
  <si>
    <t>R2 (N)</t>
  </si>
  <si>
    <t>R1+R2 (N)</t>
  </si>
  <si>
    <t>Load W=500g= 4.9N</t>
  </si>
  <si>
    <t>Load 1</t>
  </si>
  <si>
    <t>Load 2</t>
  </si>
  <si>
    <t>Load 3</t>
  </si>
  <si>
    <t>Load 4</t>
  </si>
  <si>
    <t>Load 5</t>
  </si>
  <si>
    <t>Total Load</t>
  </si>
  <si>
    <t>R1</t>
  </si>
  <si>
    <t>R2</t>
  </si>
  <si>
    <t>R1+R2</t>
  </si>
  <si>
    <t>Answer</t>
  </si>
  <si>
    <t>L=0.36m</t>
  </si>
  <si>
    <t>(g)</t>
  </si>
  <si>
    <t>(N)</t>
  </si>
  <si>
    <t>For the point load along the beam, what do you notice about the sum of the reaction forces, irrispective of where the load is?</t>
  </si>
  <si>
    <t>A (m)</t>
  </si>
  <si>
    <t>B (m)</t>
  </si>
  <si>
    <t>Measured</t>
  </si>
  <si>
    <t>Theoretical</t>
  </si>
  <si>
    <t>R1 + R2 (N)</t>
  </si>
  <si>
    <t>If there are any differences between the actual results and the theory. Can you explain them?</t>
  </si>
  <si>
    <t>Consider the case where the UDL runs from directly under the support to the centre of the beam. Where could you consider he load to be concentrated?  Would R1 and R2 be equal?</t>
  </si>
  <si>
    <t>ES8 Friction and Inclined Planes</t>
  </si>
  <si>
    <t>Experiment 1 Inclined Plane</t>
  </si>
  <si>
    <t>Experiment 2 Friction</t>
  </si>
  <si>
    <t>Experiment 3 Sliding Friction</t>
  </si>
  <si>
    <t>Experiment 4 Angle of Friction</t>
  </si>
  <si>
    <t>Part A Static Coefficient of Friction</t>
  </si>
  <si>
    <t>Weight of Roller (g):</t>
  </si>
  <si>
    <t>Metal Plane Surface</t>
  </si>
  <si>
    <t>Rubber Plane Surface</t>
  </si>
  <si>
    <t xml:space="preserve">Static Metal </t>
  </si>
  <si>
    <t>Surfaces</t>
  </si>
  <si>
    <r>
      <t xml:space="preserve">Angle </t>
    </r>
    <r>
      <rPr>
        <sz val="11"/>
        <color theme="1"/>
        <rFont val="Calibri"/>
        <family val="2"/>
      </rPr>
      <t>θ</t>
    </r>
  </si>
  <si>
    <t>Tan θ</t>
  </si>
  <si>
    <t>Force W (N):</t>
  </si>
  <si>
    <t>Test Surface</t>
  </si>
  <si>
    <t>Hanger Weight (g)</t>
  </si>
  <si>
    <t>Horizontal Force W (N)</t>
  </si>
  <si>
    <t>Weight of Empty Sled (g)</t>
  </si>
  <si>
    <t>Metal to Metal</t>
  </si>
  <si>
    <t>Normal Reaction</t>
  </si>
  <si>
    <t>Parallel Reaction</t>
  </si>
  <si>
    <t>Metal Friction Plate</t>
  </si>
  <si>
    <t>Sled Weight Added (g)</t>
  </si>
  <si>
    <t>Total Weight including Empty Sled (g)</t>
  </si>
  <si>
    <t>Total Force due to Sled (W) (N)</t>
  </si>
  <si>
    <t>Pulling Weight (g)</t>
  </si>
  <si>
    <t>Pulling Force (N)</t>
  </si>
  <si>
    <t>Wood to Wood</t>
  </si>
  <si>
    <t xml:space="preserve">Plane Angle </t>
  </si>
  <si>
    <t xml:space="preserve">Predicted </t>
  </si>
  <si>
    <t>Actual</t>
  </si>
  <si>
    <t>Wheels</t>
  </si>
  <si>
    <t>Plastic to Plastic</t>
  </si>
  <si>
    <t xml:space="preserve">θ </t>
  </si>
  <si>
    <t xml:space="preserve">Normal </t>
  </si>
  <si>
    <t>Roller Set</t>
  </si>
  <si>
    <t>80 (4x20)</t>
  </si>
  <si>
    <t>Metal to Rubber</t>
  </si>
  <si>
    <t>(degrees)</t>
  </si>
  <si>
    <t xml:space="preserve">Reaction </t>
  </si>
  <si>
    <t>160 (4x40)</t>
  </si>
  <si>
    <t xml:space="preserve">Force </t>
  </si>
  <si>
    <t>Weight</t>
  </si>
  <si>
    <t>240 (4X60)</t>
  </si>
  <si>
    <t>(Rn)(Wcosθ)(N)</t>
  </si>
  <si>
    <t>(Rn)(N)</t>
  </si>
  <si>
    <t>(Rp)(WSineθ)(N)</t>
  </si>
  <si>
    <t>(Rp)(N)</t>
  </si>
  <si>
    <t>320 (4x80)</t>
  </si>
  <si>
    <t>Static Wood</t>
  </si>
  <si>
    <t>Do your answers compare well with the typical values show in the guidance notes? Explain any differences.</t>
  </si>
  <si>
    <t>Why does it not matter about the weights in the sled for this test? (Think about how W affects F and Rn)</t>
  </si>
  <si>
    <t>Static Plastic</t>
  </si>
  <si>
    <t>Construct a Pulling Force versus Force due to Sled Weight graph for each material.</t>
  </si>
  <si>
    <t>Part B Kinetic Coefficient of Friction</t>
  </si>
  <si>
    <t xml:space="preserve">Kinetic Metal </t>
  </si>
  <si>
    <t>Kinetic Wood</t>
  </si>
  <si>
    <t>Kinetic Plastic</t>
  </si>
  <si>
    <t>ES13 Experiment 1: Spur Gears</t>
  </si>
  <si>
    <t>ES13 Experiment 2: Bevel Gears</t>
  </si>
  <si>
    <t>ES13 Experiment 2: Worm Gears</t>
  </si>
  <si>
    <t>Part A (Small:Small)</t>
  </si>
  <si>
    <t>Part B (Small:Medium)</t>
  </si>
  <si>
    <t>Part C (Small: Small with Idler)</t>
  </si>
  <si>
    <t>Part D (Compound Gears)</t>
  </si>
  <si>
    <t>Driver</t>
  </si>
  <si>
    <t>Follower</t>
  </si>
  <si>
    <t>Idler</t>
  </si>
  <si>
    <t>Small Gear</t>
  </si>
  <si>
    <t>Ratio</t>
  </si>
  <si>
    <t>Small Gear (front)</t>
  </si>
  <si>
    <t>Medium Gear</t>
  </si>
  <si>
    <t>Small Gear (back)</t>
  </si>
  <si>
    <t>Larger Gear</t>
  </si>
  <si>
    <t>Large Gear (front)</t>
  </si>
  <si>
    <t>Medium Gear (Front)</t>
  </si>
  <si>
    <t>Large Gear</t>
  </si>
  <si>
    <t>Worm Shaft</t>
  </si>
  <si>
    <t>Worm Wheel</t>
  </si>
  <si>
    <t>A</t>
  </si>
  <si>
    <t>B</t>
  </si>
  <si>
    <t>A:B</t>
  </si>
  <si>
    <t>C</t>
  </si>
  <si>
    <t>D</t>
  </si>
  <si>
    <t>Teeth</t>
  </si>
  <si>
    <t>PCD (mm)</t>
  </si>
  <si>
    <t>Velocity (turns)</t>
  </si>
  <si>
    <t>Direction</t>
  </si>
  <si>
    <t>Clockwise</t>
  </si>
  <si>
    <t>Anti-Clockwise</t>
  </si>
  <si>
    <t>Gears: Bevel Gears</t>
  </si>
  <si>
    <t>Gears: Worm Gears</t>
  </si>
  <si>
    <t>Velocity Ratio: 4:1</t>
  </si>
  <si>
    <t>Velocity Ratio: 40:1</t>
  </si>
  <si>
    <t>Gears: Small:Small</t>
  </si>
  <si>
    <t>Gears: Small:Medium</t>
  </si>
  <si>
    <t>Gears: Small: Small with Idler</t>
  </si>
  <si>
    <t>Effort (g)</t>
  </si>
  <si>
    <t xml:space="preserve">Mechanical </t>
  </si>
  <si>
    <t xml:space="preserve">Efficiency </t>
  </si>
  <si>
    <t>Velocity Ratio: 1</t>
  </si>
  <si>
    <t>Velocity Ratio: 5</t>
  </si>
  <si>
    <t>Advantage</t>
  </si>
  <si>
    <t>(%)</t>
  </si>
  <si>
    <t xml:space="preserve">Overall Actual Velocity Ratio = </t>
  </si>
  <si>
    <t>Gears: Small: Compound</t>
  </si>
  <si>
    <t>Velocity Ratio: 2.143</t>
  </si>
  <si>
    <t>Graph of Load v effort</t>
  </si>
  <si>
    <t>Graph of Efficiency v Load</t>
  </si>
  <si>
    <t xml:space="preserve">ES17 Rotational Friction </t>
  </si>
  <si>
    <t xml:space="preserve"> 1. The Wedge</t>
  </si>
  <si>
    <t>2. The Crew Jack</t>
  </si>
  <si>
    <t>3. Bearings</t>
  </si>
  <si>
    <t>Experimental Procedure Part B</t>
  </si>
  <si>
    <t>Load (W)</t>
  </si>
  <si>
    <t>Effort (F)</t>
  </si>
  <si>
    <t>MA</t>
  </si>
  <si>
    <t>Efficiency</t>
  </si>
  <si>
    <t>Oil Sintered Bearing</t>
  </si>
  <si>
    <t>Brass Bearing</t>
  </si>
  <si>
    <t>Tufnol Bearing</t>
  </si>
  <si>
    <t>What do you notice about the efficiency of the bearings?</t>
  </si>
  <si>
    <t>%</t>
  </si>
  <si>
    <t>If you were designing a high efficiency machine and cost was no object, which bearings would you fit in your machine?</t>
  </si>
  <si>
    <t>The Tufnol bearing may give the worst results, why would it still be useful?</t>
  </si>
  <si>
    <t>Wedge: 18.5 degrees VR:</t>
  </si>
  <si>
    <t>Wedge: 4.75 degrees VR:</t>
  </si>
  <si>
    <t xml:space="preserve"> VR:1</t>
  </si>
  <si>
    <t xml:space="preserve">mechanical advantage </t>
  </si>
  <si>
    <t xml:space="preserve"> VR:50.3</t>
  </si>
  <si>
    <t>ball Bearing</t>
  </si>
  <si>
    <t>Weight of Empty Sled (g) = 260g</t>
  </si>
  <si>
    <t>Weight of Empty Sled (g) = 160</t>
  </si>
  <si>
    <t>Weight of Empty Sled (g) = 170</t>
  </si>
  <si>
    <t>Predicted Overall Velocity Ratio = BxD/AxC= 0.24</t>
  </si>
  <si>
    <t>Weight of Empty Sled (g) 260</t>
  </si>
  <si>
    <t>Weight of Empty Sled (g) 160</t>
  </si>
  <si>
    <t>X= Effort</t>
  </si>
  <si>
    <t>Load= Y</t>
  </si>
  <si>
    <t>X= Load</t>
  </si>
  <si>
    <t>Y= Efficiency</t>
  </si>
  <si>
    <t>For all the graphs shown, Pulling force is X, and Total Force due to Sled is Y</t>
  </si>
  <si>
    <t>Y= Load</t>
  </si>
  <si>
    <t>The brass bearing is the most consistent in terms of efficiency, staying between 83-87%. The ball bearing exponentially gets more efficient, from 83% to its peak at 98%. The oil sintered bearing is very similar to the ball bearing, with the exponential increase in efficiency from 83% to 97%, then dipping to 87%. The tufnol bearing seems to have a large variance in efficiency. With peaks in the 90% range and dips ranging from 88-86%, the tufnol bearing seems to be the least reliable out of the four bearings. The brass bearing is the most reliable, while the ball bearing and oil sintered bearing seem to be the most efficient under high load, bar the oil sintered having that massive drop at the end.</t>
  </si>
  <si>
    <t>For a high efficiency machine, reliability and efficieny are going to be the deciding factors for the choice of bearing. This immediately rules out the Tufnol and Oil Sintered bearing as the Tufnol bearing is not as consistently efficient as the others and the oil sintered may have reliability issues with the dip in efficiency at the end of its curve. This means that our two main options are the brass bearing, and ball bearing. Most machines operate under high loads, so the ball bearing would likely be the better choice, as it would be at peak efficiency in most cases. Even though the brass bearing is the most reliable, cost is no factor meaning ball bearings can be used freely.</t>
  </si>
  <si>
    <t>Compared to the complex ball bearing, a tufnol bearing is relatively simple and considerably cheaper, with just a shaft and bush. Its also made from resin and fabric, which is a great insulator and is the only non metallic bearing available in the list. Its perfectly suited in electrical applications where safety is paramount. A handle on a electric box could use a tufnol bearing to avoid generating current when being opened, and possibly disrupting the electrical components within the box or causing harm to the operator.</t>
  </si>
  <si>
    <t>When the sled is placed on an inclined plane, the weight produces a force (F) down the incline and a reaction force that is normal to the plance (Rn). This means that F and Rn are proportional to W, if W is increased F and Rn increases and vice versa. This means the ratio between F and Rn is a constant.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</si>
</sst>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b/>
      <sz val="11"/>
      <color theme="1"/>
      <name val="Aptos Narrow"/>
      <family val="2"/>
      <scheme val="minor"/>
    </font>
    <font>
      <sz val="11"/>
      <color theme="1"/>
      <name val="Calibri"/>
      <family val="2"/>
    </font>
    <font>
      <b/>
      <i/>
      <sz val="11"/>
      <color theme="1"/>
      <name val="Aptos Narrow"/>
      <family val="2"/>
      <scheme val="minor"/>
    </font>
  </fonts>
  <fills count="9">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131">
    <border>
      <left/>
      <right/>
      <top/>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style="thin">
        <color auto="1"/>
      </right>
      <top style="thick">
        <color auto="1"/>
      </top>
      <bottom style="medium">
        <color auto="1"/>
      </bottom>
      <diagonal/>
    </border>
    <border>
      <left style="thin">
        <color auto="1"/>
      </left>
      <right style="thin">
        <color auto="1"/>
      </right>
      <top style="thick">
        <color auto="1"/>
      </top>
      <bottom style="medium">
        <color auto="1"/>
      </bottom>
      <diagonal/>
    </border>
    <border>
      <left style="thin">
        <color auto="1"/>
      </left>
      <right style="thick">
        <color auto="1"/>
      </right>
      <top style="thick">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style="thin">
        <color auto="1"/>
      </right>
      <top style="thick">
        <color auto="1"/>
      </top>
      <bottom style="thin">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ck">
        <color auto="1"/>
      </right>
      <top/>
      <bottom/>
      <diagonal/>
    </border>
    <border>
      <left style="thick">
        <color auto="1"/>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ck">
        <color auto="1"/>
      </left>
      <right style="thick">
        <color auto="1"/>
      </right>
      <top/>
      <bottom style="thin">
        <color auto="1"/>
      </bottom>
      <diagonal/>
    </border>
    <border>
      <left style="thick">
        <color auto="1"/>
      </left>
      <right style="thin">
        <color auto="1"/>
      </right>
      <top style="thick">
        <color auto="1"/>
      </top>
      <bottom/>
      <diagonal/>
    </border>
    <border>
      <left style="thin">
        <color auto="1"/>
      </left>
      <right style="thin">
        <color auto="1"/>
      </right>
      <top style="thick">
        <color auto="1"/>
      </top>
      <bottom/>
      <diagonal/>
    </border>
    <border>
      <left style="thin">
        <color auto="1"/>
      </left>
      <right style="thick">
        <color auto="1"/>
      </right>
      <top style="thick">
        <color auto="1"/>
      </top>
      <bottom/>
      <diagonal/>
    </border>
    <border>
      <left style="thick">
        <color auto="1"/>
      </left>
      <right style="thin">
        <color auto="1"/>
      </right>
      <top/>
      <bottom/>
      <diagonal/>
    </border>
    <border>
      <left style="thin">
        <color auto="1"/>
      </left>
      <right style="thin">
        <color auto="1"/>
      </right>
      <top/>
      <bottom/>
      <diagonal/>
    </border>
    <border>
      <left style="thin">
        <color auto="1"/>
      </left>
      <right style="thick">
        <color auto="1"/>
      </right>
      <top/>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thick">
        <color auto="1"/>
      </right>
      <top/>
      <bottom style="thick">
        <color auto="1"/>
      </bottom>
      <diagonal/>
    </border>
    <border>
      <left/>
      <right style="thin">
        <color auto="1"/>
      </right>
      <top style="thick">
        <color auto="1"/>
      </top>
      <bottom/>
      <diagonal/>
    </border>
    <border>
      <left/>
      <right style="thin">
        <color auto="1"/>
      </right>
      <top/>
      <bottom/>
      <diagonal/>
    </border>
    <border>
      <left/>
      <right style="thin">
        <color auto="1"/>
      </right>
      <top/>
      <bottom style="thick">
        <color auto="1"/>
      </bottom>
      <diagonal/>
    </border>
    <border>
      <left style="thick">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
      <left style="thin">
        <color auto="1"/>
      </left>
      <right style="thin">
        <color auto="1"/>
      </right>
      <top/>
      <bottom style="medium">
        <color indexed="64"/>
      </bottom>
      <diagonal/>
    </border>
    <border>
      <left style="thick">
        <color auto="1"/>
      </left>
      <right style="thick">
        <color auto="1"/>
      </right>
      <top style="medium">
        <color indexed="64"/>
      </top>
      <bottom style="thick">
        <color auto="1"/>
      </bottom>
      <diagonal/>
    </border>
    <border>
      <left style="thick">
        <color auto="1"/>
      </left>
      <right/>
      <top style="medium">
        <color indexed="64"/>
      </top>
      <bottom style="thick">
        <color auto="1"/>
      </bottom>
      <diagonal/>
    </border>
    <border>
      <left/>
      <right style="medium">
        <color indexed="64"/>
      </right>
      <top style="medium">
        <color indexed="64"/>
      </top>
      <bottom style="thick">
        <color auto="1"/>
      </bottom>
      <diagonal/>
    </border>
    <border>
      <left style="thick">
        <color auto="1"/>
      </left>
      <right style="medium">
        <color indexed="64"/>
      </right>
      <top style="thick">
        <color auto="1"/>
      </top>
      <bottom/>
      <diagonal/>
    </border>
    <border>
      <left style="medium">
        <color indexed="64"/>
      </left>
      <right style="thick">
        <color auto="1"/>
      </right>
      <top style="thick">
        <color auto="1"/>
      </top>
      <bottom style="thin">
        <color auto="1"/>
      </bottom>
      <diagonal/>
    </border>
    <border>
      <left style="medium">
        <color indexed="64"/>
      </left>
      <right style="thick">
        <color auto="1"/>
      </right>
      <top style="thin">
        <color auto="1"/>
      </top>
      <bottom style="thin">
        <color auto="1"/>
      </bottom>
      <diagonal/>
    </border>
    <border>
      <left style="thin">
        <color auto="1"/>
      </left>
      <right style="medium">
        <color indexed="64"/>
      </right>
      <top/>
      <bottom style="thin">
        <color auto="1"/>
      </bottom>
      <diagonal/>
    </border>
    <border>
      <left style="medium">
        <color indexed="64"/>
      </left>
      <right style="thick">
        <color auto="1"/>
      </right>
      <top style="thin">
        <color auto="1"/>
      </top>
      <bottom style="medium">
        <color indexed="64"/>
      </bottom>
      <diagonal/>
    </border>
    <border>
      <left/>
      <right style="thin">
        <color auto="1"/>
      </right>
      <top style="thin">
        <color auto="1"/>
      </top>
      <bottom style="medium">
        <color indexed="64"/>
      </bottom>
      <diagonal/>
    </border>
    <border>
      <left style="thin">
        <color auto="1"/>
      </left>
      <right style="medium">
        <color indexed="64"/>
      </right>
      <top/>
      <bottom style="medium">
        <color indexed="64"/>
      </bottom>
      <diagonal/>
    </border>
    <border>
      <left style="medium">
        <color indexed="64"/>
      </left>
      <right style="thick">
        <color auto="1"/>
      </right>
      <top style="medium">
        <color indexed="64"/>
      </top>
      <bottom style="thin">
        <color indexed="64"/>
      </bottom>
      <diagonal/>
    </border>
    <border>
      <left style="medium">
        <color indexed="64"/>
      </left>
      <right style="thick">
        <color auto="1"/>
      </right>
      <top/>
      <bottom style="thick">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top style="thin">
        <color auto="1"/>
      </top>
      <bottom style="medium">
        <color auto="1"/>
      </bottom>
      <diagonal/>
    </border>
    <border>
      <left style="medium">
        <color auto="1"/>
      </left>
      <right/>
      <top style="thin">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ck">
        <color auto="1"/>
      </left>
      <right/>
      <top style="thin">
        <color auto="1"/>
      </top>
      <bottom style="thin">
        <color auto="1"/>
      </bottom>
      <diagonal/>
    </border>
    <border>
      <left/>
      <right style="thick">
        <color auto="1"/>
      </right>
      <top/>
      <bottom style="thin">
        <color auto="1"/>
      </bottom>
      <diagonal/>
    </border>
    <border>
      <left style="thick">
        <color auto="1"/>
      </left>
      <right style="thick">
        <color auto="1"/>
      </right>
      <top style="thin">
        <color auto="1"/>
      </top>
      <bottom style="medium">
        <color indexed="64"/>
      </bottom>
      <diagonal/>
    </border>
    <border>
      <left style="thick">
        <color auto="1"/>
      </left>
      <right/>
      <top/>
      <bottom style="thin">
        <color auto="1"/>
      </bottom>
      <diagonal/>
    </border>
    <border>
      <left style="thick">
        <color auto="1"/>
      </left>
      <right/>
      <top style="thin">
        <color auto="1"/>
      </top>
      <bottom style="medium">
        <color indexed="64"/>
      </bottom>
      <diagonal/>
    </border>
    <border>
      <left style="thick">
        <color auto="1"/>
      </left>
      <right style="thick">
        <color auto="1"/>
      </right>
      <top style="thin">
        <color auto="1"/>
      </top>
      <bottom/>
      <diagonal/>
    </border>
    <border>
      <left style="thick">
        <color auto="1"/>
      </left>
      <right style="medium">
        <color indexed="64"/>
      </right>
      <top style="medium">
        <color indexed="64"/>
      </top>
      <bottom style="thin">
        <color auto="1"/>
      </bottom>
      <diagonal/>
    </border>
    <border>
      <left style="thick">
        <color auto="1"/>
      </left>
      <right style="medium">
        <color indexed="64"/>
      </right>
      <top/>
      <bottom style="thin">
        <color auto="1"/>
      </bottom>
      <diagonal/>
    </border>
    <border>
      <left style="thick">
        <color auto="1"/>
      </left>
      <right style="medium">
        <color indexed="64"/>
      </right>
      <top/>
      <bottom style="medium">
        <color indexed="64"/>
      </bottom>
      <diagonal/>
    </border>
    <border>
      <left style="medium">
        <color indexed="64"/>
      </left>
      <right style="medium">
        <color indexed="64"/>
      </right>
      <top/>
      <bottom style="thin">
        <color auto="1"/>
      </bottom>
      <diagonal/>
    </border>
    <border>
      <left style="medium">
        <color indexed="64"/>
      </left>
      <right/>
      <top/>
      <bottom style="thin">
        <color auto="1"/>
      </bottom>
      <diagonal/>
    </border>
    <border>
      <left/>
      <right style="medium">
        <color indexed="64"/>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left style="medium">
        <color indexed="64"/>
      </left>
      <right style="thin">
        <color auto="1"/>
      </right>
      <top/>
      <bottom style="thin">
        <color auto="1"/>
      </bottom>
      <diagonal/>
    </border>
    <border>
      <left style="medium">
        <color indexed="64"/>
      </left>
      <right style="thin">
        <color auto="1"/>
      </right>
      <top/>
      <bottom style="medium">
        <color indexed="64"/>
      </bottom>
      <diagonal/>
    </border>
  </borders>
  <cellStyleXfs count="1">
    <xf numFmtId="0" fontId="0" fillId="0" borderId="0"/>
  </cellStyleXfs>
  <cellXfs count="432">
    <xf numFmtId="0" fontId="0" fillId="0" borderId="0" xfId="0"/>
    <xf numFmtId="0" fontId="1" fillId="0" borderId="0" xfId="0" applyFont="1"/>
    <xf numFmtId="0" fontId="0" fillId="2" borderId="2" xfId="0" applyFill="1" applyBorder="1"/>
    <xf numFmtId="0" fontId="0" fillId="2" borderId="3" xfId="0" applyFill="1" applyBorder="1"/>
    <xf numFmtId="0" fontId="0" fillId="2" borderId="5" xfId="0" applyFill="1" applyBorder="1"/>
    <xf numFmtId="0" fontId="0" fillId="2" borderId="6" xfId="0" applyFill="1" applyBorder="1"/>
    <xf numFmtId="0" fontId="0" fillId="2" borderId="8" xfId="0" applyFill="1" applyBorder="1"/>
    <xf numFmtId="0" fontId="0" fillId="3" borderId="3" xfId="0" applyFill="1" applyBorder="1"/>
    <xf numFmtId="0" fontId="0" fillId="3" borderId="4" xfId="0" applyFill="1" applyBorder="1"/>
    <xf numFmtId="0" fontId="0" fillId="3" borderId="6" xfId="0" applyFill="1" applyBorder="1"/>
    <xf numFmtId="0" fontId="0" fillId="3" borderId="9" xfId="0" applyFill="1" applyBorder="1"/>
    <xf numFmtId="0" fontId="0" fillId="2" borderId="2" xfId="0" applyFill="1" applyBorder="1" applyAlignment="1">
      <alignment horizontal="center"/>
    </xf>
    <xf numFmtId="0" fontId="0" fillId="2" borderId="3"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0" fillId="3" borderId="9" xfId="0" applyFill="1" applyBorder="1" applyAlignment="1">
      <alignment horizontal="center"/>
    </xf>
    <xf numFmtId="0" fontId="0" fillId="2" borderId="11" xfId="0" applyFill="1" applyBorder="1" applyAlignment="1">
      <alignment horizontal="center"/>
    </xf>
    <xf numFmtId="0" fontId="0" fillId="3" borderId="11" xfId="0" applyFill="1" applyBorder="1" applyAlignment="1">
      <alignment horizontal="center"/>
    </xf>
    <xf numFmtId="0" fontId="0" fillId="3" borderId="5" xfId="0" applyFill="1" applyBorder="1" applyAlignment="1">
      <alignment horizontal="center"/>
    </xf>
    <xf numFmtId="0" fontId="0" fillId="3" borderId="8" xfId="0" applyFill="1" applyBorder="1" applyAlignment="1">
      <alignment horizontal="center"/>
    </xf>
    <xf numFmtId="0" fontId="0" fillId="0" borderId="33" xfId="0" applyBorder="1"/>
    <xf numFmtId="0" fontId="0" fillId="3" borderId="23" xfId="0" applyFill="1" applyBorder="1"/>
    <xf numFmtId="0" fontId="0" fillId="3" borderId="11" xfId="0" applyFill="1" applyBorder="1"/>
    <xf numFmtId="0" fontId="0" fillId="3" borderId="12" xfId="0" applyFill="1" applyBorder="1"/>
    <xf numFmtId="0" fontId="0" fillId="3" borderId="5" xfId="0" applyFill="1" applyBorder="1"/>
    <xf numFmtId="0" fontId="0" fillId="3" borderId="8" xfId="0" applyFill="1" applyBorder="1"/>
    <xf numFmtId="0" fontId="0" fillId="2" borderId="4" xfId="0" applyFill="1" applyBorder="1"/>
    <xf numFmtId="0" fontId="0" fillId="2" borderId="7" xfId="0" applyFill="1" applyBorder="1"/>
    <xf numFmtId="0" fontId="0" fillId="4" borderId="2" xfId="0" applyFill="1" applyBorder="1"/>
    <xf numFmtId="0" fontId="0" fillId="4" borderId="3" xfId="0" applyFill="1" applyBorder="1"/>
    <xf numFmtId="0" fontId="0" fillId="4" borderId="4" xfId="0" applyFill="1" applyBorder="1"/>
    <xf numFmtId="0" fontId="0" fillId="4" borderId="40" xfId="0" applyFill="1" applyBorder="1"/>
    <xf numFmtId="0" fontId="0" fillId="4" borderId="9" xfId="0" applyFill="1" applyBorder="1"/>
    <xf numFmtId="0" fontId="0" fillId="4" borderId="10" xfId="0" applyFill="1" applyBorder="1"/>
    <xf numFmtId="0" fontId="0" fillId="4" borderId="24" xfId="0" applyFill="1" applyBorder="1"/>
    <xf numFmtId="0" fontId="0" fillId="4" borderId="39" xfId="0" applyFill="1" applyBorder="1" applyAlignment="1">
      <alignment horizontal="center"/>
    </xf>
    <xf numFmtId="0" fontId="0" fillId="4" borderId="28" xfId="0" applyFill="1" applyBorder="1" applyAlignment="1">
      <alignment horizontal="center"/>
    </xf>
    <xf numFmtId="0" fontId="0" fillId="4" borderId="24" xfId="0" applyFill="1" applyBorder="1" applyAlignment="1">
      <alignment horizontal="center"/>
    </xf>
    <xf numFmtId="0" fontId="0" fillId="4" borderId="0" xfId="0" applyFill="1" applyAlignment="1">
      <alignment horizontal="center"/>
    </xf>
    <xf numFmtId="0" fontId="0" fillId="4" borderId="25" xfId="0" applyFill="1" applyBorder="1"/>
    <xf numFmtId="0" fontId="0" fillId="4" borderId="25" xfId="0" applyFill="1" applyBorder="1" applyAlignment="1">
      <alignment horizontal="center"/>
    </xf>
    <xf numFmtId="0" fontId="0" fillId="4" borderId="11" xfId="0" applyFill="1" applyBorder="1"/>
    <xf numFmtId="0" fontId="0" fillId="4" borderId="5" xfId="0" applyFill="1" applyBorder="1"/>
    <xf numFmtId="0" fontId="0" fillId="4" borderId="8" xfId="0" applyFill="1" applyBorder="1"/>
    <xf numFmtId="0" fontId="0" fillId="5" borderId="1" xfId="0" applyFill="1" applyBorder="1" applyAlignment="1">
      <alignment horizontal="center"/>
    </xf>
    <xf numFmtId="0" fontId="0" fillId="5" borderId="6" xfId="0" applyFill="1" applyBorder="1" applyAlignment="1">
      <alignment horizontal="center"/>
    </xf>
    <xf numFmtId="0" fontId="3" fillId="0" borderId="0" xfId="0" applyFont="1" applyAlignment="1">
      <alignment horizontal="left"/>
    </xf>
    <xf numFmtId="0" fontId="0" fillId="2" borderId="34" xfId="0" applyFill="1" applyBorder="1" applyAlignment="1">
      <alignment horizontal="center"/>
    </xf>
    <xf numFmtId="0" fontId="0" fillId="2" borderId="35" xfId="0" applyFill="1" applyBorder="1" applyAlignment="1">
      <alignment horizontal="center"/>
    </xf>
    <xf numFmtId="0" fontId="0" fillId="2" borderId="36" xfId="0" applyFill="1" applyBorder="1" applyAlignment="1">
      <alignment horizontal="center"/>
    </xf>
    <xf numFmtId="0" fontId="0" fillId="4" borderId="34" xfId="0" applyFill="1" applyBorder="1" applyAlignment="1">
      <alignment horizontal="center"/>
    </xf>
    <xf numFmtId="0" fontId="0" fillId="4" borderId="35" xfId="0" applyFill="1" applyBorder="1" applyAlignment="1">
      <alignment horizontal="center"/>
    </xf>
    <xf numFmtId="0" fontId="0" fillId="4" borderId="36" xfId="0" applyFill="1" applyBorder="1" applyAlignment="1">
      <alignment horizontal="center"/>
    </xf>
    <xf numFmtId="0" fontId="0" fillId="4" borderId="11" xfId="0" applyFill="1" applyBorder="1" applyAlignment="1">
      <alignment horizontal="center"/>
    </xf>
    <xf numFmtId="0" fontId="0" fillId="4" borderId="5" xfId="0" applyFill="1" applyBorder="1" applyAlignment="1">
      <alignment horizontal="center"/>
    </xf>
    <xf numFmtId="0" fontId="0" fillId="4" borderId="8" xfId="0" applyFill="1" applyBorder="1" applyAlignment="1">
      <alignment horizontal="center"/>
    </xf>
    <xf numFmtId="0" fontId="0" fillId="3" borderId="34" xfId="0" applyFill="1" applyBorder="1" applyAlignment="1">
      <alignment horizontal="center"/>
    </xf>
    <xf numFmtId="0" fontId="0" fillId="3" borderId="35" xfId="0" applyFill="1" applyBorder="1" applyAlignment="1">
      <alignment horizontal="center"/>
    </xf>
    <xf numFmtId="0" fontId="0" fillId="3" borderId="36" xfId="0" applyFill="1" applyBorder="1" applyAlignment="1">
      <alignment horizontal="center"/>
    </xf>
    <xf numFmtId="0" fontId="3" fillId="0" borderId="0" xfId="0" applyFont="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0" borderId="31" xfId="0" applyBorder="1"/>
    <xf numFmtId="0" fontId="0" fillId="3" borderId="46" xfId="0" applyFill="1" applyBorder="1" applyAlignment="1">
      <alignment horizontal="center"/>
    </xf>
    <xf numFmtId="0" fontId="0" fillId="3" borderId="47" xfId="0" applyFill="1" applyBorder="1" applyAlignment="1">
      <alignment horizontal="center"/>
    </xf>
    <xf numFmtId="0" fontId="0" fillId="3" borderId="48" xfId="0" applyFill="1" applyBorder="1" applyAlignment="1">
      <alignment horizontal="center"/>
    </xf>
    <xf numFmtId="0" fontId="0" fillId="3" borderId="49" xfId="0" applyFill="1" applyBorder="1" applyAlignment="1">
      <alignment horizontal="center"/>
    </xf>
    <xf numFmtId="0" fontId="0" fillId="3" borderId="50" xfId="0" applyFill="1" applyBorder="1" applyAlignment="1">
      <alignment horizontal="center"/>
    </xf>
    <xf numFmtId="0" fontId="0" fillId="3" borderId="51" xfId="0" applyFill="1" applyBorder="1" applyAlignment="1">
      <alignment horizontal="center"/>
    </xf>
    <xf numFmtId="0" fontId="0" fillId="3" borderId="52" xfId="0" applyFill="1" applyBorder="1" applyAlignment="1">
      <alignment horizontal="center"/>
    </xf>
    <xf numFmtId="0" fontId="0" fillId="3" borderId="53" xfId="0" applyFill="1" applyBorder="1" applyAlignment="1">
      <alignment horizontal="center"/>
    </xf>
    <xf numFmtId="0" fontId="0" fillId="3" borderId="54" xfId="0" applyFill="1" applyBorder="1" applyAlignment="1">
      <alignment horizontal="center"/>
    </xf>
    <xf numFmtId="0" fontId="0" fillId="3" borderId="45" xfId="0" applyFill="1" applyBorder="1" applyAlignment="1">
      <alignment horizontal="right"/>
    </xf>
    <xf numFmtId="0" fontId="0" fillId="3" borderId="43" xfId="0" applyFill="1" applyBorder="1"/>
    <xf numFmtId="0" fontId="0" fillId="3" borderId="44" xfId="0" applyFill="1" applyBorder="1"/>
    <xf numFmtId="0" fontId="0" fillId="2" borderId="46" xfId="0" applyFill="1" applyBorder="1" applyAlignment="1">
      <alignment horizontal="center"/>
    </xf>
    <xf numFmtId="0" fontId="0" fillId="2" borderId="47" xfId="0" applyFill="1" applyBorder="1" applyAlignment="1">
      <alignment horizontal="center"/>
    </xf>
    <xf numFmtId="0" fontId="0" fillId="2" borderId="48" xfId="0" applyFill="1" applyBorder="1" applyAlignment="1">
      <alignment horizontal="center"/>
    </xf>
    <xf numFmtId="0" fontId="0" fillId="2" borderId="49" xfId="0" applyFill="1" applyBorder="1" applyAlignment="1">
      <alignment horizontal="center"/>
    </xf>
    <xf numFmtId="0" fontId="0" fillId="2" borderId="50" xfId="0" applyFill="1" applyBorder="1" applyAlignment="1">
      <alignment horizontal="center"/>
    </xf>
    <xf numFmtId="0" fontId="0" fillId="2" borderId="51" xfId="0" applyFill="1" applyBorder="1" applyAlignment="1">
      <alignment horizontal="center"/>
    </xf>
    <xf numFmtId="0" fontId="0" fillId="2" borderId="52" xfId="0" applyFill="1" applyBorder="1" applyAlignment="1">
      <alignment horizontal="center"/>
    </xf>
    <xf numFmtId="0" fontId="0" fillId="2" borderId="53" xfId="0" applyFill="1" applyBorder="1" applyAlignment="1">
      <alignment horizontal="center"/>
    </xf>
    <xf numFmtId="0" fontId="0" fillId="2" borderId="54" xfId="0" applyFill="1" applyBorder="1" applyAlignment="1">
      <alignment horizontal="center"/>
    </xf>
    <xf numFmtId="0" fontId="0" fillId="2" borderId="11" xfId="0" applyFill="1" applyBorder="1"/>
    <xf numFmtId="0" fontId="0" fillId="2" borderId="24" xfId="0" applyFill="1" applyBorder="1" applyAlignment="1">
      <alignment horizontal="center"/>
    </xf>
    <xf numFmtId="0" fontId="0" fillId="2" borderId="25" xfId="0" applyFill="1" applyBorder="1" applyAlignment="1">
      <alignment horizontal="center"/>
    </xf>
    <xf numFmtId="0" fontId="0" fillId="2" borderId="45" xfId="0" applyFill="1" applyBorder="1" applyAlignment="1">
      <alignment horizontal="right"/>
    </xf>
    <xf numFmtId="0" fontId="0" fillId="2" borderId="43" xfId="0" applyFill="1" applyBorder="1"/>
    <xf numFmtId="0" fontId="0" fillId="2" borderId="44" xfId="0" applyFill="1" applyBorder="1"/>
    <xf numFmtId="0" fontId="0" fillId="4" borderId="46" xfId="0" applyFill="1" applyBorder="1" applyAlignment="1">
      <alignment horizontal="center"/>
    </xf>
    <xf numFmtId="0" fontId="0" fillId="4" borderId="55" xfId="0" applyFill="1" applyBorder="1" applyAlignment="1">
      <alignment horizontal="center"/>
    </xf>
    <xf numFmtId="0" fontId="0" fillId="4" borderId="47" xfId="0" applyFill="1" applyBorder="1" applyAlignment="1">
      <alignment horizontal="center"/>
    </xf>
    <xf numFmtId="0" fontId="0" fillId="4" borderId="48" xfId="0" applyFill="1" applyBorder="1" applyAlignment="1">
      <alignment horizontal="center"/>
    </xf>
    <xf numFmtId="0" fontId="0" fillId="4" borderId="49" xfId="0" applyFill="1" applyBorder="1" applyAlignment="1">
      <alignment horizontal="center"/>
    </xf>
    <xf numFmtId="0" fontId="0" fillId="4" borderId="56" xfId="0" applyFill="1" applyBorder="1" applyAlignment="1">
      <alignment horizontal="center"/>
    </xf>
    <xf numFmtId="0" fontId="0" fillId="4" borderId="50" xfId="0" applyFill="1" applyBorder="1" applyAlignment="1">
      <alignment horizontal="center"/>
    </xf>
    <xf numFmtId="0" fontId="0" fillId="4" borderId="51" xfId="0" applyFill="1" applyBorder="1" applyAlignment="1">
      <alignment horizontal="center"/>
    </xf>
    <xf numFmtId="0" fontId="0" fillId="4" borderId="52"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4" borderId="54" xfId="0" applyFill="1" applyBorder="1" applyAlignment="1">
      <alignment horizontal="center"/>
    </xf>
    <xf numFmtId="0" fontId="0" fillId="4" borderId="45" xfId="0" applyFill="1" applyBorder="1" applyAlignment="1">
      <alignment horizontal="right"/>
    </xf>
    <xf numFmtId="0" fontId="0" fillId="4" borderId="43" xfId="0" applyFill="1" applyBorder="1"/>
    <xf numFmtId="0" fontId="0" fillId="4" borderId="44" xfId="0" applyFill="1" applyBorder="1"/>
    <xf numFmtId="0" fontId="0" fillId="5" borderId="46" xfId="0" applyFill="1" applyBorder="1" applyAlignment="1">
      <alignment horizontal="center"/>
    </xf>
    <xf numFmtId="0" fontId="0" fillId="5" borderId="47" xfId="0" applyFill="1" applyBorder="1" applyAlignment="1">
      <alignment horizontal="center"/>
    </xf>
    <xf numFmtId="0" fontId="0" fillId="5" borderId="48" xfId="0" applyFill="1" applyBorder="1" applyAlignment="1">
      <alignment horizontal="center"/>
    </xf>
    <xf numFmtId="0" fontId="0" fillId="5" borderId="49" xfId="0" applyFill="1" applyBorder="1" applyAlignment="1">
      <alignment horizontal="center"/>
    </xf>
    <xf numFmtId="0" fontId="0" fillId="5" borderId="50" xfId="0" applyFill="1" applyBorder="1" applyAlignment="1">
      <alignment horizontal="center"/>
    </xf>
    <xf numFmtId="0" fontId="0" fillId="5" borderId="51" xfId="0" applyFill="1" applyBorder="1" applyAlignment="1">
      <alignment horizontal="center"/>
    </xf>
    <xf numFmtId="0" fontId="0" fillId="5" borderId="52" xfId="0" applyFill="1" applyBorder="1" applyAlignment="1">
      <alignment horizontal="center"/>
    </xf>
    <xf numFmtId="0" fontId="0" fillId="5" borderId="53" xfId="0" applyFill="1" applyBorder="1" applyAlignment="1">
      <alignment horizontal="center"/>
    </xf>
    <xf numFmtId="0" fontId="0" fillId="5" borderId="54" xfId="0" applyFill="1" applyBorder="1" applyAlignment="1">
      <alignment horizontal="center"/>
    </xf>
    <xf numFmtId="0" fontId="0" fillId="5" borderId="2" xfId="0" applyFill="1" applyBorder="1"/>
    <xf numFmtId="0" fontId="0" fillId="5" borderId="24" xfId="0" applyFill="1" applyBorder="1" applyAlignment="1">
      <alignment horizontal="center"/>
    </xf>
    <xf numFmtId="0" fontId="0" fillId="5" borderId="25" xfId="0" applyFill="1" applyBorder="1" applyAlignment="1">
      <alignment horizontal="center"/>
    </xf>
    <xf numFmtId="0" fontId="0" fillId="0" borderId="63" xfId="0" applyBorder="1"/>
    <xf numFmtId="0" fontId="0" fillId="0" borderId="68" xfId="0" applyBorder="1"/>
    <xf numFmtId="0" fontId="0" fillId="4" borderId="62" xfId="0" applyFill="1" applyBorder="1"/>
    <xf numFmtId="0" fontId="0" fillId="4" borderId="63" xfId="0" applyFill="1" applyBorder="1"/>
    <xf numFmtId="0" fontId="0" fillId="4" borderId="64" xfId="0" applyFill="1" applyBorder="1"/>
    <xf numFmtId="0" fontId="0" fillId="4" borderId="65" xfId="0" applyFill="1" applyBorder="1"/>
    <xf numFmtId="0" fontId="0" fillId="4" borderId="0" xfId="0" applyFill="1"/>
    <xf numFmtId="0" fontId="0" fillId="4" borderId="66" xfId="0" applyFill="1" applyBorder="1"/>
    <xf numFmtId="0" fontId="0" fillId="4" borderId="67" xfId="0" applyFill="1" applyBorder="1"/>
    <xf numFmtId="0" fontId="0" fillId="4" borderId="68" xfId="0" applyFill="1" applyBorder="1"/>
    <xf numFmtId="0" fontId="0" fillId="4" borderId="69" xfId="0" applyFill="1" applyBorder="1"/>
    <xf numFmtId="0" fontId="0" fillId="5" borderId="65" xfId="0" applyFill="1" applyBorder="1" applyAlignment="1">
      <alignment horizontal="center"/>
    </xf>
    <xf numFmtId="0" fontId="0" fillId="5" borderId="0" xfId="0" applyFill="1" applyAlignment="1">
      <alignment horizontal="center"/>
    </xf>
    <xf numFmtId="0" fontId="0" fillId="5" borderId="66" xfId="0" applyFill="1" applyBorder="1" applyAlignment="1">
      <alignment horizontal="center"/>
    </xf>
    <xf numFmtId="0" fontId="0" fillId="5" borderId="67" xfId="0" applyFill="1" applyBorder="1" applyAlignment="1">
      <alignment horizontal="center"/>
    </xf>
    <xf numFmtId="0" fontId="0" fillId="5" borderId="68" xfId="0" applyFill="1" applyBorder="1" applyAlignment="1">
      <alignment horizontal="center"/>
    </xf>
    <xf numFmtId="0" fontId="0" fillId="5" borderId="69" xfId="0" applyFill="1" applyBorder="1" applyAlignment="1">
      <alignment horizontal="center"/>
    </xf>
    <xf numFmtId="0" fontId="0" fillId="5" borderId="73" xfId="0" applyFill="1" applyBorder="1" applyAlignment="1">
      <alignment horizontal="center"/>
    </xf>
    <xf numFmtId="0" fontId="0" fillId="5" borderId="74" xfId="0" applyFill="1" applyBorder="1" applyAlignment="1">
      <alignment horizontal="center"/>
    </xf>
    <xf numFmtId="0" fontId="0" fillId="5" borderId="75" xfId="0" applyFill="1" applyBorder="1" applyAlignment="1">
      <alignment horizontal="center"/>
    </xf>
    <xf numFmtId="0" fontId="0" fillId="5" borderId="76" xfId="0" applyFill="1" applyBorder="1" applyAlignment="1">
      <alignment horizontal="center"/>
    </xf>
    <xf numFmtId="0" fontId="0" fillId="5" borderId="78" xfId="0" applyFill="1" applyBorder="1" applyAlignment="1">
      <alignment horizontal="center"/>
    </xf>
    <xf numFmtId="0" fontId="0" fillId="5" borderId="79" xfId="0" applyFill="1" applyBorder="1" applyAlignment="1">
      <alignment horizontal="center"/>
    </xf>
    <xf numFmtId="0" fontId="0" fillId="5" borderId="80" xfId="0" applyFill="1" applyBorder="1" applyAlignment="1">
      <alignment horizontal="center"/>
    </xf>
    <xf numFmtId="0" fontId="0" fillId="0" borderId="81" xfId="0" applyBorder="1"/>
    <xf numFmtId="0" fontId="0" fillId="4" borderId="76" xfId="0" applyFill="1" applyBorder="1" applyAlignment="1">
      <alignment horizontal="center"/>
    </xf>
    <xf numFmtId="0" fontId="0" fillId="4" borderId="78" xfId="0" applyFill="1" applyBorder="1" applyAlignment="1">
      <alignment horizontal="center"/>
    </xf>
    <xf numFmtId="0" fontId="1" fillId="4" borderId="73" xfId="0" applyFont="1" applyFill="1" applyBorder="1"/>
    <xf numFmtId="0" fontId="0" fillId="5" borderId="61" xfId="0" applyFill="1" applyBorder="1"/>
    <xf numFmtId="0" fontId="0" fillId="4" borderId="92" xfId="0" applyFill="1" applyBorder="1" applyAlignment="1">
      <alignment horizontal="center"/>
    </xf>
    <xf numFmtId="0" fontId="0" fillId="4" borderId="91" xfId="0" applyFill="1" applyBorder="1" applyAlignment="1">
      <alignment horizontal="center"/>
    </xf>
    <xf numFmtId="0" fontId="0" fillId="5" borderId="91" xfId="0" applyFill="1" applyBorder="1"/>
    <xf numFmtId="0" fontId="0" fillId="5" borderId="92" xfId="0" applyFill="1" applyBorder="1"/>
    <xf numFmtId="0" fontId="0" fillId="5" borderId="93" xfId="0" applyFill="1" applyBorder="1"/>
    <xf numFmtId="0" fontId="0" fillId="2" borderId="73" xfId="0" applyFill="1" applyBorder="1" applyAlignment="1">
      <alignment horizontal="center"/>
    </xf>
    <xf numFmtId="0" fontId="0" fillId="2" borderId="74" xfId="0" applyFill="1" applyBorder="1" applyAlignment="1">
      <alignment horizontal="center"/>
    </xf>
    <xf numFmtId="0" fontId="0" fillId="2" borderId="75" xfId="0" applyFill="1" applyBorder="1" applyAlignment="1">
      <alignment horizontal="center"/>
    </xf>
    <xf numFmtId="0" fontId="0" fillId="2" borderId="78" xfId="0" applyFill="1" applyBorder="1" applyAlignment="1">
      <alignment horizontal="center"/>
    </xf>
    <xf numFmtId="0" fontId="0" fillId="2" borderId="79" xfId="0" applyFill="1" applyBorder="1" applyAlignment="1">
      <alignment horizontal="center"/>
    </xf>
    <xf numFmtId="0" fontId="0" fillId="2" borderId="80" xfId="0" applyFill="1" applyBorder="1" applyAlignment="1">
      <alignment horizontal="center"/>
    </xf>
    <xf numFmtId="0" fontId="0" fillId="2" borderId="76" xfId="0" applyFill="1" applyBorder="1" applyAlignment="1">
      <alignment horizontal="center"/>
    </xf>
    <xf numFmtId="0" fontId="0" fillId="3" borderId="73" xfId="0" applyFill="1" applyBorder="1" applyAlignment="1">
      <alignment horizontal="center"/>
    </xf>
    <xf numFmtId="0" fontId="0" fillId="3" borderId="74" xfId="0" applyFill="1" applyBorder="1" applyAlignment="1">
      <alignment horizontal="center"/>
    </xf>
    <xf numFmtId="0" fontId="0" fillId="3" borderId="75" xfId="0" applyFill="1" applyBorder="1" applyAlignment="1">
      <alignment horizontal="center"/>
    </xf>
    <xf numFmtId="0" fontId="0" fillId="3" borderId="78" xfId="0" applyFill="1" applyBorder="1" applyAlignment="1">
      <alignment horizontal="center"/>
    </xf>
    <xf numFmtId="0" fontId="0" fillId="3" borderId="79" xfId="0" applyFill="1" applyBorder="1" applyAlignment="1">
      <alignment horizontal="center"/>
    </xf>
    <xf numFmtId="0" fontId="0" fillId="3" borderId="80" xfId="0" applyFill="1" applyBorder="1" applyAlignment="1">
      <alignment horizontal="center"/>
    </xf>
    <xf numFmtId="0" fontId="0" fillId="3" borderId="76" xfId="0" applyFill="1" applyBorder="1" applyAlignment="1">
      <alignment horizontal="center"/>
    </xf>
    <xf numFmtId="0" fontId="0" fillId="4" borderId="73" xfId="0" applyFill="1" applyBorder="1" applyAlignment="1">
      <alignment horizontal="center"/>
    </xf>
    <xf numFmtId="0" fontId="0" fillId="4" borderId="74" xfId="0" applyFill="1" applyBorder="1" applyAlignment="1">
      <alignment horizontal="center"/>
    </xf>
    <xf numFmtId="0" fontId="0" fillId="4" borderId="75" xfId="0" applyFill="1" applyBorder="1" applyAlignment="1">
      <alignment horizontal="center"/>
    </xf>
    <xf numFmtId="0" fontId="0" fillId="4" borderId="79" xfId="0" applyFill="1" applyBorder="1" applyAlignment="1">
      <alignment horizontal="center"/>
    </xf>
    <xf numFmtId="0" fontId="0" fillId="4" borderId="80" xfId="0" applyFill="1" applyBorder="1" applyAlignment="1">
      <alignment horizontal="center"/>
    </xf>
    <xf numFmtId="0" fontId="0" fillId="2" borderId="17" xfId="0" applyFill="1" applyBorder="1"/>
    <xf numFmtId="0" fontId="0" fillId="3" borderId="17" xfId="0" applyFill="1" applyBorder="1"/>
    <xf numFmtId="0" fontId="0" fillId="2" borderId="18" xfId="0" applyFill="1" applyBorder="1"/>
    <xf numFmtId="0" fontId="0" fillId="3" borderId="18" xfId="0" applyFill="1" applyBorder="1"/>
    <xf numFmtId="0" fontId="0" fillId="2" borderId="19" xfId="0" applyFill="1" applyBorder="1"/>
    <xf numFmtId="0" fontId="0" fillId="3" borderId="19" xfId="0" applyFill="1" applyBorder="1"/>
    <xf numFmtId="0" fontId="0" fillId="2" borderId="14"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0" fillId="8" borderId="62" xfId="0" applyFill="1" applyBorder="1" applyProtection="1">
      <protection locked="0"/>
    </xf>
    <xf numFmtId="0" fontId="0" fillId="8" borderId="63" xfId="0" applyFill="1" applyBorder="1" applyProtection="1">
      <protection locked="0"/>
    </xf>
    <xf numFmtId="0" fontId="0" fillId="8" borderId="64" xfId="0" applyFill="1" applyBorder="1" applyProtection="1">
      <protection locked="0"/>
    </xf>
    <xf numFmtId="0" fontId="0" fillId="8" borderId="65" xfId="0" applyFill="1" applyBorder="1" applyProtection="1">
      <protection locked="0"/>
    </xf>
    <xf numFmtId="0" fontId="0" fillId="8" borderId="0" xfId="0" applyFill="1" applyProtection="1">
      <protection locked="0"/>
    </xf>
    <xf numFmtId="0" fontId="0" fillId="8" borderId="66" xfId="0" applyFill="1" applyBorder="1" applyProtection="1">
      <protection locked="0"/>
    </xf>
    <xf numFmtId="0" fontId="0" fillId="8" borderId="67" xfId="0" applyFill="1" applyBorder="1" applyProtection="1">
      <protection locked="0"/>
    </xf>
    <xf numFmtId="0" fontId="0" fillId="8" borderId="68" xfId="0" applyFill="1" applyBorder="1" applyProtection="1">
      <protection locked="0"/>
    </xf>
    <xf numFmtId="0" fontId="0" fillId="8" borderId="69" xfId="0" applyFill="1" applyBorder="1" applyProtection="1">
      <protection locked="0"/>
    </xf>
    <xf numFmtId="0" fontId="0" fillId="0" borderId="6" xfId="0" applyBorder="1" applyAlignment="1" applyProtection="1">
      <alignment horizontal="center"/>
      <protection locked="0"/>
    </xf>
    <xf numFmtId="0" fontId="0" fillId="0" borderId="77" xfId="0" applyBorder="1" applyAlignment="1" applyProtection="1">
      <alignment horizontal="center"/>
      <protection locked="0"/>
    </xf>
    <xf numFmtId="0" fontId="0" fillId="0" borderId="79" xfId="0" applyBorder="1" applyAlignment="1" applyProtection="1">
      <alignment horizontal="center"/>
      <protection locked="0"/>
    </xf>
    <xf numFmtId="0" fontId="0" fillId="0" borderId="80" xfId="0" applyBorder="1" applyAlignment="1" applyProtection="1">
      <alignment horizontal="center"/>
      <protection locked="0"/>
    </xf>
    <xf numFmtId="0" fontId="0" fillId="0" borderId="6" xfId="0" applyBorder="1" applyProtection="1">
      <protection locked="0"/>
    </xf>
    <xf numFmtId="0" fontId="0" fillId="0" borderId="7"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9" xfId="0" applyBorder="1" applyAlignment="1" applyProtection="1">
      <alignment horizontal="center"/>
      <protection locked="0"/>
    </xf>
    <xf numFmtId="0" fontId="0" fillId="0" borderId="7" xfId="0" applyBorder="1" applyAlignment="1" applyProtection="1">
      <alignment horizontal="center"/>
      <protection locked="0"/>
    </xf>
    <xf numFmtId="0" fontId="0" fillId="0" borderId="10" xfId="0" applyBorder="1" applyAlignment="1" applyProtection="1">
      <alignment horizontal="center"/>
      <protection locked="0"/>
    </xf>
    <xf numFmtId="0" fontId="0" fillId="8" borderId="41" xfId="0" applyFill="1" applyBorder="1" applyAlignment="1" applyProtection="1">
      <alignment horizontal="center"/>
      <protection locked="0"/>
    </xf>
    <xf numFmtId="0" fontId="0" fillId="8" borderId="12" xfId="0" applyFill="1" applyBorder="1" applyAlignment="1" applyProtection="1">
      <alignment horizontal="center"/>
      <protection locked="0"/>
    </xf>
    <xf numFmtId="0" fontId="0" fillId="8" borderId="42" xfId="0" applyFill="1" applyBorder="1" applyAlignment="1" applyProtection="1">
      <alignment horizontal="center"/>
      <protection locked="0"/>
    </xf>
    <xf numFmtId="0" fontId="0" fillId="8" borderId="6" xfId="0" applyFill="1" applyBorder="1" applyAlignment="1" applyProtection="1">
      <alignment horizontal="center"/>
      <protection locked="0"/>
    </xf>
    <xf numFmtId="0" fontId="0" fillId="8" borderId="9" xfId="0" applyFill="1" applyBorder="1" applyAlignment="1" applyProtection="1">
      <alignment horizontal="center"/>
      <protection locked="0"/>
    </xf>
    <xf numFmtId="0" fontId="0" fillId="8" borderId="91" xfId="0" applyFill="1" applyBorder="1" applyProtection="1">
      <protection locked="0"/>
    </xf>
    <xf numFmtId="0" fontId="0" fillId="8" borderId="92" xfId="0" applyFill="1" applyBorder="1" applyProtection="1">
      <protection locked="0"/>
    </xf>
    <xf numFmtId="0" fontId="0" fillId="8" borderId="93" xfId="0" applyFill="1" applyBorder="1" applyProtection="1">
      <protection locked="0"/>
    </xf>
    <xf numFmtId="0" fontId="0" fillId="0" borderId="12" xfId="0" applyBorder="1" applyAlignment="1" applyProtection="1">
      <alignment horizontal="center"/>
      <protection locked="0"/>
    </xf>
    <xf numFmtId="0" fontId="0" fillId="0" borderId="45" xfId="0" applyBorder="1" applyAlignment="1" applyProtection="1">
      <alignment horizontal="center"/>
      <protection locked="0"/>
    </xf>
    <xf numFmtId="0" fontId="0" fillId="0" borderId="43" xfId="0" applyBorder="1" applyAlignment="1" applyProtection="1">
      <alignment horizontal="center"/>
      <protection locked="0"/>
    </xf>
    <xf numFmtId="0" fontId="0" fillId="0" borderId="44" xfId="0" applyBorder="1" applyAlignment="1" applyProtection="1">
      <alignment horizontal="center"/>
      <protection locked="0"/>
    </xf>
    <xf numFmtId="0" fontId="0" fillId="0" borderId="6" xfId="0" applyBorder="1" applyAlignment="1">
      <alignment horizontal="center"/>
    </xf>
    <xf numFmtId="0" fontId="0" fillId="0" borderId="9" xfId="0" applyBorder="1" applyAlignment="1">
      <alignment horizontal="center"/>
    </xf>
    <xf numFmtId="0" fontId="0" fillId="6" borderId="10" xfId="0" applyFill="1" applyBorder="1" applyAlignment="1">
      <alignment horizontal="center"/>
    </xf>
    <xf numFmtId="0" fontId="0" fillId="7" borderId="6" xfId="0" applyFill="1" applyBorder="1" applyAlignment="1">
      <alignment horizontal="center"/>
    </xf>
    <xf numFmtId="0" fontId="0" fillId="7" borderId="9" xfId="0" applyFill="1" applyBorder="1" applyAlignment="1">
      <alignment horizontal="center"/>
    </xf>
    <xf numFmtId="0" fontId="0" fillId="0" borderId="0" xfId="0" applyProtection="1">
      <protection locked="0"/>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0" fillId="0" borderId="12" xfId="0" applyBorder="1" applyAlignment="1">
      <alignment horizontal="center"/>
    </xf>
    <xf numFmtId="0" fontId="0" fillId="0" borderId="74" xfId="0" applyBorder="1" applyAlignment="1" applyProtection="1">
      <alignment horizontal="center"/>
      <protection locked="0"/>
    </xf>
    <xf numFmtId="0" fontId="0" fillId="0" borderId="72" xfId="0" applyBorder="1" applyProtection="1">
      <protection locked="0"/>
    </xf>
    <xf numFmtId="20" fontId="0" fillId="0" borderId="13" xfId="0" applyNumberFormat="1" applyBorder="1" applyAlignment="1" applyProtection="1">
      <alignment horizontal="center"/>
      <protection locked="0"/>
    </xf>
    <xf numFmtId="0" fontId="0" fillId="0" borderId="0" xfId="0" applyAlignment="1">
      <alignment horizontal="center"/>
    </xf>
    <xf numFmtId="20" fontId="0" fillId="0" borderId="7" xfId="0" applyNumberFormat="1" applyBorder="1" applyAlignment="1" applyProtection="1">
      <alignment horizontal="center"/>
      <protection locked="0"/>
    </xf>
    <xf numFmtId="2" fontId="0" fillId="0" borderId="45" xfId="0" applyNumberFormat="1" applyBorder="1" applyAlignment="1" applyProtection="1">
      <alignment horizontal="center"/>
      <protection locked="0"/>
    </xf>
    <xf numFmtId="2" fontId="0" fillId="0" borderId="74" xfId="0" applyNumberFormat="1" applyBorder="1" applyAlignment="1" applyProtection="1">
      <alignment horizontal="center"/>
      <protection locked="0"/>
    </xf>
    <xf numFmtId="2" fontId="0" fillId="0" borderId="75" xfId="0" applyNumberFormat="1" applyBorder="1" applyAlignment="1" applyProtection="1">
      <alignment horizontal="center"/>
      <protection locked="0"/>
    </xf>
    <xf numFmtId="2" fontId="0" fillId="0" borderId="6" xfId="0" applyNumberFormat="1" applyBorder="1" applyAlignment="1" applyProtection="1">
      <alignment horizontal="center"/>
      <protection locked="0"/>
    </xf>
    <xf numFmtId="2" fontId="0" fillId="0" borderId="77" xfId="0" applyNumberFormat="1" applyBorder="1" applyAlignment="1" applyProtection="1">
      <alignment horizontal="center"/>
      <protection locked="0"/>
    </xf>
    <xf numFmtId="2" fontId="0" fillId="0" borderId="79" xfId="0" applyNumberFormat="1" applyBorder="1" applyAlignment="1" applyProtection="1">
      <alignment horizontal="center"/>
      <protection locked="0"/>
    </xf>
    <xf numFmtId="2" fontId="0" fillId="0" borderId="80" xfId="0" applyNumberFormat="1" applyBorder="1" applyAlignment="1" applyProtection="1">
      <alignment horizontal="center"/>
      <protection locked="0"/>
    </xf>
    <xf numFmtId="2" fontId="0" fillId="8" borderId="12" xfId="0" applyNumberFormat="1" applyFill="1" applyBorder="1" applyAlignment="1" applyProtection="1">
      <alignment horizontal="center"/>
      <protection locked="0"/>
    </xf>
    <xf numFmtId="2" fontId="0" fillId="8" borderId="6" xfId="0" applyNumberFormat="1" applyFill="1" applyBorder="1" applyAlignment="1" applyProtection="1">
      <alignment horizontal="center"/>
      <protection locked="0"/>
    </xf>
    <xf numFmtId="2" fontId="0" fillId="8" borderId="96" xfId="0" applyNumberFormat="1" applyFill="1" applyBorder="1" applyAlignment="1" applyProtection="1">
      <alignment horizontal="center"/>
      <protection locked="0"/>
    </xf>
    <xf numFmtId="0" fontId="0" fillId="8" borderId="79" xfId="0" applyFill="1" applyBorder="1" applyAlignment="1" applyProtection="1">
      <alignment horizontal="center"/>
      <protection locked="0"/>
    </xf>
    <xf numFmtId="0" fontId="0" fillId="5" borderId="100" xfId="0" applyFill="1" applyBorder="1" applyAlignment="1">
      <alignment horizontal="center"/>
    </xf>
    <xf numFmtId="0" fontId="0" fillId="5" borderId="101" xfId="0" applyFill="1" applyBorder="1" applyAlignment="1">
      <alignment horizontal="center"/>
    </xf>
    <xf numFmtId="2" fontId="0" fillId="8" borderId="77" xfId="0" applyNumberFormat="1" applyFill="1" applyBorder="1" applyAlignment="1" applyProtection="1">
      <alignment horizontal="center"/>
      <protection locked="0"/>
    </xf>
    <xf numFmtId="0" fontId="0" fillId="5" borderId="102" xfId="0" applyFill="1" applyBorder="1" applyAlignment="1">
      <alignment horizontal="center"/>
    </xf>
    <xf numFmtId="2" fontId="0" fillId="8" borderId="103" xfId="0" applyNumberFormat="1" applyFill="1" applyBorder="1" applyAlignment="1" applyProtection="1">
      <alignment horizontal="center"/>
      <protection locked="0"/>
    </xf>
    <xf numFmtId="0" fontId="0" fillId="5" borderId="104" xfId="0" applyFill="1" applyBorder="1" applyAlignment="1">
      <alignment horizontal="center"/>
    </xf>
    <xf numFmtId="0" fontId="0" fillId="8" borderId="105" xfId="0" applyFill="1" applyBorder="1" applyAlignment="1" applyProtection="1">
      <alignment horizontal="center"/>
      <protection locked="0"/>
    </xf>
    <xf numFmtId="2" fontId="0" fillId="8" borderId="106" xfId="0" applyNumberFormat="1" applyFill="1" applyBorder="1" applyAlignment="1" applyProtection="1">
      <alignment horizontal="center"/>
      <protection locked="0"/>
    </xf>
    <xf numFmtId="0" fontId="0" fillId="5" borderId="108" xfId="0" applyFill="1" applyBorder="1" applyAlignment="1">
      <alignment horizontal="center"/>
    </xf>
    <xf numFmtId="0" fontId="0" fillId="0" borderId="107" xfId="0" applyBorder="1"/>
    <xf numFmtId="0" fontId="0" fillId="2" borderId="1" xfId="0" applyFill="1" applyBorder="1" applyAlignment="1">
      <alignment horizontal="center"/>
    </xf>
    <xf numFmtId="0" fontId="0" fillId="3" borderId="1" xfId="0" applyFill="1" applyBorder="1" applyAlignment="1">
      <alignment horizontal="center"/>
    </xf>
    <xf numFmtId="0" fontId="0" fillId="2" borderId="20" xfId="0" applyFill="1" applyBorder="1" applyAlignment="1">
      <alignment horizontal="center"/>
    </xf>
    <xf numFmtId="0" fontId="0" fillId="2" borderId="21" xfId="0" applyFill="1" applyBorder="1" applyAlignment="1">
      <alignment horizontal="center"/>
    </xf>
    <xf numFmtId="0" fontId="0" fillId="2" borderId="22" xfId="0" applyFill="1" applyBorder="1" applyAlignment="1">
      <alignment horizontal="center"/>
    </xf>
    <xf numFmtId="0" fontId="0" fillId="3" borderId="21" xfId="0" applyFill="1" applyBorder="1" applyAlignment="1">
      <alignment horizontal="center"/>
    </xf>
    <xf numFmtId="0" fontId="0" fillId="3" borderId="22" xfId="0" applyFill="1" applyBorder="1" applyAlignment="1">
      <alignment horizontal="center"/>
    </xf>
    <xf numFmtId="0" fontId="0" fillId="3" borderId="20" xfId="0" applyFill="1" applyBorder="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3" borderId="27" xfId="0" applyFill="1" applyBorder="1" applyAlignment="1">
      <alignment horizontal="center"/>
    </xf>
    <xf numFmtId="0" fontId="0" fillId="3" borderId="28" xfId="0" applyFill="1" applyBorder="1" applyAlignment="1">
      <alignment horizontal="center"/>
    </xf>
    <xf numFmtId="0" fontId="0" fillId="3" borderId="29" xfId="0" applyFill="1" applyBorder="1" applyAlignment="1">
      <alignment horizontal="center"/>
    </xf>
    <xf numFmtId="0" fontId="0" fillId="3" borderId="30" xfId="0" applyFill="1" applyBorder="1" applyAlignment="1">
      <alignment horizontal="center"/>
    </xf>
    <xf numFmtId="0" fontId="0" fillId="3" borderId="0" xfId="0" applyFill="1" applyAlignment="1">
      <alignment horizontal="center"/>
    </xf>
    <xf numFmtId="0" fontId="0" fillId="3" borderId="31" xfId="0" applyFill="1" applyBorder="1" applyAlignment="1">
      <alignment horizontal="center"/>
    </xf>
    <xf numFmtId="0" fontId="0" fillId="4" borderId="85" xfId="0" applyFill="1" applyBorder="1"/>
    <xf numFmtId="0" fontId="0" fillId="4" borderId="86" xfId="0" applyFill="1" applyBorder="1"/>
    <xf numFmtId="0" fontId="0" fillId="4" borderId="87" xfId="0" applyFill="1" applyBorder="1"/>
    <xf numFmtId="0" fontId="0" fillId="4" borderId="82" xfId="0" applyFill="1" applyBorder="1"/>
    <xf numFmtId="0" fontId="0" fillId="4" borderId="83" xfId="0" applyFill="1" applyBorder="1"/>
    <xf numFmtId="0" fontId="0" fillId="4" borderId="84" xfId="0" applyFill="1" applyBorder="1"/>
    <xf numFmtId="0" fontId="0" fillId="5" borderId="70" xfId="0" applyFill="1" applyBorder="1" applyAlignment="1">
      <alignment horizontal="center"/>
    </xf>
    <xf numFmtId="0" fontId="0" fillId="5" borderId="71" xfId="0" applyFill="1" applyBorder="1" applyAlignment="1">
      <alignment horizontal="center"/>
    </xf>
    <xf numFmtId="0" fontId="0" fillId="5" borderId="72" xfId="0" applyFill="1" applyBorder="1" applyAlignment="1">
      <alignment horizontal="center"/>
    </xf>
    <xf numFmtId="0" fontId="0" fillId="4" borderId="70" xfId="0" applyFill="1" applyBorder="1" applyAlignment="1">
      <alignment horizontal="center"/>
    </xf>
    <xf numFmtId="0" fontId="0" fillId="4" borderId="71" xfId="0" applyFill="1" applyBorder="1" applyAlignment="1">
      <alignment horizontal="center"/>
    </xf>
    <xf numFmtId="0" fontId="0" fillId="4" borderId="72" xfId="0" applyFill="1" applyBorder="1" applyAlignment="1">
      <alignment horizontal="center"/>
    </xf>
    <xf numFmtId="0" fontId="0" fillId="3" borderId="32" xfId="0" applyFill="1" applyBorder="1" applyAlignment="1">
      <alignment horizontal="center"/>
    </xf>
    <xf numFmtId="0" fontId="0" fillId="3" borderId="26" xfId="0" applyFill="1" applyBorder="1" applyAlignment="1">
      <alignment horizontal="center"/>
    </xf>
    <xf numFmtId="0" fontId="0" fillId="3" borderId="33" xfId="0" applyFill="1" applyBorder="1" applyAlignment="1">
      <alignment horizontal="center"/>
    </xf>
    <xf numFmtId="0" fontId="0" fillId="8" borderId="88" xfId="0" applyFill="1" applyBorder="1" applyProtection="1">
      <protection locked="0"/>
    </xf>
    <xf numFmtId="0" fontId="0" fillId="8" borderId="89" xfId="0" applyFill="1" applyBorder="1" applyProtection="1">
      <protection locked="0"/>
    </xf>
    <xf numFmtId="0" fontId="0" fillId="8" borderId="90" xfId="0" applyFill="1" applyBorder="1" applyProtection="1">
      <protection locked="0"/>
    </xf>
    <xf numFmtId="0" fontId="0" fillId="8" borderId="82" xfId="0" applyFill="1" applyBorder="1" applyProtection="1">
      <protection locked="0"/>
    </xf>
    <xf numFmtId="0" fontId="0" fillId="8" borderId="83" xfId="0" applyFill="1" applyBorder="1" applyProtection="1">
      <protection locked="0"/>
    </xf>
    <xf numFmtId="0" fontId="0" fillId="8" borderId="84" xfId="0" applyFill="1" applyBorder="1" applyProtection="1">
      <protection locked="0"/>
    </xf>
    <xf numFmtId="0" fontId="0" fillId="0" borderId="82" xfId="0" applyBorder="1" applyProtection="1">
      <protection locked="0"/>
    </xf>
    <xf numFmtId="0" fontId="0" fillId="0" borderId="83" xfId="0" applyBorder="1" applyProtection="1">
      <protection locked="0"/>
    </xf>
    <xf numFmtId="0" fontId="0" fillId="0" borderId="84" xfId="0" applyBorder="1" applyProtection="1">
      <protection locked="0"/>
    </xf>
    <xf numFmtId="0" fontId="0" fillId="4" borderId="27"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32" xfId="0" applyFill="1" applyBorder="1" applyAlignment="1">
      <alignment horizontal="center"/>
    </xf>
    <xf numFmtId="0" fontId="0" fillId="4" borderId="26" xfId="0" applyFill="1" applyBorder="1" applyAlignment="1">
      <alignment horizontal="center"/>
    </xf>
    <xf numFmtId="0" fontId="0" fillId="4" borderId="33" xfId="0" applyFill="1" applyBorder="1" applyAlignment="1">
      <alignment horizontal="center"/>
    </xf>
    <xf numFmtId="0" fontId="0" fillId="5" borderId="98" xfId="0" applyFill="1" applyBorder="1" applyAlignment="1">
      <alignment horizontal="center"/>
    </xf>
    <xf numFmtId="0" fontId="0" fillId="5" borderId="99"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0" fillId="4" borderId="21" xfId="0" applyFill="1" applyBorder="1" applyAlignment="1">
      <alignment horizontal="center"/>
    </xf>
    <xf numFmtId="0" fontId="0" fillId="4" borderId="22" xfId="0" applyFill="1" applyBorder="1" applyAlignment="1">
      <alignment horizontal="center"/>
    </xf>
    <xf numFmtId="0" fontId="0" fillId="5" borderId="97" xfId="0" applyFill="1" applyBorder="1" applyAlignment="1">
      <alignment horizontal="center"/>
    </xf>
    <xf numFmtId="0" fontId="0" fillId="2" borderId="27" xfId="0" applyFill="1" applyBorder="1" applyAlignment="1">
      <alignment horizontal="center"/>
    </xf>
    <xf numFmtId="0" fontId="0" fillId="2" borderId="28" xfId="0" applyFill="1" applyBorder="1" applyAlignment="1">
      <alignment horizontal="center"/>
    </xf>
    <xf numFmtId="0" fontId="0" fillId="2" borderId="29" xfId="0" applyFill="1" applyBorder="1" applyAlignment="1">
      <alignment horizontal="center"/>
    </xf>
    <xf numFmtId="0" fontId="0" fillId="2" borderId="32" xfId="0" applyFill="1" applyBorder="1" applyAlignment="1">
      <alignment horizontal="center"/>
    </xf>
    <xf numFmtId="0" fontId="0" fillId="2" borderId="26" xfId="0" applyFill="1" applyBorder="1" applyAlignment="1">
      <alignment horizontal="center"/>
    </xf>
    <xf numFmtId="0" fontId="0" fillId="2" borderId="33" xfId="0" applyFill="1" applyBorder="1" applyAlignment="1">
      <alignment horizontal="center"/>
    </xf>
    <xf numFmtId="0" fontId="0" fillId="8" borderId="94" xfId="0" applyFill="1" applyBorder="1" applyAlignment="1" applyProtection="1">
      <alignment horizontal="left"/>
      <protection locked="0"/>
    </xf>
    <xf numFmtId="0" fontId="0" fillId="8" borderId="83" xfId="0" applyFill="1" applyBorder="1" applyAlignment="1" applyProtection="1">
      <alignment horizontal="left"/>
      <protection locked="0"/>
    </xf>
    <xf numFmtId="0" fontId="0" fillId="8" borderId="84" xfId="0" applyFill="1" applyBorder="1" applyAlignment="1" applyProtection="1">
      <alignment horizontal="left"/>
      <protection locked="0"/>
    </xf>
    <xf numFmtId="0" fontId="0" fillId="4" borderId="95" xfId="0" applyFill="1" applyBorder="1" applyAlignment="1">
      <alignment horizontal="left"/>
    </xf>
    <xf numFmtId="0" fontId="0" fillId="4" borderId="86" xfId="0" applyFill="1" applyBorder="1" applyAlignment="1">
      <alignment horizontal="left"/>
    </xf>
    <xf numFmtId="0" fontId="0" fillId="4" borderId="87" xfId="0" applyFill="1" applyBorder="1" applyAlignment="1">
      <alignment horizontal="left"/>
    </xf>
    <xf numFmtId="0" fontId="0" fillId="4" borderId="94" xfId="0" applyFill="1" applyBorder="1" applyAlignment="1">
      <alignment horizontal="left"/>
    </xf>
    <xf numFmtId="0" fontId="0" fillId="4" borderId="83" xfId="0" applyFill="1" applyBorder="1" applyAlignment="1">
      <alignment horizontal="left"/>
    </xf>
    <xf numFmtId="0" fontId="0" fillId="4" borderId="84" xfId="0" applyFill="1" applyBorder="1" applyAlignment="1">
      <alignment horizontal="left"/>
    </xf>
    <xf numFmtId="0" fontId="0" fillId="5" borderId="58" xfId="0" applyFill="1" applyBorder="1" applyAlignment="1">
      <alignment horizontal="center"/>
    </xf>
    <xf numFmtId="0" fontId="0" fillId="5" borderId="59" xfId="0" applyFill="1" applyBorder="1" applyAlignment="1">
      <alignment horizontal="center"/>
    </xf>
    <xf numFmtId="0" fontId="0" fillId="5" borderId="60"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2" xfId="0" applyBorder="1" applyAlignment="1">
      <alignment horizontal="center"/>
    </xf>
    <xf numFmtId="0" fontId="0" fillId="0" borderId="26" xfId="0" applyBorder="1" applyAlignment="1">
      <alignment horizontal="center"/>
    </xf>
    <xf numFmtId="0" fontId="0" fillId="0" borderId="33" xfId="0" applyBorder="1" applyAlignment="1">
      <alignment horizontal="center"/>
    </xf>
    <xf numFmtId="0" fontId="0" fillId="0" borderId="70" xfId="0" applyBorder="1" applyAlignment="1">
      <alignment horizontal="center"/>
    </xf>
    <xf numFmtId="0" fontId="0" fillId="0" borderId="71" xfId="0" applyBorder="1" applyAlignment="1">
      <alignment horizontal="center"/>
    </xf>
    <xf numFmtId="0" fontId="0" fillId="0" borderId="72" xfId="0" applyBorder="1" applyAlignment="1">
      <alignment horizontal="center"/>
    </xf>
    <xf numFmtId="0" fontId="0" fillId="4" borderId="85" xfId="0" applyFill="1" applyBorder="1" applyAlignment="1">
      <alignment horizontal="left"/>
    </xf>
    <xf numFmtId="0" fontId="0" fillId="0" borderId="82" xfId="0" applyBorder="1" applyAlignment="1" applyProtection="1">
      <alignment horizontal="left"/>
      <protection locked="0"/>
    </xf>
    <xf numFmtId="0" fontId="0" fillId="0" borderId="83" xfId="0" applyBorder="1" applyAlignment="1" applyProtection="1">
      <alignment horizontal="left"/>
      <protection locked="0"/>
    </xf>
    <xf numFmtId="0" fontId="0" fillId="0" borderId="84" xfId="0" applyBorder="1" applyAlignment="1" applyProtection="1">
      <alignment horizontal="left"/>
      <protection locked="0"/>
    </xf>
    <xf numFmtId="0" fontId="0" fillId="4" borderId="82" xfId="0" applyFill="1" applyBorder="1" applyAlignment="1">
      <alignment horizontal="left"/>
    </xf>
    <xf numFmtId="0" fontId="0" fillId="0" borderId="88" xfId="0" applyBorder="1" applyAlignment="1" applyProtection="1">
      <alignment horizontal="left"/>
      <protection locked="0"/>
    </xf>
    <xf numFmtId="0" fontId="0" fillId="0" borderId="89" xfId="0" applyBorder="1" applyAlignment="1" applyProtection="1">
      <alignment horizontal="left"/>
      <protection locked="0"/>
    </xf>
    <xf numFmtId="0" fontId="0" fillId="0" borderId="90" xfId="0" applyBorder="1" applyAlignment="1" applyProtection="1">
      <alignment horizontal="left"/>
      <protection locked="0"/>
    </xf>
    <xf numFmtId="0" fontId="0" fillId="5" borderId="109" xfId="0" applyFill="1" applyBorder="1" applyAlignment="1">
      <alignment horizontal="center"/>
    </xf>
    <xf numFmtId="0" fontId="0" fillId="5" borderId="110" xfId="0" applyFill="1" applyBorder="1" applyAlignment="1">
      <alignment horizontal="center"/>
    </xf>
    <xf numFmtId="0" fontId="0" fillId="0" borderId="68" xfId="0" applyBorder="1" applyAlignment="1">
      <alignment horizontal="center"/>
    </xf>
    <xf numFmtId="0" fontId="0" fillId="0" borderId="69" xfId="0" applyBorder="1" applyAlignment="1">
      <alignment horizontal="center"/>
    </xf>
    <xf numFmtId="0" fontId="0" fillId="5" borderId="95" xfId="0" applyFill="1" applyBorder="1" applyAlignment="1">
      <alignment horizontal="center"/>
    </xf>
    <xf numFmtId="0" fontId="0" fillId="5" borderId="94" xfId="0" applyFill="1" applyBorder="1" applyAlignment="1">
      <alignment horizontal="center"/>
    </xf>
    <xf numFmtId="0" fontId="0" fillId="0" borderId="6" xfId="0" applyBorder="1"/>
    <xf numFmtId="0" fontId="0" fillId="0" borderId="0" xfId="0" applyBorder="1"/>
    <xf numFmtId="0" fontId="0" fillId="5" borderId="112" xfId="0" applyFill="1" applyBorder="1" applyAlignment="1">
      <alignment horizontal="center"/>
    </xf>
    <xf numFmtId="0" fontId="0" fillId="0" borderId="109" xfId="0" applyBorder="1"/>
    <xf numFmtId="2" fontId="0" fillId="0" borderId="113" xfId="0" applyNumberFormat="1" applyBorder="1" applyAlignment="1" applyProtection="1">
      <alignment horizontal="center"/>
      <protection locked="0"/>
    </xf>
    <xf numFmtId="2" fontId="0" fillId="0" borderId="114" xfId="0" applyNumberFormat="1" applyBorder="1" applyAlignment="1" applyProtection="1">
      <alignment horizontal="center"/>
      <protection locked="0"/>
    </xf>
    <xf numFmtId="0" fontId="0" fillId="5" borderId="39" xfId="0" applyFill="1" applyBorder="1" applyAlignment="1">
      <alignment horizontal="center"/>
    </xf>
    <xf numFmtId="2" fontId="0" fillId="0" borderId="17" xfId="0" applyNumberFormat="1" applyBorder="1"/>
    <xf numFmtId="2" fontId="0" fillId="0" borderId="6" xfId="0" applyNumberFormat="1" applyBorder="1"/>
    <xf numFmtId="2" fontId="0" fillId="0" borderId="6" xfId="0" applyNumberFormat="1" applyBorder="1" applyAlignment="1">
      <alignment horizontal="center" vertical="center"/>
    </xf>
    <xf numFmtId="2" fontId="0" fillId="0" borderId="0" xfId="0" applyNumberFormat="1" applyAlignment="1" applyProtection="1">
      <alignment horizontal="center"/>
      <protection locked="0"/>
    </xf>
    <xf numFmtId="0" fontId="0" fillId="0" borderId="0" xfId="0" applyAlignment="1" applyProtection="1">
      <alignment horizontal="center"/>
      <protection locked="0"/>
    </xf>
    <xf numFmtId="2" fontId="0" fillId="0" borderId="9" xfId="0" applyNumberFormat="1" applyBorder="1" applyAlignment="1" applyProtection="1">
      <alignment horizontal="center"/>
      <protection locked="0"/>
    </xf>
    <xf numFmtId="20" fontId="0" fillId="0" borderId="10" xfId="0" applyNumberFormat="1" applyBorder="1" applyAlignment="1" applyProtection="1">
      <alignment horizontal="center"/>
      <protection locked="0"/>
    </xf>
    <xf numFmtId="0" fontId="0" fillId="0" borderId="45" xfId="0" applyBorder="1" applyAlignment="1" applyProtection="1">
      <alignment horizontal="center" vertical="center"/>
      <protection locked="0"/>
    </xf>
    <xf numFmtId="0" fontId="0" fillId="0" borderId="43" xfId="0" applyBorder="1" applyAlignment="1" applyProtection="1">
      <alignment horizontal="center" vertical="center"/>
      <protection locked="0"/>
    </xf>
    <xf numFmtId="0" fontId="0" fillId="0" borderId="44" xfId="0" applyBorder="1" applyAlignment="1" applyProtection="1">
      <alignment horizontal="center" vertical="center"/>
      <protection locked="0"/>
    </xf>
    <xf numFmtId="2" fontId="0" fillId="0" borderId="45" xfId="0" applyNumberFormat="1" applyBorder="1" applyAlignment="1" applyProtection="1">
      <alignment horizontal="center" vertical="center"/>
      <protection locked="0"/>
    </xf>
    <xf numFmtId="2" fontId="0" fillId="0" borderId="118" xfId="0" applyNumberFormat="1" applyBorder="1" applyAlignment="1" applyProtection="1">
      <alignment horizontal="center" vertical="center"/>
      <protection locked="0"/>
    </xf>
    <xf numFmtId="2" fontId="0" fillId="0" borderId="119" xfId="0" applyNumberFormat="1" applyBorder="1" applyAlignment="1" applyProtection="1">
      <alignment horizontal="center" vertical="center"/>
      <protection locked="0"/>
    </xf>
    <xf numFmtId="0" fontId="0" fillId="3" borderId="39" xfId="0" applyFill="1" applyBorder="1" applyAlignment="1">
      <alignment horizontal="center"/>
    </xf>
    <xf numFmtId="0" fontId="0" fillId="3" borderId="120" xfId="0" applyFill="1" applyBorder="1"/>
    <xf numFmtId="0" fontId="0" fillId="0" borderId="120" xfId="0" applyBorder="1" applyAlignment="1" applyProtection="1">
      <alignment horizontal="center" vertical="center"/>
      <protection locked="0"/>
    </xf>
    <xf numFmtId="0" fontId="0" fillId="0" borderId="0" xfId="0" applyBorder="1" applyProtection="1">
      <protection locked="0"/>
    </xf>
    <xf numFmtId="2" fontId="0" fillId="0" borderId="30" xfId="0" applyNumberFormat="1" applyBorder="1" applyAlignment="1" applyProtection="1">
      <alignment horizontal="center" vertical="center"/>
      <protection locked="0"/>
    </xf>
    <xf numFmtId="0" fontId="0" fillId="3" borderId="117" xfId="0" applyFill="1" applyBorder="1"/>
    <xf numFmtId="0" fontId="0" fillId="0" borderId="117" xfId="0" applyBorder="1" applyAlignment="1" applyProtection="1">
      <alignment horizontal="center" vertical="center"/>
      <protection locked="0"/>
    </xf>
    <xf numFmtId="0" fontId="0" fillId="5" borderId="118" xfId="0" applyFill="1" applyBorder="1" applyAlignment="1">
      <alignment horizontal="right"/>
    </xf>
    <xf numFmtId="0" fontId="0" fillId="5" borderId="115" xfId="0" applyFill="1" applyBorder="1"/>
    <xf numFmtId="0" fontId="0" fillId="5" borderId="58" xfId="0" applyFill="1" applyBorder="1"/>
    <xf numFmtId="0" fontId="0" fillId="0" borderId="95" xfId="0" applyBorder="1" applyProtection="1">
      <protection locked="0"/>
    </xf>
    <xf numFmtId="2" fontId="0" fillId="0" borderId="121" xfId="0" applyNumberFormat="1" applyBorder="1" applyAlignment="1" applyProtection="1">
      <alignment horizontal="center"/>
      <protection locked="0"/>
    </xf>
    <xf numFmtId="0" fontId="0" fillId="0" borderId="65" xfId="0" applyBorder="1"/>
    <xf numFmtId="2" fontId="0" fillId="0" borderId="122" xfId="0" applyNumberFormat="1" applyBorder="1" applyAlignment="1" applyProtection="1">
      <alignment horizontal="center"/>
      <protection locked="0"/>
    </xf>
    <xf numFmtId="0" fontId="0" fillId="0" borderId="94" xfId="0" applyBorder="1" applyProtection="1">
      <protection locked="0"/>
    </xf>
    <xf numFmtId="0" fontId="0" fillId="0" borderId="111" xfId="0" applyBorder="1" applyProtection="1">
      <protection locked="0"/>
    </xf>
    <xf numFmtId="2" fontId="0" fillId="0" borderId="123" xfId="0" applyNumberFormat="1" applyBorder="1" applyAlignment="1" applyProtection="1">
      <alignment horizontal="center"/>
      <protection locked="0"/>
    </xf>
    <xf numFmtId="2" fontId="0" fillId="0" borderId="61" xfId="0" applyNumberFormat="1" applyBorder="1"/>
    <xf numFmtId="0" fontId="0" fillId="0" borderId="118" xfId="0" applyBorder="1" applyAlignment="1">
      <alignment horizontal="center"/>
    </xf>
    <xf numFmtId="0" fontId="0" fillId="0" borderId="115" xfId="0" applyBorder="1" applyAlignment="1" applyProtection="1">
      <alignment horizontal="center"/>
      <protection locked="0"/>
    </xf>
    <xf numFmtId="0" fontId="0" fillId="0" borderId="58" xfId="0" applyBorder="1" applyAlignment="1" applyProtection="1">
      <alignment horizontal="center"/>
      <protection locked="0"/>
    </xf>
    <xf numFmtId="2" fontId="0" fillId="0" borderId="91" xfId="0" applyNumberFormat="1" applyBorder="1" applyAlignment="1">
      <alignment horizontal="center" vertical="center"/>
    </xf>
    <xf numFmtId="2" fontId="0" fillId="0" borderId="92" xfId="0" applyNumberFormat="1" applyBorder="1" applyAlignment="1">
      <alignment horizontal="center" vertical="center"/>
    </xf>
    <xf numFmtId="2" fontId="0" fillId="0" borderId="93" xfId="0" applyNumberFormat="1" applyBorder="1" applyAlignment="1">
      <alignment horizontal="center" vertical="center"/>
    </xf>
    <xf numFmtId="0" fontId="0" fillId="0" borderId="118" xfId="0" applyBorder="1" applyAlignment="1" applyProtection="1">
      <alignment horizontal="center"/>
      <protection locked="0"/>
    </xf>
    <xf numFmtId="1" fontId="0" fillId="0" borderId="116" xfId="0" applyNumberFormat="1" applyBorder="1" applyAlignment="1" applyProtection="1">
      <alignment horizontal="center"/>
      <protection locked="0"/>
    </xf>
    <xf numFmtId="0" fontId="0" fillId="2" borderId="39" xfId="0" applyFill="1" applyBorder="1" applyAlignment="1">
      <alignment horizontal="center"/>
    </xf>
    <xf numFmtId="2" fontId="0" fillId="0" borderId="87" xfId="0" applyNumberFormat="1" applyBorder="1" applyAlignment="1" applyProtection="1">
      <alignment horizontal="center"/>
      <protection locked="0"/>
    </xf>
    <xf numFmtId="2" fontId="0" fillId="0" borderId="126" xfId="0" applyNumberFormat="1" applyBorder="1" applyAlignment="1" applyProtection="1">
      <alignment horizontal="center"/>
      <protection locked="0"/>
    </xf>
    <xf numFmtId="2" fontId="0" fillId="0" borderId="69" xfId="0" applyNumberFormat="1" applyBorder="1" applyAlignment="1" applyProtection="1">
      <alignment horizontal="center"/>
      <protection locked="0"/>
    </xf>
    <xf numFmtId="0" fontId="0" fillId="2" borderId="118" xfId="0" applyFill="1" applyBorder="1" applyAlignment="1">
      <alignment horizontal="center"/>
    </xf>
    <xf numFmtId="0" fontId="0" fillId="2" borderId="115" xfId="0" applyFill="1" applyBorder="1" applyAlignment="1">
      <alignment horizontal="center"/>
    </xf>
    <xf numFmtId="0" fontId="0" fillId="2" borderId="58" xfId="0" applyFill="1" applyBorder="1" applyAlignment="1">
      <alignment horizontal="center"/>
    </xf>
    <xf numFmtId="0" fontId="0" fillId="8" borderId="92" xfId="0" applyFill="1" applyBorder="1" applyAlignment="1" applyProtection="1">
      <alignment horizontal="center"/>
      <protection locked="0"/>
    </xf>
    <xf numFmtId="0" fontId="0" fillId="8" borderId="93" xfId="0" applyFill="1" applyBorder="1" applyAlignment="1" applyProtection="1">
      <alignment horizontal="center"/>
      <protection locked="0"/>
    </xf>
    <xf numFmtId="0" fontId="0" fillId="2" borderId="31" xfId="0" applyFill="1" applyBorder="1" applyAlignment="1">
      <alignment horizontal="center"/>
    </xf>
    <xf numFmtId="0" fontId="0" fillId="2" borderId="0" xfId="0" applyFill="1" applyBorder="1" applyAlignment="1">
      <alignment horizontal="center"/>
    </xf>
    <xf numFmtId="0" fontId="0" fillId="8" borderId="94" xfId="0" applyFill="1" applyBorder="1" applyAlignment="1" applyProtection="1">
      <alignment horizontal="center"/>
      <protection locked="0"/>
    </xf>
    <xf numFmtId="0" fontId="0" fillId="8" borderId="111" xfId="0" applyFill="1" applyBorder="1" applyAlignment="1" applyProtection="1">
      <alignment horizontal="center"/>
      <protection locked="0"/>
    </xf>
    <xf numFmtId="0" fontId="0" fillId="2" borderId="30" xfId="0" applyFill="1" applyBorder="1" applyAlignment="1">
      <alignment horizontal="center"/>
    </xf>
    <xf numFmtId="0" fontId="0" fillId="8" borderId="125" xfId="0" applyFill="1" applyBorder="1" applyAlignment="1" applyProtection="1">
      <alignment horizontal="center"/>
      <protection locked="0"/>
    </xf>
    <xf numFmtId="0" fontId="0" fillId="8" borderId="124" xfId="0" applyFill="1" applyBorder="1" applyAlignment="1" applyProtection="1">
      <alignment horizontal="center"/>
      <protection locked="0"/>
    </xf>
    <xf numFmtId="0" fontId="0" fillId="2" borderId="127" xfId="0" applyFill="1" applyBorder="1" applyAlignment="1">
      <alignment horizontal="center"/>
    </xf>
    <xf numFmtId="0" fontId="0" fillId="2" borderId="128" xfId="0" applyFill="1" applyBorder="1" applyAlignment="1">
      <alignment horizontal="center"/>
    </xf>
    <xf numFmtId="0" fontId="0" fillId="2" borderId="61" xfId="0" applyFill="1" applyBorder="1" applyAlignment="1">
      <alignment horizontal="center"/>
    </xf>
    <xf numFmtId="0" fontId="0" fillId="2" borderId="70" xfId="0" applyFill="1" applyBorder="1" applyAlignment="1">
      <alignment horizontal="center"/>
    </xf>
    <xf numFmtId="0" fontId="0" fillId="4" borderId="0" xfId="0" applyFill="1" applyBorder="1" applyAlignment="1">
      <alignment horizontal="center"/>
    </xf>
    <xf numFmtId="0" fontId="0" fillId="0" borderId="79" xfId="0" applyBorder="1" applyProtection="1">
      <protection locked="0"/>
    </xf>
    <xf numFmtId="2" fontId="0" fillId="0" borderId="12" xfId="0" applyNumberFormat="1" applyBorder="1" applyProtection="1">
      <protection locked="0"/>
    </xf>
    <xf numFmtId="0" fontId="0" fillId="4" borderId="118" xfId="0" applyFill="1" applyBorder="1"/>
    <xf numFmtId="0" fontId="0" fillId="4" borderId="115" xfId="0" applyFill="1" applyBorder="1"/>
    <xf numFmtId="0" fontId="0" fillId="4" borderId="58" xfId="0" applyFill="1" applyBorder="1"/>
    <xf numFmtId="2" fontId="0" fillId="0" borderId="73" xfId="0" applyNumberFormat="1" applyBorder="1" applyProtection="1">
      <protection locked="0"/>
    </xf>
    <xf numFmtId="0" fontId="0" fillId="0" borderId="74" xfId="0" applyBorder="1" applyProtection="1">
      <protection locked="0"/>
    </xf>
    <xf numFmtId="2" fontId="0" fillId="0" borderId="74" xfId="0" applyNumberFormat="1" applyBorder="1" applyProtection="1">
      <protection locked="0"/>
    </xf>
    <xf numFmtId="2" fontId="0" fillId="0" borderId="129" xfId="0" applyNumberFormat="1" applyBorder="1" applyProtection="1">
      <protection locked="0"/>
    </xf>
    <xf numFmtId="2" fontId="0" fillId="0" borderId="130" xfId="0" applyNumberFormat="1" applyBorder="1" applyProtection="1">
      <protection locked="0"/>
    </xf>
    <xf numFmtId="2" fontId="0" fillId="0" borderId="96" xfId="0" applyNumberFormat="1" applyBorder="1" applyProtection="1">
      <protection locked="0"/>
    </xf>
    <xf numFmtId="2" fontId="0" fillId="8" borderId="91" xfId="0" applyNumberFormat="1" applyFill="1" applyBorder="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29.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Static</a:t>
            </a:r>
            <a:r>
              <a:rPr lang="en-GB" baseline="0"/>
              <a:t> Metal</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Friction!$T$8:$T$12</c:f>
              <c:numCache>
                <c:formatCode>General</c:formatCode>
                <c:ptCount val="5"/>
                <c:pt idx="0">
                  <c:v>9.8100000000000007E-2</c:v>
                </c:pt>
                <c:pt idx="1">
                  <c:v>0.78480000000000005</c:v>
                </c:pt>
                <c:pt idx="2">
                  <c:v>0.78480000000000005</c:v>
                </c:pt>
                <c:pt idx="3">
                  <c:v>0.78480000000000005</c:v>
                </c:pt>
                <c:pt idx="4">
                  <c:v>0.88290000000000002</c:v>
                </c:pt>
              </c:numCache>
            </c:numRef>
          </c:xVal>
          <c:yVal>
            <c:numRef>
              <c:f>Friction!$R$8:$R$12</c:f>
              <c:numCache>
                <c:formatCode>General</c:formatCode>
                <c:ptCount val="5"/>
                <c:pt idx="0">
                  <c:v>2.6487000000000003</c:v>
                </c:pt>
                <c:pt idx="1">
                  <c:v>3.3354000000000004</c:v>
                </c:pt>
                <c:pt idx="2">
                  <c:v>3.3354000000000004</c:v>
                </c:pt>
                <c:pt idx="3">
                  <c:v>3.3354000000000004</c:v>
                </c:pt>
                <c:pt idx="4">
                  <c:v>3.4335</c:v>
                </c:pt>
              </c:numCache>
            </c:numRef>
          </c:yVal>
          <c:smooth val="0"/>
          <c:extLst>
            <c:ext xmlns:c16="http://schemas.microsoft.com/office/drawing/2014/chart" uri="{C3380CC4-5D6E-409C-BE32-E72D297353CC}">
              <c16:uniqueId val="{00000000-B42A-4D00-81EB-6B6D4C0A341E}"/>
            </c:ext>
          </c:extLst>
        </c:ser>
        <c:dLbls>
          <c:showLegendKey val="0"/>
          <c:showVal val="0"/>
          <c:showCatName val="0"/>
          <c:showSerName val="0"/>
          <c:showPercent val="0"/>
          <c:showBubbleSize val="0"/>
        </c:dLbls>
        <c:axId val="1003479823"/>
        <c:axId val="1003477903"/>
      </c:scatterChart>
      <c:valAx>
        <c:axId val="100347982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03477903"/>
        <c:crosses val="autoZero"/>
        <c:crossBetween val="midCat"/>
      </c:valAx>
      <c:valAx>
        <c:axId val="100347790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0347982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Static</a:t>
            </a:r>
            <a:r>
              <a:rPr lang="en-GB" baseline="0"/>
              <a:t> Wood</a:t>
            </a:r>
          </a:p>
        </c:rich>
      </c:tx>
      <c:layout>
        <c:manualLayout>
          <c:xMode val="edge"/>
          <c:yMode val="edge"/>
          <c:x val="0.37623395679642446"/>
          <c:y val="2.777777777777777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Friction!$T$17:$T$21</c:f>
              <c:numCache>
                <c:formatCode>General</c:formatCode>
                <c:ptCount val="5"/>
                <c:pt idx="0">
                  <c:v>0.49050000000000005</c:v>
                </c:pt>
                <c:pt idx="1">
                  <c:v>0.68670000000000009</c:v>
                </c:pt>
                <c:pt idx="2">
                  <c:v>0.98100000000000009</c:v>
                </c:pt>
                <c:pt idx="3">
                  <c:v>0.98100000000000009</c:v>
                </c:pt>
                <c:pt idx="4">
                  <c:v>1.2753000000000001</c:v>
                </c:pt>
              </c:numCache>
            </c:numRef>
          </c:xVal>
          <c:yVal>
            <c:numRef>
              <c:f>Friction!$R$17:$R$21</c:f>
              <c:numCache>
                <c:formatCode>General</c:formatCode>
                <c:ptCount val="5"/>
                <c:pt idx="0">
                  <c:v>2.0600999999999998</c:v>
                </c:pt>
                <c:pt idx="1">
                  <c:v>2.2563000000000004</c:v>
                </c:pt>
                <c:pt idx="2">
                  <c:v>2.5506000000000002</c:v>
                </c:pt>
                <c:pt idx="3">
                  <c:v>2.5506000000000002</c:v>
                </c:pt>
                <c:pt idx="4">
                  <c:v>2.8449</c:v>
                </c:pt>
              </c:numCache>
            </c:numRef>
          </c:yVal>
          <c:smooth val="0"/>
          <c:extLst>
            <c:ext xmlns:c16="http://schemas.microsoft.com/office/drawing/2014/chart" uri="{C3380CC4-5D6E-409C-BE32-E72D297353CC}">
              <c16:uniqueId val="{00000000-2ECA-466D-B708-B857C0117554}"/>
            </c:ext>
          </c:extLst>
        </c:ser>
        <c:dLbls>
          <c:showLegendKey val="0"/>
          <c:showVal val="0"/>
          <c:showCatName val="0"/>
          <c:showSerName val="0"/>
          <c:showPercent val="0"/>
          <c:showBubbleSize val="0"/>
        </c:dLbls>
        <c:axId val="821732239"/>
        <c:axId val="821749519"/>
      </c:scatterChart>
      <c:valAx>
        <c:axId val="82173223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1749519"/>
        <c:crosses val="autoZero"/>
        <c:crossBetween val="midCat"/>
      </c:valAx>
      <c:valAx>
        <c:axId val="82174951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173223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Static</a:t>
            </a:r>
            <a:r>
              <a:rPr lang="en-GB" baseline="0"/>
              <a:t> Plastic</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Friction!$T$26:$T$30</c:f>
              <c:numCache>
                <c:formatCode>General</c:formatCode>
                <c:ptCount val="5"/>
                <c:pt idx="0">
                  <c:v>0.49050000000000005</c:v>
                </c:pt>
                <c:pt idx="1">
                  <c:v>0.68670000000000009</c:v>
                </c:pt>
                <c:pt idx="2">
                  <c:v>0.78480000000000005</c:v>
                </c:pt>
                <c:pt idx="3">
                  <c:v>0.98100000000000009</c:v>
                </c:pt>
                <c:pt idx="4">
                  <c:v>1.1772</c:v>
                </c:pt>
              </c:numCache>
            </c:numRef>
          </c:xVal>
          <c:yVal>
            <c:numRef>
              <c:f>Friction!$R$26:$R$30</c:f>
              <c:numCache>
                <c:formatCode>General</c:formatCode>
                <c:ptCount val="5"/>
                <c:pt idx="0">
                  <c:v>2.0600999999999998</c:v>
                </c:pt>
                <c:pt idx="1">
                  <c:v>2.2563000000000004</c:v>
                </c:pt>
                <c:pt idx="2">
                  <c:v>2.3544</c:v>
                </c:pt>
                <c:pt idx="3">
                  <c:v>2.5506000000000002</c:v>
                </c:pt>
                <c:pt idx="4">
                  <c:v>2.7468000000000004</c:v>
                </c:pt>
              </c:numCache>
            </c:numRef>
          </c:yVal>
          <c:smooth val="0"/>
          <c:extLst>
            <c:ext xmlns:c16="http://schemas.microsoft.com/office/drawing/2014/chart" uri="{C3380CC4-5D6E-409C-BE32-E72D297353CC}">
              <c16:uniqueId val="{00000000-6083-40BE-B762-46EABA86232F}"/>
            </c:ext>
          </c:extLst>
        </c:ser>
        <c:dLbls>
          <c:showLegendKey val="0"/>
          <c:showVal val="0"/>
          <c:showCatName val="0"/>
          <c:showSerName val="0"/>
          <c:showPercent val="0"/>
          <c:showBubbleSize val="0"/>
        </c:dLbls>
        <c:axId val="895836495"/>
        <c:axId val="895833135"/>
      </c:scatterChart>
      <c:valAx>
        <c:axId val="89583649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95833135"/>
        <c:crosses val="autoZero"/>
        <c:crossBetween val="midCat"/>
      </c:valAx>
      <c:valAx>
        <c:axId val="89583313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9583649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3735968057525113E-2"/>
          <c:y val="2.75924349537667E-2"/>
          <c:w val="0.85502460195238228"/>
          <c:h val="0.88138793250761061"/>
        </c:manualLayout>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Gears!$B$16:$B$23</c:f>
              <c:numCache>
                <c:formatCode>General</c:formatCode>
                <c:ptCount val="8"/>
                <c:pt idx="0">
                  <c:v>60</c:v>
                </c:pt>
                <c:pt idx="1">
                  <c:v>120</c:v>
                </c:pt>
                <c:pt idx="2">
                  <c:v>172</c:v>
                </c:pt>
                <c:pt idx="3">
                  <c:v>230</c:v>
                </c:pt>
                <c:pt idx="4">
                  <c:v>282</c:v>
                </c:pt>
                <c:pt idx="5">
                  <c:v>349</c:v>
                </c:pt>
                <c:pt idx="6">
                  <c:v>395</c:v>
                </c:pt>
                <c:pt idx="7">
                  <c:v>459</c:v>
                </c:pt>
              </c:numCache>
            </c:numRef>
          </c:xVal>
          <c:yVal>
            <c:numRef>
              <c:f>Gears!$A$16:$A$23</c:f>
              <c:numCache>
                <c:formatCode>General</c:formatCode>
                <c:ptCount val="8"/>
                <c:pt idx="0">
                  <c:v>50</c:v>
                </c:pt>
                <c:pt idx="1">
                  <c:v>100</c:v>
                </c:pt>
                <c:pt idx="2">
                  <c:v>150</c:v>
                </c:pt>
                <c:pt idx="3">
                  <c:v>200</c:v>
                </c:pt>
                <c:pt idx="4">
                  <c:v>250</c:v>
                </c:pt>
                <c:pt idx="5">
                  <c:v>300</c:v>
                </c:pt>
                <c:pt idx="6">
                  <c:v>350</c:v>
                </c:pt>
                <c:pt idx="7">
                  <c:v>400</c:v>
                </c:pt>
              </c:numCache>
            </c:numRef>
          </c:yVal>
          <c:smooth val="0"/>
          <c:extLst>
            <c:ext xmlns:c16="http://schemas.microsoft.com/office/drawing/2014/chart" uri="{C3380CC4-5D6E-409C-BE32-E72D297353CC}">
              <c16:uniqueId val="{00000001-C8A9-4641-AAFC-648E515A2AF1}"/>
            </c:ext>
          </c:extLst>
        </c:ser>
        <c:dLbls>
          <c:showLegendKey val="0"/>
          <c:showVal val="0"/>
          <c:showCatName val="0"/>
          <c:showSerName val="0"/>
          <c:showPercent val="0"/>
          <c:showBubbleSize val="0"/>
        </c:dLbls>
        <c:axId val="182299679"/>
        <c:axId val="182290079"/>
      </c:scatterChart>
      <c:valAx>
        <c:axId val="18229967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290079"/>
        <c:crosses val="autoZero"/>
        <c:crossBetween val="midCat"/>
      </c:valAx>
      <c:valAx>
        <c:axId val="18229007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29967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3735968057525113E-2"/>
          <c:y val="2.75924349537667E-2"/>
          <c:w val="0.85502460195238228"/>
          <c:h val="0.88138793250761061"/>
        </c:manualLayout>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Gears!$G$16:$G$23</c:f>
              <c:numCache>
                <c:formatCode>General</c:formatCode>
                <c:ptCount val="8"/>
                <c:pt idx="0">
                  <c:v>10</c:v>
                </c:pt>
                <c:pt idx="1">
                  <c:v>20</c:v>
                </c:pt>
                <c:pt idx="2">
                  <c:v>28</c:v>
                </c:pt>
                <c:pt idx="3">
                  <c:v>36</c:v>
                </c:pt>
                <c:pt idx="4">
                  <c:v>50</c:v>
                </c:pt>
                <c:pt idx="5">
                  <c:v>60</c:v>
                </c:pt>
                <c:pt idx="6">
                  <c:v>70</c:v>
                </c:pt>
                <c:pt idx="7">
                  <c:v>80</c:v>
                </c:pt>
              </c:numCache>
            </c:numRef>
          </c:xVal>
          <c:yVal>
            <c:numRef>
              <c:f>Gears!$F$16:$F$23</c:f>
              <c:numCache>
                <c:formatCode>General</c:formatCode>
                <c:ptCount val="8"/>
                <c:pt idx="0">
                  <c:v>50</c:v>
                </c:pt>
                <c:pt idx="1">
                  <c:v>100</c:v>
                </c:pt>
                <c:pt idx="2">
                  <c:v>150</c:v>
                </c:pt>
                <c:pt idx="3">
                  <c:v>200</c:v>
                </c:pt>
                <c:pt idx="4">
                  <c:v>250</c:v>
                </c:pt>
                <c:pt idx="5">
                  <c:v>300</c:v>
                </c:pt>
                <c:pt idx="6">
                  <c:v>350</c:v>
                </c:pt>
                <c:pt idx="7">
                  <c:v>400</c:v>
                </c:pt>
              </c:numCache>
            </c:numRef>
          </c:yVal>
          <c:smooth val="0"/>
          <c:extLst>
            <c:ext xmlns:c16="http://schemas.microsoft.com/office/drawing/2014/chart" uri="{C3380CC4-5D6E-409C-BE32-E72D297353CC}">
              <c16:uniqueId val="{00000000-BD27-49B3-B7C7-0599B59AB4A3}"/>
            </c:ext>
          </c:extLst>
        </c:ser>
        <c:dLbls>
          <c:showLegendKey val="0"/>
          <c:showVal val="0"/>
          <c:showCatName val="0"/>
          <c:showSerName val="0"/>
          <c:showPercent val="0"/>
          <c:showBubbleSize val="0"/>
        </c:dLbls>
        <c:axId val="182299679"/>
        <c:axId val="182290079"/>
      </c:scatterChart>
      <c:valAx>
        <c:axId val="18229967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290079"/>
        <c:crosses val="autoZero"/>
        <c:crossBetween val="midCat"/>
      </c:valAx>
      <c:valAx>
        <c:axId val="18229007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29967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3735968057525113E-2"/>
          <c:y val="2.75924349537667E-2"/>
          <c:w val="0.85502460195238228"/>
          <c:h val="0.88138793250761061"/>
        </c:manualLayout>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Gears!$L$16:$L$23</c:f>
              <c:numCache>
                <c:formatCode>General</c:formatCode>
                <c:ptCount val="8"/>
                <c:pt idx="0">
                  <c:v>120</c:v>
                </c:pt>
                <c:pt idx="1">
                  <c:v>135</c:v>
                </c:pt>
                <c:pt idx="2">
                  <c:v>190</c:v>
                </c:pt>
                <c:pt idx="3">
                  <c:v>250</c:v>
                </c:pt>
                <c:pt idx="4">
                  <c:v>299</c:v>
                </c:pt>
                <c:pt idx="5">
                  <c:v>350</c:v>
                </c:pt>
                <c:pt idx="6">
                  <c:v>420</c:v>
                </c:pt>
                <c:pt idx="7">
                  <c:v>470</c:v>
                </c:pt>
              </c:numCache>
            </c:numRef>
          </c:xVal>
          <c:yVal>
            <c:numRef>
              <c:f>Gears!$K$16:$K$23</c:f>
              <c:numCache>
                <c:formatCode>General</c:formatCode>
                <c:ptCount val="8"/>
                <c:pt idx="0">
                  <c:v>50</c:v>
                </c:pt>
                <c:pt idx="1">
                  <c:v>100</c:v>
                </c:pt>
                <c:pt idx="2">
                  <c:v>150</c:v>
                </c:pt>
                <c:pt idx="3">
                  <c:v>200</c:v>
                </c:pt>
                <c:pt idx="4">
                  <c:v>250</c:v>
                </c:pt>
                <c:pt idx="5">
                  <c:v>300</c:v>
                </c:pt>
                <c:pt idx="6">
                  <c:v>350</c:v>
                </c:pt>
                <c:pt idx="7">
                  <c:v>400</c:v>
                </c:pt>
              </c:numCache>
            </c:numRef>
          </c:yVal>
          <c:smooth val="0"/>
          <c:extLst>
            <c:ext xmlns:c16="http://schemas.microsoft.com/office/drawing/2014/chart" uri="{C3380CC4-5D6E-409C-BE32-E72D297353CC}">
              <c16:uniqueId val="{00000000-A33B-4EBA-850C-6B56A87904EC}"/>
            </c:ext>
          </c:extLst>
        </c:ser>
        <c:dLbls>
          <c:showLegendKey val="0"/>
          <c:showVal val="0"/>
          <c:showCatName val="0"/>
          <c:showSerName val="0"/>
          <c:showPercent val="0"/>
          <c:showBubbleSize val="0"/>
        </c:dLbls>
        <c:axId val="182299679"/>
        <c:axId val="182290079"/>
      </c:scatterChart>
      <c:valAx>
        <c:axId val="18229967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290079"/>
        <c:crosses val="autoZero"/>
        <c:crossBetween val="midCat"/>
      </c:valAx>
      <c:valAx>
        <c:axId val="18229007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29967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3735968057525113E-2"/>
          <c:y val="2.75924349537667E-2"/>
          <c:w val="0.85502460195238228"/>
          <c:h val="0.88138793250761061"/>
        </c:manualLayout>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Gears!$R$20:$R$27</c:f>
              <c:numCache>
                <c:formatCode>General</c:formatCode>
                <c:ptCount val="8"/>
                <c:pt idx="0">
                  <c:v>40</c:v>
                </c:pt>
                <c:pt idx="1">
                  <c:v>60</c:v>
                </c:pt>
                <c:pt idx="2">
                  <c:v>90</c:v>
                </c:pt>
                <c:pt idx="3">
                  <c:v>120</c:v>
                </c:pt>
                <c:pt idx="4">
                  <c:v>140</c:v>
                </c:pt>
                <c:pt idx="5">
                  <c:v>160</c:v>
                </c:pt>
                <c:pt idx="6">
                  <c:v>190</c:v>
                </c:pt>
                <c:pt idx="7">
                  <c:v>220</c:v>
                </c:pt>
              </c:numCache>
            </c:numRef>
          </c:xVal>
          <c:yVal>
            <c:numRef>
              <c:f>Gears!$Q$20:$Q$27</c:f>
              <c:numCache>
                <c:formatCode>General</c:formatCode>
                <c:ptCount val="8"/>
                <c:pt idx="0">
                  <c:v>50</c:v>
                </c:pt>
                <c:pt idx="1">
                  <c:v>100</c:v>
                </c:pt>
                <c:pt idx="2">
                  <c:v>150</c:v>
                </c:pt>
                <c:pt idx="3">
                  <c:v>200</c:v>
                </c:pt>
                <c:pt idx="4">
                  <c:v>250</c:v>
                </c:pt>
                <c:pt idx="5">
                  <c:v>300</c:v>
                </c:pt>
                <c:pt idx="6">
                  <c:v>350</c:v>
                </c:pt>
                <c:pt idx="7">
                  <c:v>400</c:v>
                </c:pt>
              </c:numCache>
            </c:numRef>
          </c:yVal>
          <c:smooth val="0"/>
          <c:extLst>
            <c:ext xmlns:c16="http://schemas.microsoft.com/office/drawing/2014/chart" uri="{C3380CC4-5D6E-409C-BE32-E72D297353CC}">
              <c16:uniqueId val="{00000000-5FEE-4F55-A696-466A9081C378}"/>
            </c:ext>
          </c:extLst>
        </c:ser>
        <c:dLbls>
          <c:showLegendKey val="0"/>
          <c:showVal val="0"/>
          <c:showCatName val="0"/>
          <c:showSerName val="0"/>
          <c:showPercent val="0"/>
          <c:showBubbleSize val="0"/>
        </c:dLbls>
        <c:axId val="182299679"/>
        <c:axId val="182290079"/>
      </c:scatterChart>
      <c:valAx>
        <c:axId val="18229967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290079"/>
        <c:crosses val="autoZero"/>
        <c:crossBetween val="midCat"/>
      </c:valAx>
      <c:valAx>
        <c:axId val="18229007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29967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3735968057525113E-2"/>
          <c:y val="2.75924349537667E-2"/>
          <c:w val="0.85502460195238228"/>
          <c:h val="0.88138793250761061"/>
        </c:manualLayout>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Gears!$A$16:$A$23</c:f>
              <c:numCache>
                <c:formatCode>General</c:formatCode>
                <c:ptCount val="8"/>
                <c:pt idx="0">
                  <c:v>50</c:v>
                </c:pt>
                <c:pt idx="1">
                  <c:v>100</c:v>
                </c:pt>
                <c:pt idx="2">
                  <c:v>150</c:v>
                </c:pt>
                <c:pt idx="3">
                  <c:v>200</c:v>
                </c:pt>
                <c:pt idx="4">
                  <c:v>250</c:v>
                </c:pt>
                <c:pt idx="5">
                  <c:v>300</c:v>
                </c:pt>
                <c:pt idx="6">
                  <c:v>350</c:v>
                </c:pt>
                <c:pt idx="7">
                  <c:v>400</c:v>
                </c:pt>
              </c:numCache>
            </c:numRef>
          </c:xVal>
          <c:yVal>
            <c:numRef>
              <c:f>Gears!$D$16:$D$23</c:f>
              <c:numCache>
                <c:formatCode>0.00</c:formatCode>
                <c:ptCount val="8"/>
                <c:pt idx="0">
                  <c:v>83.333333333333343</c:v>
                </c:pt>
                <c:pt idx="1">
                  <c:v>83.333333333333343</c:v>
                </c:pt>
                <c:pt idx="2">
                  <c:v>87.20930232558139</c:v>
                </c:pt>
                <c:pt idx="3">
                  <c:v>86.956521739130437</c:v>
                </c:pt>
                <c:pt idx="4">
                  <c:v>88.652482269503537</c:v>
                </c:pt>
                <c:pt idx="5">
                  <c:v>85.959885386819479</c:v>
                </c:pt>
                <c:pt idx="6">
                  <c:v>88.60759493670885</c:v>
                </c:pt>
                <c:pt idx="7">
                  <c:v>87.145969498910674</c:v>
                </c:pt>
              </c:numCache>
            </c:numRef>
          </c:yVal>
          <c:smooth val="0"/>
          <c:extLst>
            <c:ext xmlns:c16="http://schemas.microsoft.com/office/drawing/2014/chart" uri="{C3380CC4-5D6E-409C-BE32-E72D297353CC}">
              <c16:uniqueId val="{00000000-074F-43CD-AB33-495232C80E3B}"/>
            </c:ext>
          </c:extLst>
        </c:ser>
        <c:dLbls>
          <c:showLegendKey val="0"/>
          <c:showVal val="0"/>
          <c:showCatName val="0"/>
          <c:showSerName val="0"/>
          <c:showPercent val="0"/>
          <c:showBubbleSize val="0"/>
        </c:dLbls>
        <c:axId val="182299679"/>
        <c:axId val="182290079"/>
      </c:scatterChart>
      <c:valAx>
        <c:axId val="18229967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290079"/>
        <c:crosses val="autoZero"/>
        <c:crossBetween val="midCat"/>
      </c:valAx>
      <c:valAx>
        <c:axId val="18229007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29967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3735968057525113E-2"/>
          <c:y val="2.75924349537667E-2"/>
          <c:w val="0.85502460195238228"/>
          <c:h val="0.88138793250761061"/>
        </c:manualLayout>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Gears!$F$16:$F$23</c:f>
              <c:numCache>
                <c:formatCode>General</c:formatCode>
                <c:ptCount val="8"/>
                <c:pt idx="0">
                  <c:v>50</c:v>
                </c:pt>
                <c:pt idx="1">
                  <c:v>100</c:v>
                </c:pt>
                <c:pt idx="2">
                  <c:v>150</c:v>
                </c:pt>
                <c:pt idx="3">
                  <c:v>200</c:v>
                </c:pt>
                <c:pt idx="4">
                  <c:v>250</c:v>
                </c:pt>
                <c:pt idx="5">
                  <c:v>300</c:v>
                </c:pt>
                <c:pt idx="6">
                  <c:v>350</c:v>
                </c:pt>
                <c:pt idx="7">
                  <c:v>400</c:v>
                </c:pt>
              </c:numCache>
            </c:numRef>
          </c:xVal>
          <c:yVal>
            <c:numRef>
              <c:f>Gears!$I$16:$I$23</c:f>
              <c:numCache>
                <c:formatCode>0</c:formatCode>
                <c:ptCount val="8"/>
                <c:pt idx="0">
                  <c:v>100</c:v>
                </c:pt>
                <c:pt idx="1">
                  <c:v>100</c:v>
                </c:pt>
                <c:pt idx="2">
                  <c:v>107.14285714285714</c:v>
                </c:pt>
                <c:pt idx="3">
                  <c:v>111.11111111111111</c:v>
                </c:pt>
                <c:pt idx="4">
                  <c:v>100</c:v>
                </c:pt>
                <c:pt idx="5">
                  <c:v>100</c:v>
                </c:pt>
                <c:pt idx="6">
                  <c:v>100</c:v>
                </c:pt>
                <c:pt idx="7">
                  <c:v>100</c:v>
                </c:pt>
              </c:numCache>
            </c:numRef>
          </c:yVal>
          <c:smooth val="0"/>
          <c:extLst>
            <c:ext xmlns:c16="http://schemas.microsoft.com/office/drawing/2014/chart" uri="{C3380CC4-5D6E-409C-BE32-E72D297353CC}">
              <c16:uniqueId val="{00000000-8E4D-4E67-8429-4A241A15AE4E}"/>
            </c:ext>
          </c:extLst>
        </c:ser>
        <c:dLbls>
          <c:showLegendKey val="0"/>
          <c:showVal val="0"/>
          <c:showCatName val="0"/>
          <c:showSerName val="0"/>
          <c:showPercent val="0"/>
          <c:showBubbleSize val="0"/>
        </c:dLbls>
        <c:axId val="182299679"/>
        <c:axId val="182290079"/>
      </c:scatterChart>
      <c:valAx>
        <c:axId val="18229967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290079"/>
        <c:crosses val="autoZero"/>
        <c:crossBetween val="midCat"/>
      </c:valAx>
      <c:valAx>
        <c:axId val="18229007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29967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3735968057525113E-2"/>
          <c:y val="2.75924349537667E-2"/>
          <c:w val="0.85502460195238228"/>
          <c:h val="0.88138793250761061"/>
        </c:manualLayout>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Gears!$K$16:$K$23</c:f>
              <c:numCache>
                <c:formatCode>General</c:formatCode>
                <c:ptCount val="8"/>
                <c:pt idx="0">
                  <c:v>50</c:v>
                </c:pt>
                <c:pt idx="1">
                  <c:v>100</c:v>
                </c:pt>
                <c:pt idx="2">
                  <c:v>150</c:v>
                </c:pt>
                <c:pt idx="3">
                  <c:v>200</c:v>
                </c:pt>
                <c:pt idx="4">
                  <c:v>250</c:v>
                </c:pt>
                <c:pt idx="5">
                  <c:v>300</c:v>
                </c:pt>
                <c:pt idx="6">
                  <c:v>350</c:v>
                </c:pt>
                <c:pt idx="7">
                  <c:v>400</c:v>
                </c:pt>
              </c:numCache>
            </c:numRef>
          </c:xVal>
          <c:yVal>
            <c:numRef>
              <c:f>Gears!$N$16:$N$23</c:f>
              <c:numCache>
                <c:formatCode>0.00</c:formatCode>
                <c:ptCount val="8"/>
                <c:pt idx="0">
                  <c:v>41.666666666666671</c:v>
                </c:pt>
                <c:pt idx="1">
                  <c:v>74.074074074074076</c:v>
                </c:pt>
                <c:pt idx="2">
                  <c:v>78.94736842105263</c:v>
                </c:pt>
                <c:pt idx="3">
                  <c:v>80</c:v>
                </c:pt>
                <c:pt idx="4">
                  <c:v>83.61204013377926</c:v>
                </c:pt>
                <c:pt idx="5">
                  <c:v>85.714285714285708</c:v>
                </c:pt>
                <c:pt idx="6">
                  <c:v>83.333333333333343</c:v>
                </c:pt>
                <c:pt idx="7">
                  <c:v>85.106382978723403</c:v>
                </c:pt>
              </c:numCache>
            </c:numRef>
          </c:yVal>
          <c:smooth val="0"/>
          <c:extLst>
            <c:ext xmlns:c16="http://schemas.microsoft.com/office/drawing/2014/chart" uri="{C3380CC4-5D6E-409C-BE32-E72D297353CC}">
              <c16:uniqueId val="{00000000-DED9-44FA-A80E-D70A0E02E316}"/>
            </c:ext>
          </c:extLst>
        </c:ser>
        <c:dLbls>
          <c:showLegendKey val="0"/>
          <c:showVal val="0"/>
          <c:showCatName val="0"/>
          <c:showSerName val="0"/>
          <c:showPercent val="0"/>
          <c:showBubbleSize val="0"/>
        </c:dLbls>
        <c:axId val="182299679"/>
        <c:axId val="182290079"/>
      </c:scatterChart>
      <c:valAx>
        <c:axId val="18229967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290079"/>
        <c:crosses val="autoZero"/>
        <c:crossBetween val="midCat"/>
      </c:valAx>
      <c:valAx>
        <c:axId val="18229007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29967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3735968057525113E-2"/>
          <c:y val="2.75924349537667E-2"/>
          <c:w val="0.85502460195238228"/>
          <c:h val="0.88138793250761061"/>
        </c:manualLayout>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Gears!$Q$20:$Q$27</c:f>
              <c:numCache>
                <c:formatCode>General</c:formatCode>
                <c:ptCount val="8"/>
                <c:pt idx="0">
                  <c:v>50</c:v>
                </c:pt>
                <c:pt idx="1">
                  <c:v>100</c:v>
                </c:pt>
                <c:pt idx="2">
                  <c:v>150</c:v>
                </c:pt>
                <c:pt idx="3">
                  <c:v>200</c:v>
                </c:pt>
                <c:pt idx="4">
                  <c:v>250</c:v>
                </c:pt>
                <c:pt idx="5">
                  <c:v>300</c:v>
                </c:pt>
                <c:pt idx="6">
                  <c:v>350</c:v>
                </c:pt>
                <c:pt idx="7">
                  <c:v>400</c:v>
                </c:pt>
              </c:numCache>
            </c:numRef>
          </c:xVal>
          <c:yVal>
            <c:numRef>
              <c:f>Gears!$T$20:$T$27</c:f>
              <c:numCache>
                <c:formatCode>0.00</c:formatCode>
                <c:ptCount val="8"/>
                <c:pt idx="0">
                  <c:v>58.329444703686427</c:v>
                </c:pt>
                <c:pt idx="1">
                  <c:v>77.772592938248579</c:v>
                </c:pt>
                <c:pt idx="2">
                  <c:v>77.772592938248579</c:v>
                </c:pt>
                <c:pt idx="3">
                  <c:v>77.772592938248579</c:v>
                </c:pt>
                <c:pt idx="4">
                  <c:v>83.327778148123471</c:v>
                </c:pt>
                <c:pt idx="5">
                  <c:v>87.49416705552963</c:v>
                </c:pt>
                <c:pt idx="6">
                  <c:v>85.959181668590517</c:v>
                </c:pt>
                <c:pt idx="7">
                  <c:v>84.842828659907525</c:v>
                </c:pt>
              </c:numCache>
            </c:numRef>
          </c:yVal>
          <c:smooth val="0"/>
          <c:extLst>
            <c:ext xmlns:c16="http://schemas.microsoft.com/office/drawing/2014/chart" uri="{C3380CC4-5D6E-409C-BE32-E72D297353CC}">
              <c16:uniqueId val="{00000000-47EE-4C2C-B113-A5BE83D72503}"/>
            </c:ext>
          </c:extLst>
        </c:ser>
        <c:dLbls>
          <c:showLegendKey val="0"/>
          <c:showVal val="0"/>
          <c:showCatName val="0"/>
          <c:showSerName val="0"/>
          <c:showPercent val="0"/>
          <c:showBubbleSize val="0"/>
        </c:dLbls>
        <c:axId val="182299679"/>
        <c:axId val="182290079"/>
      </c:scatterChart>
      <c:valAx>
        <c:axId val="18229967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290079"/>
        <c:crosses val="autoZero"/>
        <c:crossBetween val="midCat"/>
      </c:valAx>
      <c:valAx>
        <c:axId val="18229007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29967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3735968057525113E-2"/>
          <c:y val="2.75924349537667E-2"/>
          <c:w val="0.85502460195238228"/>
          <c:h val="0.88138793250761061"/>
        </c:manualLayout>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Gears!$Y$14:$Y$20</c:f>
              <c:numCache>
                <c:formatCode>General</c:formatCode>
                <c:ptCount val="7"/>
                <c:pt idx="0">
                  <c:v>40</c:v>
                </c:pt>
                <c:pt idx="1">
                  <c:v>60</c:v>
                </c:pt>
                <c:pt idx="2">
                  <c:v>70</c:v>
                </c:pt>
                <c:pt idx="3">
                  <c:v>100</c:v>
                </c:pt>
                <c:pt idx="4">
                  <c:v>130</c:v>
                </c:pt>
                <c:pt idx="5">
                  <c:v>140</c:v>
                </c:pt>
                <c:pt idx="6">
                  <c:v>150</c:v>
                </c:pt>
              </c:numCache>
            </c:numRef>
          </c:xVal>
          <c:yVal>
            <c:numRef>
              <c:f>Gears!$X$14:$X$20</c:f>
              <c:numCache>
                <c:formatCode>General</c:formatCode>
                <c:ptCount val="7"/>
                <c:pt idx="0">
                  <c:v>150</c:v>
                </c:pt>
                <c:pt idx="1">
                  <c:v>200</c:v>
                </c:pt>
                <c:pt idx="2">
                  <c:v>250</c:v>
                </c:pt>
                <c:pt idx="3">
                  <c:v>300</c:v>
                </c:pt>
                <c:pt idx="4">
                  <c:v>350</c:v>
                </c:pt>
                <c:pt idx="5">
                  <c:v>400</c:v>
                </c:pt>
                <c:pt idx="6">
                  <c:v>450</c:v>
                </c:pt>
              </c:numCache>
            </c:numRef>
          </c:yVal>
          <c:smooth val="0"/>
          <c:extLst>
            <c:ext xmlns:c16="http://schemas.microsoft.com/office/drawing/2014/chart" uri="{C3380CC4-5D6E-409C-BE32-E72D297353CC}">
              <c16:uniqueId val="{00000000-1A34-4BC0-95E4-C0AA4C4841C0}"/>
            </c:ext>
          </c:extLst>
        </c:ser>
        <c:dLbls>
          <c:showLegendKey val="0"/>
          <c:showVal val="0"/>
          <c:showCatName val="0"/>
          <c:showSerName val="0"/>
          <c:showPercent val="0"/>
          <c:showBubbleSize val="0"/>
        </c:dLbls>
        <c:axId val="182299679"/>
        <c:axId val="182290079"/>
      </c:scatterChart>
      <c:valAx>
        <c:axId val="18229967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290079"/>
        <c:crosses val="autoZero"/>
        <c:crossBetween val="midCat"/>
      </c:valAx>
      <c:valAx>
        <c:axId val="18229007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29967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3735968057525113E-2"/>
          <c:y val="2.75924349537667E-2"/>
          <c:w val="0.85502460195238228"/>
          <c:h val="0.88138793250761061"/>
        </c:manualLayout>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Gears!$AE$14:$AE$20</c:f>
              <c:numCache>
                <c:formatCode>General</c:formatCode>
                <c:ptCount val="7"/>
                <c:pt idx="0">
                  <c:v>50</c:v>
                </c:pt>
                <c:pt idx="1">
                  <c:v>60</c:v>
                </c:pt>
                <c:pt idx="2">
                  <c:v>70</c:v>
                </c:pt>
                <c:pt idx="3">
                  <c:v>90</c:v>
                </c:pt>
                <c:pt idx="4">
                  <c:v>100</c:v>
                </c:pt>
                <c:pt idx="5">
                  <c:v>110</c:v>
                </c:pt>
                <c:pt idx="6">
                  <c:v>120</c:v>
                </c:pt>
              </c:numCache>
            </c:numRef>
          </c:xVal>
          <c:yVal>
            <c:numRef>
              <c:f>Gears!$AD$14:$AD$20</c:f>
              <c:numCache>
                <c:formatCode>General</c:formatCode>
                <c:ptCount val="7"/>
                <c:pt idx="0">
                  <c:v>200</c:v>
                </c:pt>
                <c:pt idx="1">
                  <c:v>250</c:v>
                </c:pt>
                <c:pt idx="2">
                  <c:v>300</c:v>
                </c:pt>
                <c:pt idx="3">
                  <c:v>350</c:v>
                </c:pt>
                <c:pt idx="4">
                  <c:v>400</c:v>
                </c:pt>
                <c:pt idx="5">
                  <c:v>450</c:v>
                </c:pt>
                <c:pt idx="6">
                  <c:v>500</c:v>
                </c:pt>
              </c:numCache>
            </c:numRef>
          </c:yVal>
          <c:smooth val="0"/>
          <c:extLst>
            <c:ext xmlns:c16="http://schemas.microsoft.com/office/drawing/2014/chart" uri="{C3380CC4-5D6E-409C-BE32-E72D297353CC}">
              <c16:uniqueId val="{00000000-5FAF-40D6-AEE4-3EB0B80040A4}"/>
            </c:ext>
          </c:extLst>
        </c:ser>
        <c:dLbls>
          <c:showLegendKey val="0"/>
          <c:showVal val="0"/>
          <c:showCatName val="0"/>
          <c:showSerName val="0"/>
          <c:showPercent val="0"/>
          <c:showBubbleSize val="0"/>
        </c:dLbls>
        <c:axId val="182299679"/>
        <c:axId val="182290079"/>
      </c:scatterChart>
      <c:valAx>
        <c:axId val="18229967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290079"/>
        <c:crosses val="autoZero"/>
        <c:crossBetween val="midCat"/>
      </c:valAx>
      <c:valAx>
        <c:axId val="18229007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29967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3735968057525113E-2"/>
          <c:y val="2.75924349537667E-2"/>
          <c:w val="0.85502460195238228"/>
          <c:h val="0.88138793250761061"/>
        </c:manualLayout>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Gears!$X$14:$X$20</c:f>
              <c:numCache>
                <c:formatCode>General</c:formatCode>
                <c:ptCount val="7"/>
                <c:pt idx="0">
                  <c:v>150</c:v>
                </c:pt>
                <c:pt idx="1">
                  <c:v>200</c:v>
                </c:pt>
                <c:pt idx="2">
                  <c:v>250</c:v>
                </c:pt>
                <c:pt idx="3">
                  <c:v>300</c:v>
                </c:pt>
                <c:pt idx="4">
                  <c:v>350</c:v>
                </c:pt>
                <c:pt idx="5">
                  <c:v>400</c:v>
                </c:pt>
                <c:pt idx="6">
                  <c:v>450</c:v>
                </c:pt>
              </c:numCache>
            </c:numRef>
          </c:xVal>
          <c:yVal>
            <c:numRef>
              <c:f>Gears!$AA$14:$AA$20</c:f>
              <c:numCache>
                <c:formatCode>0.00</c:formatCode>
                <c:ptCount val="7"/>
                <c:pt idx="0">
                  <c:v>93.75</c:v>
                </c:pt>
                <c:pt idx="1">
                  <c:v>83.333333333333343</c:v>
                </c:pt>
                <c:pt idx="2">
                  <c:v>89.285714285714292</c:v>
                </c:pt>
                <c:pt idx="3">
                  <c:v>75</c:v>
                </c:pt>
                <c:pt idx="4">
                  <c:v>67.307692307692307</c:v>
                </c:pt>
                <c:pt idx="5">
                  <c:v>71.428571428571431</c:v>
                </c:pt>
                <c:pt idx="6">
                  <c:v>75</c:v>
                </c:pt>
              </c:numCache>
            </c:numRef>
          </c:yVal>
          <c:smooth val="0"/>
          <c:extLst>
            <c:ext xmlns:c16="http://schemas.microsoft.com/office/drawing/2014/chart" uri="{C3380CC4-5D6E-409C-BE32-E72D297353CC}">
              <c16:uniqueId val="{00000000-627B-464B-B6C6-22AD215F86B4}"/>
            </c:ext>
          </c:extLst>
        </c:ser>
        <c:dLbls>
          <c:showLegendKey val="0"/>
          <c:showVal val="0"/>
          <c:showCatName val="0"/>
          <c:showSerName val="0"/>
          <c:showPercent val="0"/>
          <c:showBubbleSize val="0"/>
        </c:dLbls>
        <c:axId val="182299679"/>
        <c:axId val="182290079"/>
      </c:scatterChart>
      <c:valAx>
        <c:axId val="18229967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290079"/>
        <c:crosses val="autoZero"/>
        <c:crossBetween val="midCat"/>
      </c:valAx>
      <c:valAx>
        <c:axId val="18229007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29967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3735968057525113E-2"/>
          <c:y val="2.75924349537667E-2"/>
          <c:w val="0.85502460195238228"/>
          <c:h val="0.88138793250761061"/>
        </c:manualLayout>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Gears!$AD$14:$AD$20</c:f>
              <c:numCache>
                <c:formatCode>General</c:formatCode>
                <c:ptCount val="7"/>
                <c:pt idx="0">
                  <c:v>200</c:v>
                </c:pt>
                <c:pt idx="1">
                  <c:v>250</c:v>
                </c:pt>
                <c:pt idx="2">
                  <c:v>300</c:v>
                </c:pt>
                <c:pt idx="3">
                  <c:v>350</c:v>
                </c:pt>
                <c:pt idx="4">
                  <c:v>400</c:v>
                </c:pt>
                <c:pt idx="5">
                  <c:v>450</c:v>
                </c:pt>
                <c:pt idx="6">
                  <c:v>500</c:v>
                </c:pt>
              </c:numCache>
            </c:numRef>
          </c:xVal>
          <c:yVal>
            <c:numRef>
              <c:f>Gears!$AG$14:$AG$20</c:f>
              <c:numCache>
                <c:formatCode>0.00</c:formatCode>
                <c:ptCount val="7"/>
                <c:pt idx="0">
                  <c:v>10</c:v>
                </c:pt>
                <c:pt idx="1">
                  <c:v>10.416666666666668</c:v>
                </c:pt>
                <c:pt idx="2">
                  <c:v>10.714285714285714</c:v>
                </c:pt>
                <c:pt idx="3">
                  <c:v>9.7222222222222232</c:v>
                </c:pt>
                <c:pt idx="4">
                  <c:v>10</c:v>
                </c:pt>
                <c:pt idx="5">
                  <c:v>10.227272727272727</c:v>
                </c:pt>
                <c:pt idx="6">
                  <c:v>10.416666666666668</c:v>
                </c:pt>
              </c:numCache>
            </c:numRef>
          </c:yVal>
          <c:smooth val="0"/>
          <c:extLst>
            <c:ext xmlns:c16="http://schemas.microsoft.com/office/drawing/2014/chart" uri="{C3380CC4-5D6E-409C-BE32-E72D297353CC}">
              <c16:uniqueId val="{00000000-476E-41BF-A9B7-F76234618537}"/>
            </c:ext>
          </c:extLst>
        </c:ser>
        <c:dLbls>
          <c:showLegendKey val="0"/>
          <c:showVal val="0"/>
          <c:showCatName val="0"/>
          <c:showSerName val="0"/>
          <c:showPercent val="0"/>
          <c:showBubbleSize val="0"/>
        </c:dLbls>
        <c:axId val="182299679"/>
        <c:axId val="182290079"/>
      </c:scatterChart>
      <c:valAx>
        <c:axId val="18229967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290079"/>
        <c:crosses val="autoZero"/>
        <c:crossBetween val="midCat"/>
      </c:valAx>
      <c:valAx>
        <c:axId val="18229007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29967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978514121066097"/>
          <c:y val="5.8095700294387591E-2"/>
          <c:w val="0.78270697235400777"/>
          <c:h val="0.84621398596803776"/>
        </c:manualLayout>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Friction'!$B$7:$B$16</c:f>
              <c:numCache>
                <c:formatCode>General</c:formatCode>
                <c:ptCount val="10"/>
                <c:pt idx="0">
                  <c:v>30</c:v>
                </c:pt>
                <c:pt idx="1">
                  <c:v>75</c:v>
                </c:pt>
                <c:pt idx="2">
                  <c:v>82</c:v>
                </c:pt>
                <c:pt idx="3">
                  <c:v>120</c:v>
                </c:pt>
                <c:pt idx="4">
                  <c:v>160</c:v>
                </c:pt>
                <c:pt idx="5">
                  <c:v>200</c:v>
                </c:pt>
                <c:pt idx="6">
                  <c:v>230</c:v>
                </c:pt>
                <c:pt idx="7">
                  <c:v>250</c:v>
                </c:pt>
                <c:pt idx="8">
                  <c:v>280</c:v>
                </c:pt>
                <c:pt idx="9">
                  <c:v>300</c:v>
                </c:pt>
              </c:numCache>
            </c:numRef>
          </c:xVal>
          <c:y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72FE-4CEC-9AAA-3E14880ADBB7}"/>
            </c:ext>
          </c:extLst>
        </c:ser>
        <c:dLbls>
          <c:showLegendKey val="0"/>
          <c:showVal val="0"/>
          <c:showCatName val="0"/>
          <c:showSerName val="0"/>
          <c:showPercent val="0"/>
          <c:showBubbleSize val="0"/>
        </c:dLbls>
        <c:axId val="872653855"/>
        <c:axId val="872641855"/>
      </c:scatterChart>
      <c:valAx>
        <c:axId val="8726538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2641855"/>
        <c:crosses val="autoZero"/>
        <c:crossBetween val="midCat"/>
      </c:valAx>
      <c:valAx>
        <c:axId val="87264185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265385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5977462596355266"/>
          <c:y val="5.4175781602959383E-2"/>
          <c:w val="0.77271748760111614"/>
          <c:h val="0.85659046250295212"/>
        </c:manualLayout>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Friction'!$D$7:$D$16</c:f>
              <c:numCache>
                <c:formatCode>0.00</c:formatCode>
                <c:ptCount val="10"/>
                <c:pt idx="0">
                  <c:v>55.555555555555557</c:v>
                </c:pt>
                <c:pt idx="1">
                  <c:v>44.444444444444443</c:v>
                </c:pt>
                <c:pt idx="2">
                  <c:v>60.975609756097562</c:v>
                </c:pt>
                <c:pt idx="3">
                  <c:v>55.555555555555557</c:v>
                </c:pt>
                <c:pt idx="4">
                  <c:v>52.083333333333336</c:v>
                </c:pt>
                <c:pt idx="5">
                  <c:v>50</c:v>
                </c:pt>
                <c:pt idx="6">
                  <c:v>50.724637681159422</c:v>
                </c:pt>
                <c:pt idx="7">
                  <c:v>53.333333333333336</c:v>
                </c:pt>
                <c:pt idx="8">
                  <c:v>53.571428571428569</c:v>
                </c:pt>
                <c:pt idx="9">
                  <c:v>55.555555555555557</c:v>
                </c:pt>
              </c:numCache>
            </c:numRef>
          </c:yVal>
          <c:smooth val="0"/>
          <c:extLst>
            <c:ext xmlns:c16="http://schemas.microsoft.com/office/drawing/2014/chart" uri="{C3380CC4-5D6E-409C-BE32-E72D297353CC}">
              <c16:uniqueId val="{00000000-5B8F-45B5-9C3B-07E9B860B1B9}"/>
            </c:ext>
          </c:extLst>
        </c:ser>
        <c:dLbls>
          <c:showLegendKey val="0"/>
          <c:showVal val="0"/>
          <c:showCatName val="0"/>
          <c:showSerName val="0"/>
          <c:showPercent val="0"/>
          <c:showBubbleSize val="0"/>
        </c:dLbls>
        <c:axId val="1020040095"/>
        <c:axId val="1020042495"/>
      </c:scatterChart>
      <c:valAx>
        <c:axId val="102004009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20042495"/>
        <c:crosses val="autoZero"/>
        <c:crossBetween val="midCat"/>
      </c:valAx>
      <c:valAx>
        <c:axId val="102004249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2004009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544879855882755"/>
          <c:y val="6.4268446125146358E-2"/>
          <c:w val="0.79766631925602438"/>
          <c:h val="0.82987401636384128"/>
        </c:manualLayout>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Friction'!$G$7:$G$16</c:f>
              <c:numCache>
                <c:formatCode>General</c:formatCode>
                <c:ptCount val="10"/>
                <c:pt idx="0">
                  <c:v>20</c:v>
                </c:pt>
                <c:pt idx="1">
                  <c:v>30</c:v>
                </c:pt>
                <c:pt idx="2">
                  <c:v>40</c:v>
                </c:pt>
                <c:pt idx="3">
                  <c:v>50</c:v>
                </c:pt>
                <c:pt idx="4">
                  <c:v>60</c:v>
                </c:pt>
                <c:pt idx="5">
                  <c:v>70</c:v>
                </c:pt>
                <c:pt idx="6">
                  <c:v>80</c:v>
                </c:pt>
                <c:pt idx="7">
                  <c:v>100</c:v>
                </c:pt>
                <c:pt idx="8">
                  <c:v>110</c:v>
                </c:pt>
                <c:pt idx="9">
                  <c:v>120</c:v>
                </c:pt>
              </c:numCache>
            </c:numRef>
          </c:xVal>
          <c:y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1B98-491A-B864-9D7FD8FBFAE8}"/>
            </c:ext>
          </c:extLst>
        </c:ser>
        <c:dLbls>
          <c:showLegendKey val="0"/>
          <c:showVal val="0"/>
          <c:showCatName val="0"/>
          <c:showSerName val="0"/>
          <c:showPercent val="0"/>
          <c:showBubbleSize val="0"/>
        </c:dLbls>
        <c:axId val="843460207"/>
        <c:axId val="843450607"/>
      </c:scatterChart>
      <c:valAx>
        <c:axId val="843460207"/>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43450607"/>
        <c:crosses val="autoZero"/>
        <c:crossBetween val="midCat"/>
      </c:valAx>
      <c:valAx>
        <c:axId val="84345060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4346020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8293022437995135"/>
          <c:y val="5.8126375144379759E-2"/>
          <c:w val="0.75069843998788721"/>
          <c:h val="0.84613278610492537"/>
        </c:manualLayout>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Friction'!$I$7:$I$16</c:f>
              <c:numCache>
                <c:formatCode>0.00</c:formatCode>
                <c:ptCount val="10"/>
                <c:pt idx="0">
                  <c:v>20.833333333333336</c:v>
                </c:pt>
                <c:pt idx="1">
                  <c:v>27.777777777777779</c:v>
                </c:pt>
                <c:pt idx="2">
                  <c:v>31.25</c:v>
                </c:pt>
                <c:pt idx="3">
                  <c:v>33.333333333333329</c:v>
                </c:pt>
                <c:pt idx="4">
                  <c:v>34.722222222222229</c:v>
                </c:pt>
                <c:pt idx="5">
                  <c:v>35.714285714285715</c:v>
                </c:pt>
                <c:pt idx="6">
                  <c:v>36.458333333333329</c:v>
                </c:pt>
                <c:pt idx="7">
                  <c:v>33.333333333333329</c:v>
                </c:pt>
                <c:pt idx="8">
                  <c:v>34.090909090909086</c:v>
                </c:pt>
                <c:pt idx="9">
                  <c:v>34.722222222222229</c:v>
                </c:pt>
              </c:numCache>
            </c:numRef>
          </c:yVal>
          <c:smooth val="0"/>
          <c:extLst>
            <c:ext xmlns:c16="http://schemas.microsoft.com/office/drawing/2014/chart" uri="{C3380CC4-5D6E-409C-BE32-E72D297353CC}">
              <c16:uniqueId val="{00000000-6621-44C9-9D82-62BBB2ED8C64}"/>
            </c:ext>
          </c:extLst>
        </c:ser>
        <c:dLbls>
          <c:showLegendKey val="0"/>
          <c:showVal val="0"/>
          <c:showCatName val="0"/>
          <c:showSerName val="0"/>
          <c:showPercent val="0"/>
          <c:showBubbleSize val="0"/>
        </c:dLbls>
        <c:axId val="395670416"/>
        <c:axId val="395672336"/>
      </c:scatterChart>
      <c:valAx>
        <c:axId val="39567041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5672336"/>
        <c:crosses val="autoZero"/>
        <c:crossBetween val="midCat"/>
      </c:valAx>
      <c:valAx>
        <c:axId val="39567233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567041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940358234618611"/>
          <c:y val="6.3006345284694426E-2"/>
          <c:w val="0.78326049909382178"/>
          <c:h val="0.80457569488512048"/>
        </c:manualLayout>
      </c:layout>
      <c:scatterChart>
        <c:scatterStyle val="lineMarker"/>
        <c:varyColors val="0"/>
        <c:ser>
          <c:idx val="0"/>
          <c:order val="0"/>
          <c:spPr>
            <a:ln w="28575" cap="rnd">
              <a:solidFill>
                <a:schemeClr val="lt1">
                  <a:alpha val="50000"/>
                </a:schemeClr>
              </a:solidFill>
              <a:round/>
            </a:ln>
            <a:effectLst>
              <a:outerShdw dist="25400" dir="2700000" algn="tl" rotWithShape="0">
                <a:schemeClr val="accent1"/>
              </a:outerShdw>
            </a:effectLst>
          </c:spPr>
          <c:marker>
            <c:symbol val="circle"/>
            <c:size val="6"/>
            <c:spPr>
              <a:solidFill>
                <a:schemeClr val="accent1"/>
              </a:solidFill>
              <a:ln w="22225">
                <a:solidFill>
                  <a:schemeClr val="lt1"/>
                </a:solidFill>
                <a:round/>
              </a:ln>
              <a:effectLst/>
            </c:spPr>
          </c:marker>
          <c:xVal>
            <c:numRef>
              <c:f>'Rotational Friction'!$L$7:$L$16</c:f>
              <c:numCache>
                <c:formatCode>General</c:formatCode>
                <c:ptCount val="10"/>
                <c:pt idx="0">
                  <c:v>70</c:v>
                </c:pt>
                <c:pt idx="1">
                  <c:v>90</c:v>
                </c:pt>
                <c:pt idx="2">
                  <c:v>100</c:v>
                </c:pt>
                <c:pt idx="3">
                  <c:v>110</c:v>
                </c:pt>
                <c:pt idx="4">
                  <c:v>130</c:v>
                </c:pt>
                <c:pt idx="5">
                  <c:v>140</c:v>
                </c:pt>
                <c:pt idx="6">
                  <c:v>150</c:v>
                </c:pt>
                <c:pt idx="7">
                  <c:v>160</c:v>
                </c:pt>
                <c:pt idx="8">
                  <c:v>170</c:v>
                </c:pt>
                <c:pt idx="9">
                  <c:v>180</c:v>
                </c:pt>
              </c:numCache>
            </c:numRef>
          </c:xVal>
          <c:y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DDDC-430D-805C-5E6B440977BF}"/>
            </c:ext>
          </c:extLst>
        </c:ser>
        <c:dLbls>
          <c:showLegendKey val="0"/>
          <c:showVal val="0"/>
          <c:showCatName val="0"/>
          <c:showSerName val="0"/>
          <c:showPercent val="0"/>
          <c:showBubbleSize val="0"/>
        </c:dLbls>
        <c:axId val="843464047"/>
        <c:axId val="843467407"/>
      </c:scatterChart>
      <c:valAx>
        <c:axId val="843464047"/>
        <c:scaling>
          <c:orientation val="minMax"/>
        </c:scaling>
        <c:delete val="0"/>
        <c:axPos val="b"/>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843467407"/>
        <c:crosses val="autoZero"/>
        <c:crossBetween val="midCat"/>
      </c:valAx>
      <c:valAx>
        <c:axId val="843467407"/>
        <c:scaling>
          <c:orientation val="minMax"/>
        </c:scaling>
        <c:delete val="0"/>
        <c:axPos val="l"/>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84346404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spPr>
            <a:ln w="28575" cap="rnd">
              <a:solidFill>
                <a:schemeClr val="lt1">
                  <a:alpha val="50000"/>
                </a:schemeClr>
              </a:solidFill>
              <a:round/>
            </a:ln>
            <a:effectLst>
              <a:outerShdw dist="25400" dir="2700000" algn="tl" rotWithShape="0">
                <a:schemeClr val="accent1"/>
              </a:outerShdw>
            </a:effectLst>
          </c:spPr>
          <c:marker>
            <c:symbol val="circle"/>
            <c:size val="6"/>
            <c:spPr>
              <a:solidFill>
                <a:schemeClr val="accent1"/>
              </a:solidFill>
              <a:ln w="22225">
                <a:solidFill>
                  <a:schemeClr val="lt1"/>
                </a:solidFill>
                <a:round/>
              </a:ln>
              <a:effectLst/>
            </c:spPr>
          </c:marker>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Friction'!$N$7:$N$16</c:f>
              <c:numCache>
                <c:formatCode>0.00</c:formatCode>
                <c:ptCount val="10"/>
                <c:pt idx="0">
                  <c:v>1.4200511218403864</c:v>
                </c:pt>
                <c:pt idx="1">
                  <c:v>2.2089684117517123</c:v>
                </c:pt>
                <c:pt idx="2">
                  <c:v>2.9821073558648115</c:v>
                </c:pt>
                <c:pt idx="3">
                  <c:v>3.6146755828664374</c:v>
                </c:pt>
                <c:pt idx="4">
                  <c:v>3.8232145588010398</c:v>
                </c:pt>
                <c:pt idx="5">
                  <c:v>4.260153365521159</c:v>
                </c:pt>
                <c:pt idx="6">
                  <c:v>4.6388336646785957</c:v>
                </c:pt>
                <c:pt idx="7">
                  <c:v>4.9701789264413518</c:v>
                </c:pt>
                <c:pt idx="8">
                  <c:v>5.262542392702608</c:v>
                </c:pt>
                <c:pt idx="9">
                  <c:v>5.5224210293792799</c:v>
                </c:pt>
              </c:numCache>
            </c:numRef>
          </c:yVal>
          <c:smooth val="0"/>
          <c:extLst>
            <c:ext xmlns:c16="http://schemas.microsoft.com/office/drawing/2014/chart" uri="{C3380CC4-5D6E-409C-BE32-E72D297353CC}">
              <c16:uniqueId val="{00000000-0885-480E-876A-E9D143C6D03E}"/>
            </c:ext>
          </c:extLst>
        </c:ser>
        <c:dLbls>
          <c:showLegendKey val="0"/>
          <c:showVal val="0"/>
          <c:showCatName val="0"/>
          <c:showSerName val="0"/>
          <c:showPercent val="0"/>
          <c:showBubbleSize val="0"/>
        </c:dLbls>
        <c:axId val="1014019359"/>
        <c:axId val="1014020319"/>
      </c:scatterChart>
      <c:valAx>
        <c:axId val="1014019359"/>
        <c:scaling>
          <c:orientation val="minMax"/>
        </c:scaling>
        <c:delete val="0"/>
        <c:axPos val="b"/>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014020319"/>
        <c:crosses val="autoZero"/>
        <c:crossBetween val="midCat"/>
      </c:valAx>
      <c:valAx>
        <c:axId val="1014020319"/>
        <c:scaling>
          <c:orientation val="minMax"/>
        </c:scaling>
        <c:delete val="0"/>
        <c:axPos val="l"/>
        <c:majorGridlines>
          <c:spPr>
            <a:ln w="9525" cap="flat" cmpd="sng" algn="ctr">
              <a:solidFill>
                <a:schemeClr val="lt1">
                  <a:alpha val="2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01401935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388783680520947"/>
          <c:y val="3.1861811411694523E-2"/>
          <c:w val="0.80839064420744877"/>
          <c:h val="0.86303509161384151"/>
        </c:manualLayout>
      </c:layout>
      <c:scatterChart>
        <c:scatterStyle val="lineMarker"/>
        <c:varyColors val="0"/>
        <c:ser>
          <c:idx val="0"/>
          <c:order val="0"/>
          <c:spPr>
            <a:ln w="9525" cap="rnd">
              <a:solidFill>
                <a:schemeClr val="accent1"/>
              </a:solid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cap="rnd">
                <a:solidFill>
                  <a:schemeClr val="accent1"/>
                </a:solidFill>
                <a:round/>
              </a:ln>
              <a:effectLst>
                <a:outerShdw blurRad="57150" dist="19050" dir="5400000" algn="ctr" rotWithShape="0">
                  <a:srgbClr val="000000">
                    <a:alpha val="63000"/>
                  </a:srgbClr>
                </a:outerShdw>
              </a:effectLst>
            </c:spPr>
          </c:marker>
          <c:xVal>
            <c:numRef>
              <c:f>'Rotational Friction'!$Q$8:$Q$17</c:f>
              <c:numCache>
                <c:formatCode>General</c:formatCode>
                <c:ptCount val="10"/>
                <c:pt idx="0">
                  <c:v>58</c:v>
                </c:pt>
                <c:pt idx="1">
                  <c:v>110</c:v>
                </c:pt>
                <c:pt idx="2">
                  <c:v>170</c:v>
                </c:pt>
                <c:pt idx="3">
                  <c:v>220</c:v>
                </c:pt>
                <c:pt idx="4">
                  <c:v>280</c:v>
                </c:pt>
                <c:pt idx="5">
                  <c:v>340</c:v>
                </c:pt>
                <c:pt idx="6">
                  <c:v>390</c:v>
                </c:pt>
                <c:pt idx="7">
                  <c:v>440</c:v>
                </c:pt>
                <c:pt idx="8">
                  <c:v>490</c:v>
                </c:pt>
                <c:pt idx="9">
                  <c:v>560</c:v>
                </c:pt>
              </c:numCache>
            </c:numRef>
          </c:xVal>
          <c:y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804D-4465-A3F9-900ADC300FF1}"/>
            </c:ext>
          </c:extLst>
        </c:ser>
        <c:dLbls>
          <c:showLegendKey val="0"/>
          <c:showVal val="0"/>
          <c:showCatName val="0"/>
          <c:showSerName val="0"/>
          <c:showPercent val="0"/>
          <c:showBubbleSize val="0"/>
        </c:dLbls>
        <c:axId val="834400111"/>
        <c:axId val="834400591"/>
      </c:scatterChart>
      <c:valAx>
        <c:axId val="834400111"/>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834400591"/>
        <c:crosses val="autoZero"/>
        <c:crossBetween val="midCat"/>
      </c:valAx>
      <c:valAx>
        <c:axId val="834400591"/>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83440011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5877290417067771"/>
          <c:y val="5.9431939978563775E-2"/>
          <c:w val="0.79701542988944563"/>
          <c:h val="0.82739406368416168"/>
        </c:manualLayout>
      </c:layout>
      <c:scatterChart>
        <c:scatterStyle val="lineMarker"/>
        <c:varyColors val="0"/>
        <c:ser>
          <c:idx val="0"/>
          <c:order val="0"/>
          <c:spPr>
            <a:ln w="9525" cap="rnd">
              <a:solidFill>
                <a:schemeClr val="accent1"/>
              </a:solid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cap="rnd">
                <a:solidFill>
                  <a:schemeClr val="accent1"/>
                </a:solidFill>
                <a:round/>
              </a:ln>
              <a:effectLst>
                <a:outerShdw blurRad="57150" dist="19050" dir="5400000" algn="ctr" rotWithShape="0">
                  <a:srgbClr val="000000">
                    <a:alpha val="63000"/>
                  </a:srgbClr>
                </a:outerShdw>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Friction'!$S$8:$S$17</c:f>
              <c:numCache>
                <c:formatCode>0.00</c:formatCode>
                <c:ptCount val="10"/>
                <c:pt idx="0">
                  <c:v>86.206896551724128</c:v>
                </c:pt>
                <c:pt idx="1">
                  <c:v>90.909090909090907</c:v>
                </c:pt>
                <c:pt idx="2">
                  <c:v>88.235294117647058</c:v>
                </c:pt>
                <c:pt idx="3">
                  <c:v>90.909090909090907</c:v>
                </c:pt>
                <c:pt idx="4">
                  <c:v>89.285714285714292</c:v>
                </c:pt>
                <c:pt idx="5">
                  <c:v>88.235294117647058</c:v>
                </c:pt>
                <c:pt idx="6">
                  <c:v>89.743589743589752</c:v>
                </c:pt>
                <c:pt idx="7">
                  <c:v>90.909090909090907</c:v>
                </c:pt>
                <c:pt idx="8">
                  <c:v>91.83673469387756</c:v>
                </c:pt>
                <c:pt idx="9">
                  <c:v>89.285714285714292</c:v>
                </c:pt>
              </c:numCache>
            </c:numRef>
          </c:yVal>
          <c:smooth val="0"/>
          <c:extLst>
            <c:ext xmlns:c16="http://schemas.microsoft.com/office/drawing/2014/chart" uri="{C3380CC4-5D6E-409C-BE32-E72D297353CC}">
              <c16:uniqueId val="{00000000-3406-4BD5-A9E0-852766A29C7E}"/>
            </c:ext>
          </c:extLst>
        </c:ser>
        <c:dLbls>
          <c:showLegendKey val="0"/>
          <c:showVal val="0"/>
          <c:showCatName val="0"/>
          <c:showSerName val="0"/>
          <c:showPercent val="0"/>
          <c:showBubbleSize val="0"/>
        </c:dLbls>
        <c:axId val="1512725279"/>
        <c:axId val="1512708959"/>
      </c:scatterChart>
      <c:valAx>
        <c:axId val="1512725279"/>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512708959"/>
        <c:crosses val="autoZero"/>
        <c:crossBetween val="midCat"/>
      </c:valAx>
      <c:valAx>
        <c:axId val="1512708959"/>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51272527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88783680520947"/>
          <c:y val="3.1896165418347097E-2"/>
          <c:w val="0.80839064420744877"/>
          <c:h val="0.8628874134635609"/>
        </c:manualLayout>
      </c:layout>
      <c:scatterChart>
        <c:scatterStyle val="lineMarker"/>
        <c:varyColors val="0"/>
        <c:ser>
          <c:idx val="0"/>
          <c:order val="0"/>
          <c:spPr>
            <a:ln w="9525" cap="rnd">
              <a:solidFill>
                <a:schemeClr val="accent1"/>
              </a:solid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cap="rnd">
                <a:solidFill>
                  <a:schemeClr val="accent1"/>
                </a:solidFill>
                <a:round/>
              </a:ln>
              <a:effectLst>
                <a:outerShdw blurRad="57150" dist="19050" dir="5400000" algn="ctr" rotWithShape="0">
                  <a:srgbClr val="000000">
                    <a:alpha val="63000"/>
                  </a:srgbClr>
                </a:outerShdw>
              </a:effectLst>
            </c:spPr>
          </c:marker>
          <c:xVal>
            <c:numRef>
              <c:f>'Rotational Friction'!$V$8:$V$17</c:f>
              <c:numCache>
                <c:formatCode>General</c:formatCode>
                <c:ptCount val="10"/>
                <c:pt idx="0">
                  <c:v>60</c:v>
                </c:pt>
                <c:pt idx="1">
                  <c:v>110</c:v>
                </c:pt>
                <c:pt idx="2">
                  <c:v>160</c:v>
                </c:pt>
                <c:pt idx="3">
                  <c:v>210</c:v>
                </c:pt>
                <c:pt idx="4">
                  <c:v>260</c:v>
                </c:pt>
                <c:pt idx="5">
                  <c:v>310</c:v>
                </c:pt>
                <c:pt idx="6">
                  <c:v>360</c:v>
                </c:pt>
                <c:pt idx="7">
                  <c:v>410</c:v>
                </c:pt>
                <c:pt idx="8">
                  <c:v>460</c:v>
                </c:pt>
                <c:pt idx="9">
                  <c:v>570</c:v>
                </c:pt>
              </c:numCache>
            </c:numRef>
          </c:xVal>
          <c:y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1-9A8E-4EE9-A132-1F1EA3A839A3}"/>
            </c:ext>
          </c:extLst>
        </c:ser>
        <c:dLbls>
          <c:showLegendKey val="0"/>
          <c:showVal val="0"/>
          <c:showCatName val="0"/>
          <c:showSerName val="0"/>
          <c:showPercent val="0"/>
          <c:showBubbleSize val="0"/>
        </c:dLbls>
        <c:axId val="116079503"/>
        <c:axId val="116089103"/>
      </c:scatterChart>
      <c:valAx>
        <c:axId val="116079503"/>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16089103"/>
        <c:crosses val="autoZero"/>
        <c:crossBetween val="midCat"/>
      </c:valAx>
      <c:valAx>
        <c:axId val="116089103"/>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1607950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1003750714126035"/>
          <c:y val="2.910715254392883E-2"/>
          <c:w val="0.72245460642340842"/>
          <c:h val="0.87487659034671539"/>
        </c:manualLayout>
      </c:layout>
      <c:scatterChart>
        <c:scatterStyle val="lineMarker"/>
        <c:varyColors val="0"/>
        <c:ser>
          <c:idx val="0"/>
          <c:order val="0"/>
          <c:spPr>
            <a:ln w="9525" cap="rnd">
              <a:solidFill>
                <a:schemeClr val="accent1"/>
              </a:solid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cap="rnd">
                <a:solidFill>
                  <a:schemeClr val="accent1"/>
                </a:solidFill>
                <a:round/>
              </a:ln>
              <a:effectLst>
                <a:outerShdw blurRad="57150" dist="19050" dir="5400000" algn="ctr" rotWithShape="0">
                  <a:srgbClr val="000000">
                    <a:alpha val="63000"/>
                  </a:srgbClr>
                </a:outerShdw>
              </a:effectLst>
            </c:spPr>
          </c:marker>
          <c:x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Friction'!$X$8:$X$17</c:f>
              <c:numCache>
                <c:formatCode>0.00</c:formatCode>
                <c:ptCount val="10"/>
                <c:pt idx="0">
                  <c:v>83.333333333333343</c:v>
                </c:pt>
                <c:pt idx="1">
                  <c:v>90.909090909090907</c:v>
                </c:pt>
                <c:pt idx="2">
                  <c:v>93.75</c:v>
                </c:pt>
                <c:pt idx="3">
                  <c:v>95.238095238095227</c:v>
                </c:pt>
                <c:pt idx="4">
                  <c:v>96.15384615384616</c:v>
                </c:pt>
                <c:pt idx="5">
                  <c:v>96.774193548387103</c:v>
                </c:pt>
                <c:pt idx="6">
                  <c:v>97.222222222222214</c:v>
                </c:pt>
                <c:pt idx="7">
                  <c:v>97.560975609756099</c:v>
                </c:pt>
                <c:pt idx="8">
                  <c:v>97.826086956521735</c:v>
                </c:pt>
                <c:pt idx="9">
                  <c:v>87.719298245614027</c:v>
                </c:pt>
              </c:numCache>
            </c:numRef>
          </c:yVal>
          <c:smooth val="0"/>
          <c:extLst>
            <c:ext xmlns:c16="http://schemas.microsoft.com/office/drawing/2014/chart" uri="{C3380CC4-5D6E-409C-BE32-E72D297353CC}">
              <c16:uniqueId val="{00000000-B703-469E-AA04-235D59CE44D1}"/>
            </c:ext>
          </c:extLst>
        </c:ser>
        <c:dLbls>
          <c:showLegendKey val="0"/>
          <c:showVal val="0"/>
          <c:showCatName val="0"/>
          <c:showSerName val="0"/>
          <c:showPercent val="0"/>
          <c:showBubbleSize val="0"/>
        </c:dLbls>
        <c:axId val="149690751"/>
        <c:axId val="149691231"/>
      </c:scatterChart>
      <c:valAx>
        <c:axId val="149690751"/>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49691231"/>
        <c:crosses val="autoZero"/>
        <c:crossBetween val="midCat"/>
      </c:valAx>
      <c:valAx>
        <c:axId val="149691231"/>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4969075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388783680520947"/>
          <c:y val="3.1730327469898151E-2"/>
          <c:w val="0.80839064420744877"/>
          <c:h val="0.86360030386149733"/>
        </c:manualLayout>
      </c:layout>
      <c:scatterChart>
        <c:scatterStyle val="lineMarker"/>
        <c:varyColors val="0"/>
        <c:ser>
          <c:idx val="0"/>
          <c:order val="0"/>
          <c:spPr>
            <a:ln w="9525" cap="rnd">
              <a:solidFill>
                <a:schemeClr val="accent1"/>
              </a:solid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cap="rnd">
                <a:solidFill>
                  <a:schemeClr val="accent1"/>
                </a:solidFill>
                <a:round/>
              </a:ln>
              <a:effectLst>
                <a:outerShdw blurRad="57150" dist="19050" dir="5400000" algn="ctr" rotWithShape="0">
                  <a:srgbClr val="000000">
                    <a:alpha val="63000"/>
                  </a:srgbClr>
                </a:outerShdw>
              </a:effectLst>
            </c:spPr>
          </c:marker>
          <c:xVal>
            <c:numRef>
              <c:f>'Rotational Friction'!$AA$8:$AA$17</c:f>
              <c:numCache>
                <c:formatCode>General</c:formatCode>
                <c:ptCount val="10"/>
                <c:pt idx="0">
                  <c:v>70</c:v>
                </c:pt>
                <c:pt idx="1">
                  <c:v>120</c:v>
                </c:pt>
                <c:pt idx="2">
                  <c:v>180</c:v>
                </c:pt>
                <c:pt idx="3">
                  <c:v>240</c:v>
                </c:pt>
                <c:pt idx="4">
                  <c:v>290</c:v>
                </c:pt>
                <c:pt idx="5">
                  <c:v>350</c:v>
                </c:pt>
                <c:pt idx="6">
                  <c:v>400</c:v>
                </c:pt>
                <c:pt idx="7">
                  <c:v>460</c:v>
                </c:pt>
                <c:pt idx="8">
                  <c:v>520</c:v>
                </c:pt>
                <c:pt idx="9">
                  <c:v>570</c:v>
                </c:pt>
              </c:numCache>
            </c:numRef>
          </c:xVal>
          <c:y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3587-4CE1-9B85-970BFCB6D2AF}"/>
            </c:ext>
          </c:extLst>
        </c:ser>
        <c:dLbls>
          <c:showLegendKey val="0"/>
          <c:showVal val="0"/>
          <c:showCatName val="0"/>
          <c:showSerName val="0"/>
          <c:showPercent val="0"/>
          <c:showBubbleSize val="0"/>
        </c:dLbls>
        <c:axId val="116018063"/>
        <c:axId val="116034863"/>
      </c:scatterChart>
      <c:valAx>
        <c:axId val="116018063"/>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16034863"/>
        <c:crosses val="autoZero"/>
        <c:crossBetween val="midCat"/>
      </c:valAx>
      <c:valAx>
        <c:axId val="116034863"/>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1601806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8374938937049273"/>
          <c:y val="2.9293438320209975E-2"/>
          <c:w val="0.74874272419417609"/>
          <c:h val="0.87407580052493439"/>
        </c:manualLayout>
      </c:layout>
      <c:scatterChart>
        <c:scatterStyle val="lineMarker"/>
        <c:varyColors val="0"/>
        <c:ser>
          <c:idx val="0"/>
          <c:order val="0"/>
          <c:spPr>
            <a:ln w="9525" cap="rnd">
              <a:solidFill>
                <a:schemeClr val="accent1"/>
              </a:solid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cap="rnd">
                <a:solidFill>
                  <a:schemeClr val="accent1"/>
                </a:solidFill>
                <a:round/>
              </a:ln>
              <a:effectLst>
                <a:outerShdw blurRad="57150" dist="19050" dir="5400000" algn="ctr" rotWithShape="0">
                  <a:srgbClr val="000000">
                    <a:alpha val="63000"/>
                  </a:srgbClr>
                </a:outerShdw>
              </a:effectLst>
            </c:spPr>
          </c:marker>
          <c:x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Friction'!$AC$8:$AC$17</c:f>
              <c:numCache>
                <c:formatCode>0.00</c:formatCode>
                <c:ptCount val="10"/>
                <c:pt idx="0">
                  <c:v>71.428571428571431</c:v>
                </c:pt>
                <c:pt idx="1">
                  <c:v>83.333333333333343</c:v>
                </c:pt>
                <c:pt idx="2">
                  <c:v>83.333333333333343</c:v>
                </c:pt>
                <c:pt idx="3">
                  <c:v>83.333333333333343</c:v>
                </c:pt>
                <c:pt idx="4">
                  <c:v>86.206896551724128</c:v>
                </c:pt>
                <c:pt idx="5">
                  <c:v>85.714285714285708</c:v>
                </c:pt>
                <c:pt idx="6">
                  <c:v>87.5</c:v>
                </c:pt>
                <c:pt idx="7">
                  <c:v>86.956521739130437</c:v>
                </c:pt>
                <c:pt idx="8">
                  <c:v>86.538461538461547</c:v>
                </c:pt>
                <c:pt idx="9">
                  <c:v>87.719298245614027</c:v>
                </c:pt>
              </c:numCache>
            </c:numRef>
          </c:yVal>
          <c:smooth val="0"/>
          <c:extLst>
            <c:ext xmlns:c16="http://schemas.microsoft.com/office/drawing/2014/chart" uri="{C3380CC4-5D6E-409C-BE32-E72D297353CC}">
              <c16:uniqueId val="{00000000-BBCB-478F-AF32-FF3472D952A6}"/>
            </c:ext>
          </c:extLst>
        </c:ser>
        <c:dLbls>
          <c:showLegendKey val="0"/>
          <c:showVal val="0"/>
          <c:showCatName val="0"/>
          <c:showSerName val="0"/>
          <c:showPercent val="0"/>
          <c:showBubbleSize val="0"/>
        </c:dLbls>
        <c:axId val="149708991"/>
        <c:axId val="149710911"/>
      </c:scatterChart>
      <c:valAx>
        <c:axId val="149708991"/>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49710911"/>
        <c:crosses val="autoZero"/>
        <c:crossBetween val="midCat"/>
      </c:valAx>
      <c:valAx>
        <c:axId val="149710911"/>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4970899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467693130715349"/>
          <c:y val="3.162072357535619E-2"/>
          <c:w val="0.80717020245080828"/>
          <c:h val="0.8640714599794197"/>
        </c:manualLayout>
      </c:layout>
      <c:scatterChart>
        <c:scatterStyle val="lineMarker"/>
        <c:varyColors val="0"/>
        <c:ser>
          <c:idx val="0"/>
          <c:order val="0"/>
          <c:spPr>
            <a:ln w="9525" cap="rnd">
              <a:solidFill>
                <a:schemeClr val="accent1"/>
              </a:solid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cap="rnd">
                <a:solidFill>
                  <a:schemeClr val="accent1"/>
                </a:solidFill>
                <a:round/>
              </a:ln>
              <a:effectLst>
                <a:outerShdw blurRad="57150" dist="19050" dir="5400000" algn="ctr" rotWithShape="0">
                  <a:srgbClr val="000000">
                    <a:alpha val="63000"/>
                  </a:srgbClr>
                </a:outerShdw>
              </a:effectLst>
            </c:spPr>
          </c:marker>
          <c:xVal>
            <c:numRef>
              <c:f>'Rotational Friction'!$AF$8:$AF$17</c:f>
              <c:numCache>
                <c:formatCode>General</c:formatCode>
                <c:ptCount val="10"/>
                <c:pt idx="0">
                  <c:v>60</c:v>
                </c:pt>
                <c:pt idx="1">
                  <c:v>110</c:v>
                </c:pt>
                <c:pt idx="2">
                  <c:v>160</c:v>
                </c:pt>
                <c:pt idx="3">
                  <c:v>210</c:v>
                </c:pt>
                <c:pt idx="4">
                  <c:v>260</c:v>
                </c:pt>
                <c:pt idx="5">
                  <c:v>310</c:v>
                </c:pt>
                <c:pt idx="6">
                  <c:v>360</c:v>
                </c:pt>
                <c:pt idx="7">
                  <c:v>410</c:v>
                </c:pt>
                <c:pt idx="8">
                  <c:v>460</c:v>
                </c:pt>
                <c:pt idx="9">
                  <c:v>510</c:v>
                </c:pt>
              </c:numCache>
            </c:numRef>
          </c:xVal>
          <c:y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4E24-4CA2-BEB6-FB5A4BBA1EE3}"/>
            </c:ext>
          </c:extLst>
        </c:ser>
        <c:dLbls>
          <c:showLegendKey val="0"/>
          <c:showVal val="0"/>
          <c:showCatName val="0"/>
          <c:showSerName val="0"/>
          <c:showPercent val="0"/>
          <c:showBubbleSize val="0"/>
        </c:dLbls>
        <c:axId val="1512799199"/>
        <c:axId val="1512788159"/>
      </c:scatterChart>
      <c:valAx>
        <c:axId val="1512799199"/>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512788159"/>
        <c:crosses val="autoZero"/>
        <c:crossBetween val="midCat"/>
      </c:valAx>
      <c:valAx>
        <c:axId val="1512788159"/>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51279919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spPr>
            <a:ln w="9525" cap="rnd">
              <a:solidFill>
                <a:schemeClr val="accent1"/>
              </a:solid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cap="rnd">
                <a:solidFill>
                  <a:schemeClr val="accent1"/>
                </a:solidFill>
                <a:round/>
              </a:ln>
              <a:effectLst>
                <a:outerShdw blurRad="57150" dist="19050" dir="5400000" algn="ctr" rotWithShape="0">
                  <a:srgbClr val="000000">
                    <a:alpha val="63000"/>
                  </a:srgbClr>
                </a:outerShdw>
              </a:effectLst>
            </c:spPr>
          </c:marker>
          <c:x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Friction'!$AH$8:$AH$17</c:f>
              <c:numCache>
                <c:formatCode>0.00</c:formatCode>
                <c:ptCount val="10"/>
                <c:pt idx="0">
                  <c:v>83.333333333333343</c:v>
                </c:pt>
                <c:pt idx="1">
                  <c:v>90.909090909090907</c:v>
                </c:pt>
                <c:pt idx="2">
                  <c:v>93.75</c:v>
                </c:pt>
                <c:pt idx="3">
                  <c:v>95.238095238095227</c:v>
                </c:pt>
                <c:pt idx="4">
                  <c:v>96.15384615384616</c:v>
                </c:pt>
                <c:pt idx="5">
                  <c:v>96.774193548387103</c:v>
                </c:pt>
                <c:pt idx="6">
                  <c:v>97.222222222222214</c:v>
                </c:pt>
                <c:pt idx="7">
                  <c:v>97.560975609756099</c:v>
                </c:pt>
                <c:pt idx="8">
                  <c:v>97.826086956521735</c:v>
                </c:pt>
                <c:pt idx="9">
                  <c:v>98.039215686274503</c:v>
                </c:pt>
              </c:numCache>
            </c:numRef>
          </c:yVal>
          <c:smooth val="0"/>
          <c:extLst>
            <c:ext xmlns:c16="http://schemas.microsoft.com/office/drawing/2014/chart" uri="{C3380CC4-5D6E-409C-BE32-E72D297353CC}">
              <c16:uniqueId val="{00000000-EF9A-4F0A-A1DE-E80F693BD677}"/>
            </c:ext>
          </c:extLst>
        </c:ser>
        <c:dLbls>
          <c:showLegendKey val="0"/>
          <c:showVal val="0"/>
          <c:showCatName val="0"/>
          <c:showSerName val="0"/>
          <c:showPercent val="0"/>
          <c:showBubbleSize val="0"/>
        </c:dLbls>
        <c:axId val="182422559"/>
        <c:axId val="182423039"/>
      </c:scatterChart>
      <c:valAx>
        <c:axId val="182422559"/>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82423039"/>
        <c:crosses val="autoZero"/>
        <c:crossBetween val="midCat"/>
      </c:valAx>
      <c:valAx>
        <c:axId val="182423039"/>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8242255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21.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22.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23.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24.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25.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26.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27.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28.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29.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8" Type="http://schemas.openxmlformats.org/officeDocument/2006/relationships/chart" Target="../charts/chart11.xml"/><Relationship Id="rId3" Type="http://schemas.openxmlformats.org/officeDocument/2006/relationships/chart" Target="../charts/chart6.xml"/><Relationship Id="rId7" Type="http://schemas.openxmlformats.org/officeDocument/2006/relationships/chart" Target="../charts/chart10.xml"/><Relationship Id="rId12" Type="http://schemas.openxmlformats.org/officeDocument/2006/relationships/chart" Target="../charts/chart15.xml"/><Relationship Id="rId2" Type="http://schemas.openxmlformats.org/officeDocument/2006/relationships/chart" Target="../charts/chart5.xml"/><Relationship Id="rId1" Type="http://schemas.openxmlformats.org/officeDocument/2006/relationships/chart" Target="../charts/chart4.xml"/><Relationship Id="rId6" Type="http://schemas.openxmlformats.org/officeDocument/2006/relationships/chart" Target="../charts/chart9.xml"/><Relationship Id="rId11" Type="http://schemas.openxmlformats.org/officeDocument/2006/relationships/chart" Target="../charts/chart14.xml"/><Relationship Id="rId5" Type="http://schemas.openxmlformats.org/officeDocument/2006/relationships/chart" Target="../charts/chart8.xml"/><Relationship Id="rId10" Type="http://schemas.openxmlformats.org/officeDocument/2006/relationships/chart" Target="../charts/chart13.xml"/><Relationship Id="rId4" Type="http://schemas.openxmlformats.org/officeDocument/2006/relationships/chart" Target="../charts/chart7.xml"/><Relationship Id="rId9" Type="http://schemas.openxmlformats.org/officeDocument/2006/relationships/chart" Target="../charts/chart12.xml"/></Relationships>
</file>

<file path=xl/drawings/_rels/drawing3.xml.rels><?xml version="1.0" encoding="UTF-8" standalone="yes"?>
<Relationships xmlns="http://schemas.openxmlformats.org/package/2006/relationships"><Relationship Id="rId8" Type="http://schemas.openxmlformats.org/officeDocument/2006/relationships/chart" Target="../charts/chart23.xml"/><Relationship Id="rId13" Type="http://schemas.openxmlformats.org/officeDocument/2006/relationships/chart" Target="../charts/chart28.xml"/><Relationship Id="rId3" Type="http://schemas.openxmlformats.org/officeDocument/2006/relationships/chart" Target="../charts/chart18.xml"/><Relationship Id="rId7" Type="http://schemas.openxmlformats.org/officeDocument/2006/relationships/chart" Target="../charts/chart22.xml"/><Relationship Id="rId12" Type="http://schemas.openxmlformats.org/officeDocument/2006/relationships/chart" Target="../charts/chart27.xml"/><Relationship Id="rId2" Type="http://schemas.openxmlformats.org/officeDocument/2006/relationships/chart" Target="../charts/chart17.xml"/><Relationship Id="rId1" Type="http://schemas.openxmlformats.org/officeDocument/2006/relationships/chart" Target="../charts/chart16.xml"/><Relationship Id="rId6" Type="http://schemas.openxmlformats.org/officeDocument/2006/relationships/chart" Target="../charts/chart21.xml"/><Relationship Id="rId11" Type="http://schemas.openxmlformats.org/officeDocument/2006/relationships/chart" Target="../charts/chart26.xml"/><Relationship Id="rId5" Type="http://schemas.openxmlformats.org/officeDocument/2006/relationships/chart" Target="../charts/chart20.xml"/><Relationship Id="rId10" Type="http://schemas.openxmlformats.org/officeDocument/2006/relationships/chart" Target="../charts/chart25.xml"/><Relationship Id="rId4" Type="http://schemas.openxmlformats.org/officeDocument/2006/relationships/chart" Target="../charts/chart19.xml"/><Relationship Id="rId9" Type="http://schemas.openxmlformats.org/officeDocument/2006/relationships/chart" Target="../charts/chart24.xml"/><Relationship Id="rId14" Type="http://schemas.openxmlformats.org/officeDocument/2006/relationships/chart" Target="../charts/chart29.xml"/></Relationships>
</file>

<file path=xl/drawings/drawing1.xml><?xml version="1.0" encoding="utf-8"?>
<xdr:wsDr xmlns:xdr="http://schemas.openxmlformats.org/drawingml/2006/spreadsheetDrawing" xmlns:a="http://schemas.openxmlformats.org/drawingml/2006/main">
  <xdr:twoCellAnchor>
    <xdr:from>
      <xdr:col>7</xdr:col>
      <xdr:colOff>345965</xdr:colOff>
      <xdr:row>14</xdr:row>
      <xdr:rowOff>64815</xdr:rowOff>
    </xdr:from>
    <xdr:to>
      <xdr:col>10</xdr:col>
      <xdr:colOff>823310</xdr:colOff>
      <xdr:row>28</xdr:row>
      <xdr:rowOff>110360</xdr:rowOff>
    </xdr:to>
    <xdr:graphicFrame macro="">
      <xdr:nvGraphicFramePr>
        <xdr:cNvPr id="18" name="Chart 5">
          <a:extLst>
            <a:ext uri="{FF2B5EF4-FFF2-40B4-BE49-F238E27FC236}">
              <a16:creationId xmlns:a16="http://schemas.microsoft.com/office/drawing/2014/main" id="{951CC100-50DF-D9FC-C524-EAF4C31AF48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1068552</xdr:colOff>
      <xdr:row>14</xdr:row>
      <xdr:rowOff>64814</xdr:rowOff>
    </xdr:from>
    <xdr:to>
      <xdr:col>13</xdr:col>
      <xdr:colOff>1248103</xdr:colOff>
      <xdr:row>28</xdr:row>
      <xdr:rowOff>110359</xdr:rowOff>
    </xdr:to>
    <xdr:graphicFrame macro="">
      <xdr:nvGraphicFramePr>
        <xdr:cNvPr id="19" name="Chart 6">
          <a:extLst>
            <a:ext uri="{FF2B5EF4-FFF2-40B4-BE49-F238E27FC236}">
              <a16:creationId xmlns:a16="http://schemas.microsoft.com/office/drawing/2014/main" id="{BB9C7431-0947-0FC3-4B01-458BD476C80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1037897</xdr:colOff>
      <xdr:row>29</xdr:row>
      <xdr:rowOff>140137</xdr:rowOff>
    </xdr:from>
    <xdr:to>
      <xdr:col>13</xdr:col>
      <xdr:colOff>1226207</xdr:colOff>
      <xdr:row>43</xdr:row>
      <xdr:rowOff>113862</xdr:rowOff>
    </xdr:to>
    <xdr:graphicFrame macro="">
      <xdr:nvGraphicFramePr>
        <xdr:cNvPr id="24" name="Chart 7">
          <a:extLst>
            <a:ext uri="{FF2B5EF4-FFF2-40B4-BE49-F238E27FC236}">
              <a16:creationId xmlns:a16="http://schemas.microsoft.com/office/drawing/2014/main" id="{0F1B28F2-F2E5-ECBE-966C-673393C7DB1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8965</xdr:colOff>
      <xdr:row>31</xdr:row>
      <xdr:rowOff>17929</xdr:rowOff>
    </xdr:from>
    <xdr:to>
      <xdr:col>4</xdr:col>
      <xdr:colOff>8965</xdr:colOff>
      <xdr:row>45</xdr:row>
      <xdr:rowOff>35860</xdr:rowOff>
    </xdr:to>
    <xdr:graphicFrame macro="">
      <xdr:nvGraphicFramePr>
        <xdr:cNvPr id="8" name="Chart 2">
          <a:extLst>
            <a:ext uri="{FF2B5EF4-FFF2-40B4-BE49-F238E27FC236}">
              <a16:creationId xmlns:a16="http://schemas.microsoft.com/office/drawing/2014/main" id="{E3AA61E3-4770-9EDE-63B1-C791ADF007F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591670</xdr:colOff>
      <xdr:row>31</xdr:row>
      <xdr:rowOff>-1</xdr:rowOff>
    </xdr:from>
    <xdr:to>
      <xdr:col>8</xdr:col>
      <xdr:colOff>116541</xdr:colOff>
      <xdr:row>45</xdr:row>
      <xdr:rowOff>17930</xdr:rowOff>
    </xdr:to>
    <xdr:graphicFrame macro="">
      <xdr:nvGraphicFramePr>
        <xdr:cNvPr id="12" name="Chart 3">
          <a:extLst>
            <a:ext uri="{FF2B5EF4-FFF2-40B4-BE49-F238E27FC236}">
              <a16:creationId xmlns:a16="http://schemas.microsoft.com/office/drawing/2014/main" id="{977438AF-5196-474B-8BE6-21A27F6F0F6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591671</xdr:colOff>
      <xdr:row>31</xdr:row>
      <xdr:rowOff>17929</xdr:rowOff>
    </xdr:from>
    <xdr:to>
      <xdr:col>13</xdr:col>
      <xdr:colOff>502024</xdr:colOff>
      <xdr:row>45</xdr:row>
      <xdr:rowOff>35860</xdr:rowOff>
    </xdr:to>
    <xdr:graphicFrame macro="">
      <xdr:nvGraphicFramePr>
        <xdr:cNvPr id="13" name="Chart 4">
          <a:extLst>
            <a:ext uri="{FF2B5EF4-FFF2-40B4-BE49-F238E27FC236}">
              <a16:creationId xmlns:a16="http://schemas.microsoft.com/office/drawing/2014/main" id="{ECE1A753-AF6F-49DC-8A4F-50CE065350A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16</xdr:col>
      <xdr:colOff>0</xdr:colOff>
      <xdr:row>30</xdr:row>
      <xdr:rowOff>170330</xdr:rowOff>
    </xdr:from>
    <xdr:to>
      <xdr:col>18</xdr:col>
      <xdr:colOff>510989</xdr:colOff>
      <xdr:row>45</xdr:row>
      <xdr:rowOff>8966</xdr:rowOff>
    </xdr:to>
    <xdr:graphicFrame macro="">
      <xdr:nvGraphicFramePr>
        <xdr:cNvPr id="14" name="Chart 5">
          <a:extLst>
            <a:ext uri="{FF2B5EF4-FFF2-40B4-BE49-F238E27FC236}">
              <a16:creationId xmlns:a16="http://schemas.microsoft.com/office/drawing/2014/main" id="{31F609FA-A155-41F0-8087-AE266A95341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47</xdr:row>
      <xdr:rowOff>161365</xdr:rowOff>
    </xdr:from>
    <xdr:to>
      <xdr:col>4</xdr:col>
      <xdr:colOff>0</xdr:colOff>
      <xdr:row>62</xdr:row>
      <xdr:rowOff>1</xdr:rowOff>
    </xdr:to>
    <xdr:graphicFrame macro="">
      <xdr:nvGraphicFramePr>
        <xdr:cNvPr id="19" name="Chart 6">
          <a:extLst>
            <a:ext uri="{FF2B5EF4-FFF2-40B4-BE49-F238E27FC236}">
              <a16:creationId xmlns:a16="http://schemas.microsoft.com/office/drawing/2014/main" id="{72295D3B-22EE-46A6-8366-94CAAD350BF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0</xdr:colOff>
      <xdr:row>48</xdr:row>
      <xdr:rowOff>0</xdr:rowOff>
    </xdr:from>
    <xdr:to>
      <xdr:col>8</xdr:col>
      <xdr:colOff>125506</xdr:colOff>
      <xdr:row>62</xdr:row>
      <xdr:rowOff>17931</xdr:rowOff>
    </xdr:to>
    <xdr:graphicFrame macro="">
      <xdr:nvGraphicFramePr>
        <xdr:cNvPr id="20" name="Chart 7">
          <a:extLst>
            <a:ext uri="{FF2B5EF4-FFF2-40B4-BE49-F238E27FC236}">
              <a16:creationId xmlns:a16="http://schemas.microsoft.com/office/drawing/2014/main" id="{9AD3CB7C-F0E1-4A4F-8E30-AAF81B62E0A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10</xdr:col>
      <xdr:colOff>0</xdr:colOff>
      <xdr:row>48</xdr:row>
      <xdr:rowOff>0</xdr:rowOff>
    </xdr:from>
    <xdr:to>
      <xdr:col>13</xdr:col>
      <xdr:colOff>510988</xdr:colOff>
      <xdr:row>62</xdr:row>
      <xdr:rowOff>17931</xdr:rowOff>
    </xdr:to>
    <xdr:graphicFrame macro="">
      <xdr:nvGraphicFramePr>
        <xdr:cNvPr id="21" name="Chart 8">
          <a:extLst>
            <a:ext uri="{FF2B5EF4-FFF2-40B4-BE49-F238E27FC236}">
              <a16:creationId xmlns:a16="http://schemas.microsoft.com/office/drawing/2014/main" id="{4ED73443-D2E4-475F-BCD7-B8C21E31B3D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16</xdr:col>
      <xdr:colOff>0</xdr:colOff>
      <xdr:row>48</xdr:row>
      <xdr:rowOff>0</xdr:rowOff>
    </xdr:from>
    <xdr:to>
      <xdr:col>18</xdr:col>
      <xdr:colOff>510989</xdr:colOff>
      <xdr:row>62</xdr:row>
      <xdr:rowOff>17931</xdr:rowOff>
    </xdr:to>
    <xdr:graphicFrame macro="">
      <xdr:nvGraphicFramePr>
        <xdr:cNvPr id="22" name="Chart 9">
          <a:extLst>
            <a:ext uri="{FF2B5EF4-FFF2-40B4-BE49-F238E27FC236}">
              <a16:creationId xmlns:a16="http://schemas.microsoft.com/office/drawing/2014/main" id="{2FFCF118-18EC-40C2-92CB-4232FA5A7B9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23</xdr:col>
      <xdr:colOff>0</xdr:colOff>
      <xdr:row>31</xdr:row>
      <xdr:rowOff>0</xdr:rowOff>
    </xdr:from>
    <xdr:to>
      <xdr:col>27</xdr:col>
      <xdr:colOff>107577</xdr:colOff>
      <xdr:row>45</xdr:row>
      <xdr:rowOff>17931</xdr:rowOff>
    </xdr:to>
    <xdr:graphicFrame macro="">
      <xdr:nvGraphicFramePr>
        <xdr:cNvPr id="28" name="Chart 11">
          <a:extLst>
            <a:ext uri="{FF2B5EF4-FFF2-40B4-BE49-F238E27FC236}">
              <a16:creationId xmlns:a16="http://schemas.microsoft.com/office/drawing/2014/main" id="{EDDFF948-D220-4849-A123-470E389F7FF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29</xdr:col>
      <xdr:colOff>0</xdr:colOff>
      <xdr:row>31</xdr:row>
      <xdr:rowOff>0</xdr:rowOff>
    </xdr:from>
    <xdr:to>
      <xdr:col>32</xdr:col>
      <xdr:colOff>268942</xdr:colOff>
      <xdr:row>45</xdr:row>
      <xdr:rowOff>17931</xdr:rowOff>
    </xdr:to>
    <xdr:graphicFrame macro="">
      <xdr:nvGraphicFramePr>
        <xdr:cNvPr id="29" name="Chart 12">
          <a:extLst>
            <a:ext uri="{FF2B5EF4-FFF2-40B4-BE49-F238E27FC236}">
              <a16:creationId xmlns:a16="http://schemas.microsoft.com/office/drawing/2014/main" id="{47F6B3F5-85F9-41EB-8641-77431A65F7B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23</xdr:col>
      <xdr:colOff>0</xdr:colOff>
      <xdr:row>48</xdr:row>
      <xdr:rowOff>0</xdr:rowOff>
    </xdr:from>
    <xdr:to>
      <xdr:col>27</xdr:col>
      <xdr:colOff>107577</xdr:colOff>
      <xdr:row>62</xdr:row>
      <xdr:rowOff>17931</xdr:rowOff>
    </xdr:to>
    <xdr:graphicFrame macro="">
      <xdr:nvGraphicFramePr>
        <xdr:cNvPr id="30" name="Chart 13">
          <a:extLst>
            <a:ext uri="{FF2B5EF4-FFF2-40B4-BE49-F238E27FC236}">
              <a16:creationId xmlns:a16="http://schemas.microsoft.com/office/drawing/2014/main" id="{174B2B40-35E4-4F89-9CA8-6A7420EC739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29</xdr:col>
      <xdr:colOff>0</xdr:colOff>
      <xdr:row>48</xdr:row>
      <xdr:rowOff>0</xdr:rowOff>
    </xdr:from>
    <xdr:to>
      <xdr:col>32</xdr:col>
      <xdr:colOff>268942</xdr:colOff>
      <xdr:row>62</xdr:row>
      <xdr:rowOff>17931</xdr:rowOff>
    </xdr:to>
    <xdr:graphicFrame macro="">
      <xdr:nvGraphicFramePr>
        <xdr:cNvPr id="31" name="Chart 14">
          <a:extLst>
            <a:ext uri="{FF2B5EF4-FFF2-40B4-BE49-F238E27FC236}">
              <a16:creationId xmlns:a16="http://schemas.microsoft.com/office/drawing/2014/main" id="{B2BF7E02-449D-4D34-9589-F4F059D5449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20</xdr:row>
      <xdr:rowOff>177801</xdr:rowOff>
    </xdr:from>
    <xdr:to>
      <xdr:col>4</xdr:col>
      <xdr:colOff>7620</xdr:colOff>
      <xdr:row>34</xdr:row>
      <xdr:rowOff>22134</xdr:rowOff>
    </xdr:to>
    <xdr:graphicFrame macro="">
      <xdr:nvGraphicFramePr>
        <xdr:cNvPr id="95" name="Chart 4">
          <a:extLst>
            <a:ext uri="{FF2B5EF4-FFF2-40B4-BE49-F238E27FC236}">
              <a16:creationId xmlns:a16="http://schemas.microsoft.com/office/drawing/2014/main" id="{A370DC34-D97B-162D-0633-9CB0E8A3005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37</xdr:row>
      <xdr:rowOff>1</xdr:rowOff>
    </xdr:from>
    <xdr:to>
      <xdr:col>4</xdr:col>
      <xdr:colOff>7621</xdr:colOff>
      <xdr:row>50</xdr:row>
      <xdr:rowOff>1</xdr:rowOff>
    </xdr:to>
    <xdr:graphicFrame macro="">
      <xdr:nvGraphicFramePr>
        <xdr:cNvPr id="102" name="Chart 5">
          <a:extLst>
            <a:ext uri="{FF2B5EF4-FFF2-40B4-BE49-F238E27FC236}">
              <a16:creationId xmlns:a16="http://schemas.microsoft.com/office/drawing/2014/main" id="{0706B476-95EF-BC16-B25A-6C7D4ED14AC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363</xdr:colOff>
      <xdr:row>20</xdr:row>
      <xdr:rowOff>174535</xdr:rowOff>
    </xdr:from>
    <xdr:to>
      <xdr:col>9</xdr:col>
      <xdr:colOff>30480</xdr:colOff>
      <xdr:row>32</xdr:row>
      <xdr:rowOff>175260</xdr:rowOff>
    </xdr:to>
    <xdr:graphicFrame macro="">
      <xdr:nvGraphicFramePr>
        <xdr:cNvPr id="92" name="Chart 9">
          <a:extLst>
            <a:ext uri="{FF2B5EF4-FFF2-40B4-BE49-F238E27FC236}">
              <a16:creationId xmlns:a16="http://schemas.microsoft.com/office/drawing/2014/main" id="{28C749C2-0BA7-D56E-98BA-7652F78C07E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598716</xdr:colOff>
      <xdr:row>36</xdr:row>
      <xdr:rowOff>172176</xdr:rowOff>
    </xdr:from>
    <xdr:to>
      <xdr:col>9</xdr:col>
      <xdr:colOff>45720</xdr:colOff>
      <xdr:row>50</xdr:row>
      <xdr:rowOff>15240</xdr:rowOff>
    </xdr:to>
    <xdr:graphicFrame macro="">
      <xdr:nvGraphicFramePr>
        <xdr:cNvPr id="101" name="Chart 10">
          <a:extLst>
            <a:ext uri="{FF2B5EF4-FFF2-40B4-BE49-F238E27FC236}">
              <a16:creationId xmlns:a16="http://schemas.microsoft.com/office/drawing/2014/main" id="{72BB6AAC-8EA4-62CB-6286-6D486ABEEEE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595811</xdr:colOff>
      <xdr:row>21</xdr:row>
      <xdr:rowOff>182</xdr:rowOff>
    </xdr:from>
    <xdr:to>
      <xdr:col>14</xdr:col>
      <xdr:colOff>7620</xdr:colOff>
      <xdr:row>33</xdr:row>
      <xdr:rowOff>22859</xdr:rowOff>
    </xdr:to>
    <xdr:graphicFrame macro="">
      <xdr:nvGraphicFramePr>
        <xdr:cNvPr id="129" name="Chart 11">
          <a:extLst>
            <a:ext uri="{FF2B5EF4-FFF2-40B4-BE49-F238E27FC236}">
              <a16:creationId xmlns:a16="http://schemas.microsoft.com/office/drawing/2014/main" id="{6C4F4F3D-732C-15E5-DA3E-3D9DEE5512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10</xdr:col>
      <xdr:colOff>7620</xdr:colOff>
      <xdr:row>36</xdr:row>
      <xdr:rowOff>175260</xdr:rowOff>
    </xdr:from>
    <xdr:to>
      <xdr:col>14</xdr:col>
      <xdr:colOff>45720</xdr:colOff>
      <xdr:row>50</xdr:row>
      <xdr:rowOff>35923</xdr:rowOff>
    </xdr:to>
    <xdr:graphicFrame macro="">
      <xdr:nvGraphicFramePr>
        <xdr:cNvPr id="131" name="Chart 12">
          <a:extLst>
            <a:ext uri="{FF2B5EF4-FFF2-40B4-BE49-F238E27FC236}">
              <a16:creationId xmlns:a16="http://schemas.microsoft.com/office/drawing/2014/main" id="{0D98A411-0836-3ACA-3149-F230367E879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15</xdr:col>
      <xdr:colOff>0</xdr:colOff>
      <xdr:row>21</xdr:row>
      <xdr:rowOff>5262</xdr:rowOff>
    </xdr:from>
    <xdr:to>
      <xdr:col>19</xdr:col>
      <xdr:colOff>0</xdr:colOff>
      <xdr:row>33</xdr:row>
      <xdr:rowOff>0</xdr:rowOff>
    </xdr:to>
    <xdr:graphicFrame macro="">
      <xdr:nvGraphicFramePr>
        <xdr:cNvPr id="132" name="Chart 13">
          <a:extLst>
            <a:ext uri="{FF2B5EF4-FFF2-40B4-BE49-F238E27FC236}">
              <a16:creationId xmlns:a16="http://schemas.microsoft.com/office/drawing/2014/main" id="{C207F0DF-937F-F6DA-DD97-1E30B341E46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15</xdr:col>
      <xdr:colOff>15240</xdr:colOff>
      <xdr:row>36</xdr:row>
      <xdr:rowOff>175260</xdr:rowOff>
    </xdr:from>
    <xdr:to>
      <xdr:col>19</xdr:col>
      <xdr:colOff>38100</xdr:colOff>
      <xdr:row>49</xdr:row>
      <xdr:rowOff>167640</xdr:rowOff>
    </xdr:to>
    <xdr:graphicFrame macro="">
      <xdr:nvGraphicFramePr>
        <xdr:cNvPr id="133" name="Chart 1">
          <a:extLst>
            <a:ext uri="{FF2B5EF4-FFF2-40B4-BE49-F238E27FC236}">
              <a16:creationId xmlns:a16="http://schemas.microsoft.com/office/drawing/2014/main" id="{2A3005CA-B493-9B4B-F1CE-36D14B72221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20</xdr:col>
      <xdr:colOff>7620</xdr:colOff>
      <xdr:row>21</xdr:row>
      <xdr:rowOff>7620</xdr:rowOff>
    </xdr:from>
    <xdr:to>
      <xdr:col>24</xdr:col>
      <xdr:colOff>7620</xdr:colOff>
      <xdr:row>33</xdr:row>
      <xdr:rowOff>0</xdr:rowOff>
    </xdr:to>
    <xdr:graphicFrame macro="">
      <xdr:nvGraphicFramePr>
        <xdr:cNvPr id="135" name="Chart 3">
          <a:extLst>
            <a:ext uri="{FF2B5EF4-FFF2-40B4-BE49-F238E27FC236}">
              <a16:creationId xmlns:a16="http://schemas.microsoft.com/office/drawing/2014/main" id="{3E4C176C-CABC-D3C4-40FF-5B9108C82CC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20</xdr:col>
      <xdr:colOff>7620</xdr:colOff>
      <xdr:row>36</xdr:row>
      <xdr:rowOff>179070</xdr:rowOff>
    </xdr:from>
    <xdr:to>
      <xdr:col>24</xdr:col>
      <xdr:colOff>15240</xdr:colOff>
      <xdr:row>50</xdr:row>
      <xdr:rowOff>15240</xdr:rowOff>
    </xdr:to>
    <xdr:graphicFrame macro="">
      <xdr:nvGraphicFramePr>
        <xdr:cNvPr id="134" name="Chart 6">
          <a:extLst>
            <a:ext uri="{FF2B5EF4-FFF2-40B4-BE49-F238E27FC236}">
              <a16:creationId xmlns:a16="http://schemas.microsoft.com/office/drawing/2014/main" id="{47F21A1F-2B59-5209-EA1B-C570961782B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25</xdr:col>
      <xdr:colOff>0</xdr:colOff>
      <xdr:row>21</xdr:row>
      <xdr:rowOff>3810</xdr:rowOff>
    </xdr:from>
    <xdr:to>
      <xdr:col>29</xdr:col>
      <xdr:colOff>0</xdr:colOff>
      <xdr:row>33</xdr:row>
      <xdr:rowOff>7620</xdr:rowOff>
    </xdr:to>
    <xdr:graphicFrame macro="">
      <xdr:nvGraphicFramePr>
        <xdr:cNvPr id="136" name="Chart 7">
          <a:extLst>
            <a:ext uri="{FF2B5EF4-FFF2-40B4-BE49-F238E27FC236}">
              <a16:creationId xmlns:a16="http://schemas.microsoft.com/office/drawing/2014/main" id="{DABFF13E-6F06-EB36-EF30-C83FDE36476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25</xdr:col>
      <xdr:colOff>15240</xdr:colOff>
      <xdr:row>37</xdr:row>
      <xdr:rowOff>3810</xdr:rowOff>
    </xdr:from>
    <xdr:to>
      <xdr:col>29</xdr:col>
      <xdr:colOff>22860</xdr:colOff>
      <xdr:row>50</xdr:row>
      <xdr:rowOff>7620</xdr:rowOff>
    </xdr:to>
    <xdr:graphicFrame macro="">
      <xdr:nvGraphicFramePr>
        <xdr:cNvPr id="139" name="Chart 8">
          <a:extLst>
            <a:ext uri="{FF2B5EF4-FFF2-40B4-BE49-F238E27FC236}">
              <a16:creationId xmlns:a16="http://schemas.microsoft.com/office/drawing/2014/main" id="{E7398610-6803-A031-A694-E21541F8787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30</xdr:col>
      <xdr:colOff>7620</xdr:colOff>
      <xdr:row>20</xdr:row>
      <xdr:rowOff>171450</xdr:rowOff>
    </xdr:from>
    <xdr:to>
      <xdr:col>33</xdr:col>
      <xdr:colOff>594360</xdr:colOff>
      <xdr:row>33</xdr:row>
      <xdr:rowOff>0</xdr:rowOff>
    </xdr:to>
    <xdr:graphicFrame macro="">
      <xdr:nvGraphicFramePr>
        <xdr:cNvPr id="137" name="Chart 14">
          <a:extLst>
            <a:ext uri="{FF2B5EF4-FFF2-40B4-BE49-F238E27FC236}">
              <a16:creationId xmlns:a16="http://schemas.microsoft.com/office/drawing/2014/main" id="{ED9F6A6A-DF1A-E89A-D872-2B71BC6097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30</xdr:col>
      <xdr:colOff>0</xdr:colOff>
      <xdr:row>36</xdr:row>
      <xdr:rowOff>171450</xdr:rowOff>
    </xdr:from>
    <xdr:to>
      <xdr:col>34</xdr:col>
      <xdr:colOff>22860</xdr:colOff>
      <xdr:row>49</xdr:row>
      <xdr:rowOff>167640</xdr:rowOff>
    </xdr:to>
    <xdr:graphicFrame macro="">
      <xdr:nvGraphicFramePr>
        <xdr:cNvPr id="138" name="Chart 16">
          <a:extLst>
            <a:ext uri="{FF2B5EF4-FFF2-40B4-BE49-F238E27FC236}">
              <a16:creationId xmlns:a16="http://schemas.microsoft.com/office/drawing/2014/main" id="{A071EDFE-108C-5BBB-5B7E-62C48B7E143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6047F-720B-4DA1-81D1-F239088CF840}">
  <dimension ref="A1:AR45"/>
  <sheetViews>
    <sheetView zoomScale="60" zoomScaleNormal="100" workbookViewId="0">
      <selection activeCell="C14" sqref="C14"/>
    </sheetView>
  </sheetViews>
  <sheetFormatPr defaultColWidth="8.77734375" defaultRowHeight="14.4" x14ac:dyDescent="0.3"/>
  <cols>
    <col min="1" max="1" width="17.44140625" customWidth="1"/>
    <col min="2" max="2" width="9.33203125" customWidth="1"/>
    <col min="3" max="3" width="19.77734375" customWidth="1"/>
    <col min="4" max="4" width="11.44140625" bestFit="1" customWidth="1"/>
    <col min="5" max="5" width="15.77734375" bestFit="1" customWidth="1"/>
    <col min="6" max="6" width="7.6640625" customWidth="1"/>
    <col min="7" max="7" width="19.77734375" customWidth="1"/>
    <col min="8" max="8" width="11.44140625" bestFit="1" customWidth="1"/>
    <col min="10" max="10" width="7.33203125" customWidth="1"/>
    <col min="11" max="11" width="17.77734375" customWidth="1"/>
    <col min="13" max="13" width="9" customWidth="1"/>
    <col min="15" max="15" width="9.6640625" customWidth="1"/>
  </cols>
  <sheetData>
    <row r="1" spans="1:32" x14ac:dyDescent="0.3">
      <c r="A1" s="1" t="s">
        <v>0</v>
      </c>
    </row>
    <row r="2" spans="1:32" x14ac:dyDescent="0.3">
      <c r="A2" s="1" t="s">
        <v>1</v>
      </c>
    </row>
    <row r="3" spans="1:32" ht="15" thickBot="1" x14ac:dyDescent="0.35">
      <c r="A3" s="1" t="s">
        <v>2</v>
      </c>
      <c r="K3" s="1" t="s">
        <v>3</v>
      </c>
    </row>
    <row r="4" spans="1:32" ht="15.6" thickTop="1" thickBot="1" x14ac:dyDescent="0.35">
      <c r="A4" s="259" t="s">
        <v>4</v>
      </c>
      <c r="B4" s="259"/>
      <c r="C4" s="259"/>
      <c r="D4" s="259"/>
      <c r="E4" s="260" t="s">
        <v>5</v>
      </c>
      <c r="F4" s="260"/>
      <c r="G4" s="260"/>
      <c r="H4" s="260"/>
      <c r="K4" s="259" t="s">
        <v>4</v>
      </c>
      <c r="L4" s="259"/>
      <c r="M4" s="259"/>
      <c r="N4" s="259"/>
      <c r="O4" s="260" t="s">
        <v>5</v>
      </c>
      <c r="P4" s="260"/>
      <c r="Q4" s="260"/>
      <c r="R4" s="260"/>
      <c r="U4" s="125" t="s">
        <v>6</v>
      </c>
      <c r="V4" s="126"/>
      <c r="W4" s="126"/>
      <c r="X4" s="126"/>
      <c r="Y4" s="126"/>
      <c r="Z4" s="126"/>
      <c r="AA4" s="127"/>
      <c r="AB4" s="192" t="s">
        <v>7</v>
      </c>
      <c r="AC4" s="193"/>
      <c r="AD4" s="193"/>
      <c r="AE4" s="193"/>
      <c r="AF4" s="194"/>
    </row>
    <row r="5" spans="1:32" ht="15" thickTop="1" x14ac:dyDescent="0.3">
      <c r="A5" s="11" t="s">
        <v>8</v>
      </c>
      <c r="B5" s="12" t="s">
        <v>9</v>
      </c>
      <c r="C5" s="12" t="s">
        <v>10</v>
      </c>
      <c r="D5" s="12" t="s">
        <v>11</v>
      </c>
      <c r="E5" s="13" t="s">
        <v>8</v>
      </c>
      <c r="F5" s="13" t="s">
        <v>9</v>
      </c>
      <c r="G5" s="13" t="s">
        <v>10</v>
      </c>
      <c r="H5" s="14" t="s">
        <v>11</v>
      </c>
      <c r="K5" s="11" t="s">
        <v>8</v>
      </c>
      <c r="L5" s="12" t="s">
        <v>9</v>
      </c>
      <c r="M5" s="12" t="s">
        <v>10</v>
      </c>
      <c r="N5" s="12" t="s">
        <v>11</v>
      </c>
      <c r="O5" s="13" t="s">
        <v>8</v>
      </c>
      <c r="P5" s="13" t="s">
        <v>9</v>
      </c>
      <c r="Q5" s="13" t="s">
        <v>10</v>
      </c>
      <c r="R5" s="14" t="s">
        <v>11</v>
      </c>
      <c r="U5" s="128" t="s">
        <v>12</v>
      </c>
      <c r="V5" s="129"/>
      <c r="W5" s="129"/>
      <c r="X5" s="129"/>
      <c r="Y5" s="129"/>
      <c r="Z5" s="129"/>
      <c r="AA5" s="130"/>
      <c r="AB5" s="195"/>
      <c r="AC5" s="196"/>
      <c r="AD5" s="196"/>
      <c r="AE5" s="196"/>
      <c r="AF5" s="197"/>
    </row>
    <row r="6" spans="1:32" x14ac:dyDescent="0.3">
      <c r="A6" s="15">
        <v>100</v>
      </c>
      <c r="B6" s="16">
        <v>0.98</v>
      </c>
      <c r="C6" s="16">
        <v>0.16</v>
      </c>
      <c r="D6" s="16">
        <v>0.15679999999999999</v>
      </c>
      <c r="E6" s="17">
        <v>100</v>
      </c>
      <c r="F6" s="17">
        <v>0.98</v>
      </c>
      <c r="G6" s="17">
        <v>0.16</v>
      </c>
      <c r="H6" s="18">
        <v>0.15679999999999999</v>
      </c>
      <c r="K6" s="15">
        <v>100</v>
      </c>
      <c r="L6" s="16">
        <v>0.98</v>
      </c>
      <c r="M6" s="16">
        <v>0.18</v>
      </c>
      <c r="N6" s="16">
        <v>0.17599999999999999</v>
      </c>
      <c r="O6" s="17">
        <v>280</v>
      </c>
      <c r="P6" s="17">
        <v>2.4500000000000002</v>
      </c>
      <c r="Q6" s="17">
        <v>7.1999999999999995E-2</v>
      </c>
      <c r="R6" s="18">
        <v>0.17599999999999999</v>
      </c>
      <c r="U6" s="128" t="s">
        <v>13</v>
      </c>
      <c r="V6" s="129"/>
      <c r="W6" s="129"/>
      <c r="X6" s="129"/>
      <c r="Y6" s="129"/>
      <c r="Z6" s="129"/>
      <c r="AA6" s="130"/>
      <c r="AB6" s="195"/>
      <c r="AC6" s="196"/>
      <c r="AD6" s="196"/>
      <c r="AE6" s="196"/>
      <c r="AF6" s="197"/>
    </row>
    <row r="7" spans="1:32" x14ac:dyDescent="0.3">
      <c r="A7" s="15">
        <v>150</v>
      </c>
      <c r="B7" s="201"/>
      <c r="C7" s="201"/>
      <c r="D7" s="201"/>
      <c r="E7" s="17">
        <v>150</v>
      </c>
      <c r="F7" s="201"/>
      <c r="G7" s="201"/>
      <c r="H7" s="210"/>
      <c r="K7" s="15">
        <v>150</v>
      </c>
      <c r="L7" s="201"/>
      <c r="M7" s="16">
        <v>0.18</v>
      </c>
      <c r="N7" s="201"/>
      <c r="O7" s="17">
        <v>380</v>
      </c>
      <c r="P7" s="201"/>
      <c r="Q7" s="201"/>
      <c r="R7" s="210"/>
      <c r="U7" s="128" t="s">
        <v>14</v>
      </c>
      <c r="V7" s="129"/>
      <c r="W7" s="129"/>
      <c r="X7" s="129"/>
      <c r="Y7" s="129"/>
      <c r="Z7" s="129"/>
      <c r="AA7" s="130"/>
      <c r="AB7" s="195"/>
      <c r="AC7" s="196"/>
      <c r="AD7" s="196"/>
      <c r="AE7" s="196"/>
      <c r="AF7" s="197"/>
    </row>
    <row r="8" spans="1:32" x14ac:dyDescent="0.3">
      <c r="A8" s="15">
        <v>200</v>
      </c>
      <c r="B8" s="201"/>
      <c r="C8" s="201"/>
      <c r="D8" s="201"/>
      <c r="E8" s="17">
        <v>200</v>
      </c>
      <c r="F8" s="201"/>
      <c r="G8" s="201"/>
      <c r="H8" s="210"/>
      <c r="K8" s="15">
        <v>200</v>
      </c>
      <c r="L8" s="201"/>
      <c r="M8" s="16">
        <v>0.18</v>
      </c>
      <c r="N8" s="201"/>
      <c r="O8" s="17">
        <v>510</v>
      </c>
      <c r="P8" s="201"/>
      <c r="Q8" s="201"/>
      <c r="R8" s="210"/>
      <c r="U8" s="128" t="s">
        <v>15</v>
      </c>
      <c r="V8" s="129"/>
      <c r="W8" s="129"/>
      <c r="X8" s="129"/>
      <c r="Y8" s="129"/>
      <c r="Z8" s="129"/>
      <c r="AA8" s="130"/>
      <c r="AB8" s="195"/>
      <c r="AC8" s="196"/>
      <c r="AD8" s="196"/>
      <c r="AE8" s="196"/>
      <c r="AF8" s="197"/>
    </row>
    <row r="9" spans="1:32" x14ac:dyDescent="0.3">
      <c r="A9" s="15">
        <v>300</v>
      </c>
      <c r="B9" s="201"/>
      <c r="C9" s="201"/>
      <c r="D9" s="201"/>
      <c r="E9" s="17">
        <v>300</v>
      </c>
      <c r="F9" s="201"/>
      <c r="G9" s="201"/>
      <c r="H9" s="210"/>
      <c r="K9" s="15">
        <v>100</v>
      </c>
      <c r="L9" s="201"/>
      <c r="M9" s="16">
        <v>0.1</v>
      </c>
      <c r="N9" s="201"/>
      <c r="O9" s="17">
        <v>200</v>
      </c>
      <c r="P9" s="201"/>
      <c r="Q9" s="201"/>
      <c r="R9" s="210"/>
      <c r="U9" s="128" t="s">
        <v>16</v>
      </c>
      <c r="V9" s="129"/>
      <c r="W9" s="129"/>
      <c r="X9" s="129"/>
      <c r="Y9" s="129"/>
      <c r="Z9" s="129"/>
      <c r="AA9" s="130"/>
      <c r="AB9" s="195"/>
      <c r="AC9" s="196"/>
      <c r="AD9" s="196"/>
      <c r="AE9" s="196"/>
      <c r="AF9" s="197"/>
    </row>
    <row r="10" spans="1:32" x14ac:dyDescent="0.3">
      <c r="A10" s="15">
        <v>100</v>
      </c>
      <c r="B10" s="201"/>
      <c r="C10" s="201"/>
      <c r="D10" s="201"/>
      <c r="E10" s="17">
        <v>200</v>
      </c>
      <c r="F10" s="201"/>
      <c r="G10" s="201"/>
      <c r="H10" s="210"/>
      <c r="K10" s="15">
        <v>150</v>
      </c>
      <c r="L10" s="201"/>
      <c r="M10" s="16">
        <v>0.1</v>
      </c>
      <c r="N10" s="201"/>
      <c r="O10" s="17">
        <v>310</v>
      </c>
      <c r="P10" s="201"/>
      <c r="Q10" s="201"/>
      <c r="R10" s="210"/>
      <c r="U10" s="128"/>
      <c r="V10" s="129"/>
      <c r="W10" s="129"/>
      <c r="X10" s="129"/>
      <c r="Y10" s="129"/>
      <c r="Z10" s="129"/>
      <c r="AA10" s="130"/>
      <c r="AB10" s="195"/>
      <c r="AC10" s="196"/>
      <c r="AD10" s="196"/>
      <c r="AE10" s="196"/>
      <c r="AF10" s="197"/>
    </row>
    <row r="11" spans="1:32" ht="15" thickBot="1" x14ac:dyDescent="0.35">
      <c r="A11" s="19">
        <v>150</v>
      </c>
      <c r="B11" s="209"/>
      <c r="C11" s="209"/>
      <c r="D11" s="209"/>
      <c r="E11" s="21">
        <v>300</v>
      </c>
      <c r="F11" s="209"/>
      <c r="G11" s="209"/>
      <c r="H11" s="211"/>
      <c r="K11" s="19">
        <v>200</v>
      </c>
      <c r="L11" s="209"/>
      <c r="M11" s="20">
        <v>0.1</v>
      </c>
      <c r="N11" s="209"/>
      <c r="O11" s="21">
        <v>400</v>
      </c>
      <c r="P11" s="209"/>
      <c r="Q11" s="209"/>
      <c r="R11" s="211"/>
      <c r="U11" s="131"/>
      <c r="V11" s="132"/>
      <c r="W11" s="132"/>
      <c r="X11" s="132"/>
      <c r="Y11" s="132"/>
      <c r="Z11" s="132"/>
      <c r="AA11" s="133"/>
      <c r="AB11" s="198"/>
      <c r="AC11" s="199"/>
      <c r="AD11" s="199"/>
      <c r="AE11" s="199"/>
      <c r="AF11" s="200"/>
    </row>
    <row r="12" spans="1:32" ht="15" thickTop="1" x14ac:dyDescent="0.3"/>
    <row r="15" spans="1:32" x14ac:dyDescent="0.3">
      <c r="A15" s="1" t="s">
        <v>17</v>
      </c>
      <c r="B15" s="1"/>
      <c r="C15" s="1"/>
      <c r="D15" s="1"/>
      <c r="E15" s="1"/>
      <c r="F15" s="1"/>
    </row>
    <row r="16" spans="1:32" x14ac:dyDescent="0.3">
      <c r="A16" s="1" t="s">
        <v>18</v>
      </c>
      <c r="B16" s="1"/>
      <c r="C16" s="1"/>
      <c r="D16" s="1"/>
      <c r="E16" s="1" t="s">
        <v>19</v>
      </c>
      <c r="F16" s="1"/>
    </row>
    <row r="17" spans="1:44" ht="15" thickBot="1" x14ac:dyDescent="0.35"/>
    <row r="18" spans="1:44" ht="15" thickBot="1" x14ac:dyDescent="0.35">
      <c r="A18" s="176" t="s">
        <v>20</v>
      </c>
      <c r="E18" s="177" t="s">
        <v>20</v>
      </c>
      <c r="K18" s="284" t="s">
        <v>21</v>
      </c>
      <c r="L18" s="285"/>
      <c r="M18" s="285"/>
      <c r="N18" s="285"/>
      <c r="O18" s="285"/>
      <c r="P18" s="285"/>
      <c r="Q18" s="285"/>
      <c r="R18" s="285"/>
      <c r="S18" s="285"/>
      <c r="T18" s="286"/>
    </row>
    <row r="19" spans="1:44" x14ac:dyDescent="0.3">
      <c r="A19" s="178" t="s">
        <v>22</v>
      </c>
      <c r="E19" s="179" t="s">
        <v>23</v>
      </c>
      <c r="K19" s="195" t="s">
        <v>7</v>
      </c>
      <c r="L19" s="196"/>
      <c r="M19" s="196"/>
      <c r="N19" s="196"/>
      <c r="O19" s="196"/>
      <c r="P19" s="196"/>
      <c r="Q19" s="196"/>
      <c r="R19" s="196"/>
      <c r="S19" s="196"/>
      <c r="T19" s="197"/>
    </row>
    <row r="20" spans="1:44" x14ac:dyDescent="0.3">
      <c r="A20" s="178" t="s">
        <v>24</v>
      </c>
      <c r="E20" s="179" t="s">
        <v>24</v>
      </c>
      <c r="K20" s="195"/>
      <c r="L20" s="196"/>
      <c r="M20" s="196"/>
      <c r="N20" s="196"/>
      <c r="O20" s="196"/>
      <c r="P20" s="196"/>
      <c r="Q20" s="196"/>
      <c r="R20" s="196"/>
      <c r="S20" s="196"/>
      <c r="T20" s="197"/>
    </row>
    <row r="21" spans="1:44" ht="15" thickBot="1" x14ac:dyDescent="0.35">
      <c r="A21" s="180" t="s">
        <v>25</v>
      </c>
      <c r="E21" s="181" t="s">
        <v>26</v>
      </c>
      <c r="K21" s="195"/>
      <c r="L21" s="196"/>
      <c r="M21" s="196"/>
      <c r="N21" s="196"/>
      <c r="O21" s="196"/>
      <c r="P21" s="196"/>
      <c r="Q21" s="196"/>
      <c r="R21" s="196"/>
      <c r="S21" s="196"/>
      <c r="T21" s="197"/>
    </row>
    <row r="22" spans="1:44" ht="15.6" thickTop="1" thickBot="1" x14ac:dyDescent="0.35">
      <c r="A22" s="182" t="s">
        <v>27</v>
      </c>
      <c r="B22" s="183" t="s">
        <v>28</v>
      </c>
      <c r="C22" s="183" t="s">
        <v>29</v>
      </c>
      <c r="D22" s="184" t="s">
        <v>30</v>
      </c>
      <c r="E22" s="185" t="s">
        <v>27</v>
      </c>
      <c r="F22" s="186" t="s">
        <v>28</v>
      </c>
      <c r="G22" s="186" t="s">
        <v>29</v>
      </c>
      <c r="H22" s="187" t="s">
        <v>30</v>
      </c>
      <c r="K22" s="195"/>
      <c r="L22" s="196"/>
      <c r="M22" s="196"/>
      <c r="N22" s="196"/>
      <c r="O22" s="196"/>
      <c r="P22" s="196"/>
      <c r="Q22" s="196"/>
      <c r="R22" s="196"/>
      <c r="S22" s="196"/>
      <c r="T22" s="197"/>
    </row>
    <row r="23" spans="1:44" x14ac:dyDescent="0.3">
      <c r="A23" s="22">
        <v>100</v>
      </c>
      <c r="B23" s="188">
        <v>0.98</v>
      </c>
      <c r="C23" s="188">
        <v>1.6</v>
      </c>
      <c r="D23" s="189">
        <v>0.6</v>
      </c>
      <c r="E23" s="23">
        <v>100</v>
      </c>
      <c r="F23" s="190">
        <v>0.98</v>
      </c>
      <c r="G23" s="190">
        <v>1.6</v>
      </c>
      <c r="H23" s="191">
        <v>0.6</v>
      </c>
      <c r="K23" s="195"/>
      <c r="L23" s="196"/>
      <c r="M23" s="196"/>
      <c r="N23" s="196"/>
      <c r="O23" s="196"/>
      <c r="P23" s="196"/>
      <c r="Q23" s="196"/>
      <c r="R23" s="196"/>
      <c r="S23" s="196"/>
      <c r="T23" s="197"/>
    </row>
    <row r="24" spans="1:44" x14ac:dyDescent="0.3">
      <c r="A24" s="15">
        <v>200</v>
      </c>
      <c r="B24" s="201"/>
      <c r="C24" s="201"/>
      <c r="D24" s="210"/>
      <c r="E24" s="24">
        <v>200</v>
      </c>
      <c r="F24" s="201"/>
      <c r="G24" s="201"/>
      <c r="H24" s="210"/>
      <c r="K24" s="195"/>
      <c r="L24" s="196"/>
      <c r="M24" s="196"/>
      <c r="N24" s="196"/>
      <c r="O24" s="196"/>
      <c r="P24" s="196"/>
      <c r="Q24" s="196"/>
      <c r="R24" s="196"/>
      <c r="S24" s="196"/>
      <c r="T24" s="197"/>
    </row>
    <row r="25" spans="1:44" ht="15" thickBot="1" x14ac:dyDescent="0.35">
      <c r="A25" s="15">
        <v>300</v>
      </c>
      <c r="B25" s="201"/>
      <c r="C25" s="201"/>
      <c r="D25" s="210"/>
      <c r="E25" s="24">
        <v>300</v>
      </c>
      <c r="F25" s="201"/>
      <c r="G25" s="201"/>
      <c r="H25" s="210"/>
      <c r="K25" s="198"/>
      <c r="L25" s="199"/>
      <c r="M25" s="199"/>
      <c r="N25" s="199"/>
      <c r="O25" s="199"/>
      <c r="P25" s="199"/>
      <c r="Q25" s="199"/>
      <c r="R25" s="199"/>
      <c r="S25" s="199"/>
      <c r="T25" s="200"/>
    </row>
    <row r="26" spans="1:44" x14ac:dyDescent="0.3">
      <c r="A26" s="15">
        <v>400</v>
      </c>
      <c r="B26" s="201"/>
      <c r="C26" s="201"/>
      <c r="D26" s="210"/>
      <c r="E26" s="24">
        <v>400</v>
      </c>
      <c r="F26" s="201"/>
      <c r="G26" s="201"/>
      <c r="H26" s="210"/>
    </row>
    <row r="27" spans="1:44" ht="15" thickBot="1" x14ac:dyDescent="0.35">
      <c r="A27" s="19">
        <v>500</v>
      </c>
      <c r="B27" s="209"/>
      <c r="C27" s="209"/>
      <c r="D27" s="211"/>
      <c r="E27" s="25">
        <v>500</v>
      </c>
      <c r="F27" s="209"/>
      <c r="G27" s="209"/>
      <c r="H27" s="211"/>
    </row>
    <row r="28" spans="1:44" ht="15" thickTop="1" x14ac:dyDescent="0.3"/>
    <row r="31" spans="1:44" ht="15" thickBot="1" x14ac:dyDescent="0.35">
      <c r="A31" s="1" t="s">
        <v>31</v>
      </c>
      <c r="B31" s="1"/>
      <c r="C31" s="1"/>
    </row>
    <row r="32" spans="1:44" ht="15" thickBot="1" x14ac:dyDescent="0.35">
      <c r="A32" s="1" t="s">
        <v>32</v>
      </c>
      <c r="B32" s="1"/>
      <c r="C32" s="1"/>
      <c r="H32" s="1" t="s">
        <v>33</v>
      </c>
      <c r="Q32" s="1" t="s">
        <v>34</v>
      </c>
      <c r="AB32" s="150" t="s">
        <v>35</v>
      </c>
      <c r="AC32" s="147"/>
      <c r="AD32" s="124"/>
      <c r="AE32" s="124"/>
      <c r="AF32" s="124"/>
      <c r="AG32" s="124"/>
      <c r="AH32" s="124"/>
      <c r="AI32" s="124"/>
      <c r="AJ32" s="124"/>
      <c r="AK32" s="124"/>
      <c r="AL32" s="124"/>
      <c r="AM32" s="124"/>
      <c r="AN32" s="124"/>
      <c r="AO32" s="124"/>
      <c r="AP32" s="124"/>
      <c r="AQ32" s="124"/>
      <c r="AR32" s="124"/>
    </row>
    <row r="33" spans="1:44" ht="15.6" thickTop="1" thickBot="1" x14ac:dyDescent="0.35">
      <c r="A33" s="261" t="s">
        <v>36</v>
      </c>
      <c r="B33" s="262"/>
      <c r="C33" s="262"/>
      <c r="D33" s="262"/>
      <c r="E33" s="263"/>
      <c r="H33" s="269" t="s">
        <v>37</v>
      </c>
      <c r="I33" s="270"/>
      <c r="J33" s="270"/>
      <c r="K33" s="270"/>
      <c r="L33" s="270"/>
      <c r="M33" s="270"/>
      <c r="N33" s="270"/>
      <c r="O33" s="271"/>
      <c r="Q33" s="281" t="s">
        <v>38</v>
      </c>
      <c r="R33" s="282"/>
      <c r="S33" s="282"/>
      <c r="T33" s="282"/>
      <c r="U33" s="282"/>
      <c r="V33" s="282"/>
      <c r="W33" s="282"/>
      <c r="X33" s="282"/>
      <c r="Y33" s="282"/>
      <c r="Z33" s="283"/>
      <c r="AB33" s="148">
        <v>1</v>
      </c>
      <c r="AC33" s="275" t="s">
        <v>39</v>
      </c>
      <c r="AD33" s="276"/>
      <c r="AE33" s="276"/>
      <c r="AF33" s="276"/>
      <c r="AG33" s="276"/>
      <c r="AH33" s="276"/>
      <c r="AI33" s="276"/>
      <c r="AJ33" s="276"/>
      <c r="AK33" s="276"/>
      <c r="AL33" s="276"/>
      <c r="AM33" s="276"/>
      <c r="AN33" s="276"/>
      <c r="AO33" s="276"/>
      <c r="AP33" s="276"/>
      <c r="AQ33" s="276"/>
      <c r="AR33" s="277"/>
    </row>
    <row r="34" spans="1:44" ht="15" thickTop="1" x14ac:dyDescent="0.3">
      <c r="A34" s="2" t="s">
        <v>40</v>
      </c>
      <c r="B34" s="3" t="s">
        <v>41</v>
      </c>
      <c r="C34" s="3" t="s">
        <v>42</v>
      </c>
      <c r="D34" s="3" t="s">
        <v>43</v>
      </c>
      <c r="E34" s="32" t="s">
        <v>44</v>
      </c>
      <c r="H34" s="272" t="s">
        <v>45</v>
      </c>
      <c r="I34" s="273"/>
      <c r="J34" s="273"/>
      <c r="K34" s="273"/>
      <c r="L34" s="273"/>
      <c r="M34" s="273"/>
      <c r="N34" s="273"/>
      <c r="O34" s="274"/>
      <c r="Q34" s="134" t="s">
        <v>46</v>
      </c>
      <c r="R34" s="135" t="s">
        <v>47</v>
      </c>
      <c r="S34" s="135" t="s">
        <v>48</v>
      </c>
      <c r="T34" s="135" t="s">
        <v>49</v>
      </c>
      <c r="U34" s="135" t="s">
        <v>50</v>
      </c>
      <c r="V34" s="135" t="s">
        <v>51</v>
      </c>
      <c r="W34" s="135" t="s">
        <v>51</v>
      </c>
      <c r="X34" s="135" t="s">
        <v>52</v>
      </c>
      <c r="Y34" s="135" t="s">
        <v>53</v>
      </c>
      <c r="Z34" s="136" t="s">
        <v>54</v>
      </c>
      <c r="AB34" s="148" t="s">
        <v>55</v>
      </c>
      <c r="AC34" s="293"/>
      <c r="AD34" s="294"/>
      <c r="AE34" s="294"/>
      <c r="AF34" s="294"/>
      <c r="AG34" s="294"/>
      <c r="AH34" s="294"/>
      <c r="AI34" s="294"/>
      <c r="AJ34" s="294"/>
      <c r="AK34" s="294"/>
      <c r="AL34" s="294"/>
      <c r="AM34" s="294"/>
      <c r="AN34" s="294"/>
      <c r="AO34" s="294"/>
      <c r="AP34" s="294"/>
      <c r="AQ34" s="294"/>
      <c r="AR34" s="295"/>
    </row>
    <row r="35" spans="1:44" ht="15" thickBot="1" x14ac:dyDescent="0.35">
      <c r="A35" s="4">
        <v>100</v>
      </c>
      <c r="B35" s="5">
        <v>0.98</v>
      </c>
      <c r="C35" s="5">
        <v>0.5</v>
      </c>
      <c r="D35" s="5">
        <v>0.5</v>
      </c>
      <c r="E35" s="33">
        <v>1</v>
      </c>
      <c r="H35" s="287" t="s">
        <v>56</v>
      </c>
      <c r="I35" s="288"/>
      <c r="J35" s="288"/>
      <c r="K35" s="288"/>
      <c r="L35" s="288"/>
      <c r="M35" s="288"/>
      <c r="N35" s="288"/>
      <c r="O35" s="289"/>
      <c r="Q35" s="137" t="s">
        <v>57</v>
      </c>
      <c r="R35" s="138" t="s">
        <v>57</v>
      </c>
      <c r="S35" s="138" t="s">
        <v>57</v>
      </c>
      <c r="T35" s="138" t="s">
        <v>57</v>
      </c>
      <c r="U35" s="138" t="s">
        <v>57</v>
      </c>
      <c r="V35" s="138" t="s">
        <v>57</v>
      </c>
      <c r="W35" s="138" t="s">
        <v>58</v>
      </c>
      <c r="X35" s="138" t="s">
        <v>58</v>
      </c>
      <c r="Y35" s="138" t="s">
        <v>58</v>
      </c>
      <c r="Z35" s="139" t="s">
        <v>58</v>
      </c>
      <c r="AB35" s="148">
        <v>2</v>
      </c>
      <c r="AC35" s="278" t="s">
        <v>59</v>
      </c>
      <c r="AD35" s="279"/>
      <c r="AE35" s="279"/>
      <c r="AF35" s="279"/>
      <c r="AG35" s="279"/>
      <c r="AH35" s="279"/>
      <c r="AI35" s="279"/>
      <c r="AJ35" s="279"/>
      <c r="AK35" s="279"/>
      <c r="AL35" s="279"/>
      <c r="AM35" s="279"/>
      <c r="AN35" s="279"/>
      <c r="AO35" s="279"/>
      <c r="AP35" s="279"/>
      <c r="AQ35" s="279"/>
      <c r="AR35" s="280"/>
    </row>
    <row r="36" spans="1:44" ht="15.6" thickTop="1" thickBot="1" x14ac:dyDescent="0.35">
      <c r="A36" s="4">
        <v>200</v>
      </c>
      <c r="B36" s="205"/>
      <c r="C36" s="205"/>
      <c r="D36" s="205"/>
      <c r="E36" s="206"/>
      <c r="H36" s="267" t="s">
        <v>60</v>
      </c>
      <c r="I36" s="267" t="s">
        <v>61</v>
      </c>
      <c r="J36" s="264" t="s">
        <v>62</v>
      </c>
      <c r="K36" s="264"/>
      <c r="L36" s="265"/>
      <c r="M36" s="266" t="s">
        <v>63</v>
      </c>
      <c r="N36" s="264"/>
      <c r="O36" s="265"/>
      <c r="Q36" s="140">
        <v>50</v>
      </c>
      <c r="R36" s="141">
        <v>50</v>
      </c>
      <c r="S36" s="141">
        <v>50</v>
      </c>
      <c r="T36" s="141">
        <v>50</v>
      </c>
      <c r="U36" s="141">
        <v>50</v>
      </c>
      <c r="V36" s="141">
        <v>250</v>
      </c>
      <c r="W36" s="141">
        <v>2.4500000000000002</v>
      </c>
      <c r="X36" s="141">
        <v>1.25</v>
      </c>
      <c r="Y36" s="141">
        <v>1.25</v>
      </c>
      <c r="Z36" s="142">
        <v>2.5</v>
      </c>
      <c r="AB36" s="148" t="s">
        <v>55</v>
      </c>
      <c r="AC36" s="293"/>
      <c r="AD36" s="294"/>
      <c r="AE36" s="294"/>
      <c r="AF36" s="294"/>
      <c r="AG36" s="294"/>
      <c r="AH36" s="294"/>
      <c r="AI36" s="294"/>
      <c r="AJ36" s="294"/>
      <c r="AK36" s="294"/>
      <c r="AL36" s="294"/>
      <c r="AM36" s="294"/>
      <c r="AN36" s="294"/>
      <c r="AO36" s="294"/>
      <c r="AP36" s="294"/>
      <c r="AQ36" s="294"/>
      <c r="AR36" s="295"/>
    </row>
    <row r="37" spans="1:44" ht="15.6" thickTop="1" thickBot="1" x14ac:dyDescent="0.35">
      <c r="A37" s="4">
        <v>300</v>
      </c>
      <c r="B37" s="205"/>
      <c r="C37" s="205"/>
      <c r="D37" s="205"/>
      <c r="E37" s="206"/>
      <c r="H37" s="268"/>
      <c r="I37" s="268"/>
      <c r="J37" s="27" t="s">
        <v>42</v>
      </c>
      <c r="K37" s="7" t="s">
        <v>43</v>
      </c>
      <c r="L37" s="7" t="s">
        <v>64</v>
      </c>
      <c r="M37" s="7" t="s">
        <v>42</v>
      </c>
      <c r="N37" s="7" t="s">
        <v>43</v>
      </c>
      <c r="O37" s="8" t="s">
        <v>64</v>
      </c>
      <c r="Q37" s="143">
        <v>100</v>
      </c>
      <c r="R37" s="51">
        <v>100</v>
      </c>
      <c r="S37" s="51">
        <v>100</v>
      </c>
      <c r="T37" s="51">
        <v>100</v>
      </c>
      <c r="U37" s="51">
        <v>100</v>
      </c>
      <c r="V37" s="201"/>
      <c r="W37" s="201"/>
      <c r="X37" s="201"/>
      <c r="Y37" s="201"/>
      <c r="Z37" s="202"/>
      <c r="AB37" s="148">
        <v>3</v>
      </c>
      <c r="AC37" s="278" t="s">
        <v>65</v>
      </c>
      <c r="AD37" s="279"/>
      <c r="AE37" s="279"/>
      <c r="AF37" s="279"/>
      <c r="AG37" s="279"/>
      <c r="AH37" s="279"/>
      <c r="AI37" s="279"/>
      <c r="AJ37" s="279"/>
      <c r="AK37" s="279"/>
      <c r="AL37" s="279"/>
      <c r="AM37" s="279"/>
      <c r="AN37" s="279"/>
      <c r="AO37" s="279"/>
      <c r="AP37" s="279"/>
      <c r="AQ37" s="279"/>
      <c r="AR37" s="280"/>
    </row>
    <row r="38" spans="1:44" ht="15" thickTop="1" x14ac:dyDescent="0.3">
      <c r="A38" s="4">
        <v>400</v>
      </c>
      <c r="B38" s="205"/>
      <c r="C38" s="205"/>
      <c r="D38" s="205"/>
      <c r="E38" s="206"/>
      <c r="H38" s="28">
        <v>0</v>
      </c>
      <c r="I38" s="29">
        <v>0.36</v>
      </c>
      <c r="J38" s="205"/>
      <c r="K38" s="205"/>
      <c r="L38" s="205"/>
      <c r="M38" s="205"/>
      <c r="N38" s="205"/>
      <c r="O38" s="206"/>
      <c r="Q38" s="143">
        <v>150</v>
      </c>
      <c r="R38" s="51">
        <v>150</v>
      </c>
      <c r="S38" s="51">
        <v>150</v>
      </c>
      <c r="T38" s="51">
        <v>150</v>
      </c>
      <c r="U38" s="51">
        <v>150</v>
      </c>
      <c r="V38" s="201"/>
      <c r="W38" s="201"/>
      <c r="X38" s="201"/>
      <c r="Y38" s="201"/>
      <c r="Z38" s="202"/>
      <c r="AB38" s="148" t="s">
        <v>55</v>
      </c>
      <c r="AC38" s="296"/>
      <c r="AD38" s="297"/>
      <c r="AE38" s="297"/>
      <c r="AF38" s="297"/>
      <c r="AG38" s="297"/>
      <c r="AH38" s="297"/>
      <c r="AI38" s="297"/>
      <c r="AJ38" s="297"/>
      <c r="AK38" s="297"/>
      <c r="AL38" s="297"/>
      <c r="AM38" s="297"/>
      <c r="AN38" s="297"/>
      <c r="AO38" s="297"/>
      <c r="AP38" s="297"/>
      <c r="AQ38" s="297"/>
      <c r="AR38" s="298"/>
    </row>
    <row r="39" spans="1:44" ht="15" thickBot="1" x14ac:dyDescent="0.35">
      <c r="A39" s="6">
        <v>500</v>
      </c>
      <c r="B39" s="207"/>
      <c r="C39" s="207"/>
      <c r="D39" s="207"/>
      <c r="E39" s="208"/>
      <c r="H39" s="30">
        <v>0.06</v>
      </c>
      <c r="I39" s="9">
        <v>0.3</v>
      </c>
      <c r="J39" s="205"/>
      <c r="K39" s="205"/>
      <c r="L39" s="205"/>
      <c r="M39" s="205"/>
      <c r="N39" s="205"/>
      <c r="O39" s="206"/>
      <c r="Q39" s="143">
        <v>200</v>
      </c>
      <c r="R39" s="51">
        <v>200</v>
      </c>
      <c r="S39" s="51">
        <v>200</v>
      </c>
      <c r="T39" s="51">
        <v>200</v>
      </c>
      <c r="U39" s="51">
        <v>200</v>
      </c>
      <c r="V39" s="201"/>
      <c r="W39" s="201"/>
      <c r="X39" s="201"/>
      <c r="Y39" s="201"/>
      <c r="Z39" s="202"/>
      <c r="AB39" s="148">
        <v>4</v>
      </c>
      <c r="AC39" s="278" t="s">
        <v>66</v>
      </c>
      <c r="AD39" s="279"/>
      <c r="AE39" s="279"/>
      <c r="AF39" s="279"/>
      <c r="AG39" s="279"/>
      <c r="AH39" s="279"/>
      <c r="AI39" s="279"/>
      <c r="AJ39" s="279"/>
      <c r="AK39" s="279"/>
      <c r="AL39" s="279"/>
      <c r="AM39" s="279"/>
      <c r="AN39" s="279"/>
      <c r="AO39" s="279"/>
      <c r="AP39" s="279"/>
      <c r="AQ39" s="279"/>
      <c r="AR39" s="280"/>
    </row>
    <row r="40" spans="1:44" ht="15.6" thickTop="1" thickBot="1" x14ac:dyDescent="0.35">
      <c r="H40" s="30">
        <v>0.12</v>
      </c>
      <c r="I40" s="9">
        <v>0.24</v>
      </c>
      <c r="J40" s="205"/>
      <c r="K40" s="205"/>
      <c r="L40" s="205"/>
      <c r="M40" s="205"/>
      <c r="N40" s="205"/>
      <c r="O40" s="206"/>
      <c r="Q40" s="144">
        <v>250</v>
      </c>
      <c r="R40" s="145">
        <v>250</v>
      </c>
      <c r="S40" s="145">
        <v>250</v>
      </c>
      <c r="T40" s="145">
        <v>250</v>
      </c>
      <c r="U40" s="145">
        <v>250</v>
      </c>
      <c r="V40" s="203"/>
      <c r="W40" s="203"/>
      <c r="X40" s="203"/>
      <c r="Y40" s="203"/>
      <c r="Z40" s="204"/>
      <c r="AB40" s="149" t="s">
        <v>55</v>
      </c>
      <c r="AC40" s="290"/>
      <c r="AD40" s="291"/>
      <c r="AE40" s="291"/>
      <c r="AF40" s="291"/>
      <c r="AG40" s="291"/>
      <c r="AH40" s="291"/>
      <c r="AI40" s="291"/>
      <c r="AJ40" s="291"/>
      <c r="AK40" s="291"/>
      <c r="AL40" s="291"/>
      <c r="AM40" s="291"/>
      <c r="AN40" s="291"/>
      <c r="AO40" s="291"/>
      <c r="AP40" s="291"/>
      <c r="AQ40" s="291"/>
      <c r="AR40" s="292"/>
    </row>
    <row r="41" spans="1:44" x14ac:dyDescent="0.3">
      <c r="H41" s="30">
        <v>0.18</v>
      </c>
      <c r="I41" s="9">
        <v>0.18</v>
      </c>
      <c r="J41" s="205"/>
      <c r="K41" s="205"/>
      <c r="L41" s="205"/>
      <c r="M41" s="205"/>
      <c r="N41" s="205"/>
      <c r="O41" s="206"/>
    </row>
    <row r="42" spans="1:44" x14ac:dyDescent="0.3">
      <c r="H42" s="30">
        <v>0.24</v>
      </c>
      <c r="I42" s="9">
        <v>0.12</v>
      </c>
      <c r="J42" s="205"/>
      <c r="K42" s="205"/>
      <c r="L42" s="205"/>
      <c r="M42" s="205"/>
      <c r="N42" s="205"/>
      <c r="O42" s="206"/>
    </row>
    <row r="43" spans="1:44" x14ac:dyDescent="0.3">
      <c r="H43" s="30">
        <v>0.3</v>
      </c>
      <c r="I43" s="9">
        <v>0.06</v>
      </c>
      <c r="J43" s="205"/>
      <c r="K43" s="205"/>
      <c r="L43" s="205"/>
      <c r="M43" s="205"/>
      <c r="N43" s="205"/>
      <c r="O43" s="206"/>
    </row>
    <row r="44" spans="1:44" ht="15" thickBot="1" x14ac:dyDescent="0.35">
      <c r="H44" s="31">
        <v>0.36</v>
      </c>
      <c r="I44" s="10">
        <v>0</v>
      </c>
      <c r="J44" s="207"/>
      <c r="K44" s="207"/>
      <c r="L44" s="207"/>
      <c r="M44" s="207"/>
      <c r="N44" s="207"/>
      <c r="O44" s="208"/>
    </row>
    <row r="45" spans="1:44" ht="15" thickTop="1" x14ac:dyDescent="0.3"/>
  </sheetData>
  <mergeCells count="22">
    <mergeCell ref="AC39:AR39"/>
    <mergeCell ref="AC40:AR40"/>
    <mergeCell ref="AC34:AR34"/>
    <mergeCell ref="AC36:AR36"/>
    <mergeCell ref="AC38:AR38"/>
    <mergeCell ref="AC33:AR33"/>
    <mergeCell ref="AC35:AR35"/>
    <mergeCell ref="AC37:AR37"/>
    <mergeCell ref="Q33:Z33"/>
    <mergeCell ref="K18:T18"/>
    <mergeCell ref="H35:O35"/>
    <mergeCell ref="A4:D4"/>
    <mergeCell ref="E4:H4"/>
    <mergeCell ref="A33:E33"/>
    <mergeCell ref="J36:L36"/>
    <mergeCell ref="M36:O36"/>
    <mergeCell ref="H36:H37"/>
    <mergeCell ref="I36:I37"/>
    <mergeCell ref="H33:O33"/>
    <mergeCell ref="H34:O34"/>
    <mergeCell ref="K4:N4"/>
    <mergeCell ref="O4:R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B5C22-1F57-497C-80CA-131C34EE2B08}">
  <dimension ref="A1:AF63"/>
  <sheetViews>
    <sheetView tabSelected="1" zoomScale="92" zoomScaleNormal="85" workbookViewId="0">
      <selection activeCell="P25" sqref="P25"/>
    </sheetView>
  </sheetViews>
  <sheetFormatPr defaultColWidth="8.77734375" defaultRowHeight="14.4" x14ac:dyDescent="0.3"/>
  <cols>
    <col min="1" max="1" width="11" customWidth="1"/>
    <col min="2" max="2" width="13.109375" customWidth="1"/>
    <col min="5" max="5" width="13.44140625" customWidth="1"/>
    <col min="10" max="10" width="17.44140625" bestFit="1" customWidth="1"/>
    <col min="11" max="11" width="16" customWidth="1"/>
    <col min="12" max="12" width="20.44140625" customWidth="1"/>
    <col min="13" max="13" width="15.6640625" customWidth="1"/>
    <col min="14" max="14" width="20.33203125" customWidth="1"/>
    <col min="16" max="16" width="18.77734375" customWidth="1"/>
    <col min="17" max="17" width="29.6640625" bestFit="1" customWidth="1"/>
    <col min="18" max="18" width="24.44140625" bestFit="1" customWidth="1"/>
    <col min="19" max="19" width="14.33203125" bestFit="1" customWidth="1"/>
    <col min="20" max="20" width="13.44140625" bestFit="1" customWidth="1"/>
    <col min="22" max="22" width="14.33203125" customWidth="1"/>
  </cols>
  <sheetData>
    <row r="1" spans="1:32" x14ac:dyDescent="0.3">
      <c r="A1" s="1" t="s">
        <v>67</v>
      </c>
    </row>
    <row r="3" spans="1:32" x14ac:dyDescent="0.3">
      <c r="A3" s="1" t="s">
        <v>68</v>
      </c>
      <c r="J3" s="1" t="s">
        <v>69</v>
      </c>
      <c r="P3" s="1" t="s">
        <v>70</v>
      </c>
      <c r="V3" s="1" t="s">
        <v>71</v>
      </c>
    </row>
    <row r="4" spans="1:32" ht="15" thickBot="1" x14ac:dyDescent="0.35">
      <c r="P4" s="1" t="s">
        <v>72</v>
      </c>
    </row>
    <row r="5" spans="1:32" ht="15.6" thickTop="1" thickBot="1" x14ac:dyDescent="0.35">
      <c r="A5" s="34" t="s">
        <v>73</v>
      </c>
      <c r="B5" s="35"/>
      <c r="C5" s="36">
        <v>90</v>
      </c>
      <c r="J5" s="258"/>
      <c r="K5" s="311" t="s">
        <v>74</v>
      </c>
      <c r="L5" s="311"/>
      <c r="M5" s="305" t="s">
        <v>75</v>
      </c>
      <c r="N5" s="306"/>
      <c r="P5" s="312" t="s">
        <v>76</v>
      </c>
      <c r="Q5" s="313"/>
      <c r="R5" s="313"/>
      <c r="S5" s="313"/>
      <c r="T5" s="314"/>
      <c r="V5" s="151" t="s">
        <v>77</v>
      </c>
      <c r="W5" s="151" t="s">
        <v>78</v>
      </c>
      <c r="X5" s="151" t="s">
        <v>79</v>
      </c>
    </row>
    <row r="6" spans="1:32" ht="15.6" thickTop="1" thickBot="1" x14ac:dyDescent="0.35">
      <c r="A6" s="37" t="s">
        <v>80</v>
      </c>
      <c r="B6" s="38"/>
      <c r="C6" s="39">
        <v>0.88</v>
      </c>
      <c r="J6" s="257" t="s">
        <v>81</v>
      </c>
      <c r="K6" s="50" t="s">
        <v>82</v>
      </c>
      <c r="L6" s="121" t="s">
        <v>83</v>
      </c>
      <c r="M6" s="121" t="s">
        <v>82</v>
      </c>
      <c r="N6" s="249" t="s">
        <v>83</v>
      </c>
      <c r="P6" s="412" t="s">
        <v>198</v>
      </c>
      <c r="Q6" s="409"/>
      <c r="R6" s="409"/>
      <c r="S6" s="409"/>
      <c r="T6" s="408"/>
      <c r="V6" s="154" t="s">
        <v>85</v>
      </c>
      <c r="W6" s="217">
        <v>12.5</v>
      </c>
      <c r="X6" s="431">
        <f>TAN(RADIANS(W6))</f>
        <v>0.22169466264293988</v>
      </c>
    </row>
    <row r="7" spans="1:32" ht="15.6" thickTop="1" thickBot="1" x14ac:dyDescent="0.35">
      <c r="A7" s="40"/>
      <c r="B7" s="302" t="s">
        <v>86</v>
      </c>
      <c r="C7" s="303"/>
      <c r="D7" s="307"/>
      <c r="E7" s="308" t="s">
        <v>87</v>
      </c>
      <c r="F7" s="309"/>
      <c r="G7" s="310"/>
      <c r="J7" s="250" t="s">
        <v>88</v>
      </c>
      <c r="K7" s="212">
        <v>100</v>
      </c>
      <c r="L7" s="246">
        <f>($K7/1000)*9.81</f>
        <v>0.98100000000000009</v>
      </c>
      <c r="M7" s="215">
        <v>350</v>
      </c>
      <c r="N7" s="251">
        <f>($M7/1000)*9.81</f>
        <v>3.4335</v>
      </c>
      <c r="P7" s="415" t="s">
        <v>89</v>
      </c>
      <c r="Q7" s="416" t="s">
        <v>90</v>
      </c>
      <c r="R7" s="417" t="s">
        <v>91</v>
      </c>
      <c r="S7" s="418" t="s">
        <v>92</v>
      </c>
      <c r="T7" s="417" t="s">
        <v>93</v>
      </c>
      <c r="V7" s="155" t="s">
        <v>94</v>
      </c>
      <c r="W7" s="218">
        <v>17.5</v>
      </c>
      <c r="X7" s="431">
        <f>TAN(RADIANS(W7))</f>
        <v>0.31529878887898349</v>
      </c>
    </row>
    <row r="8" spans="1:32" ht="15.6" thickTop="1" thickBot="1" x14ac:dyDescent="0.35">
      <c r="A8" s="41" t="s">
        <v>95</v>
      </c>
      <c r="B8" s="42" t="s">
        <v>96</v>
      </c>
      <c r="C8" s="43" t="s">
        <v>97</v>
      </c>
      <c r="D8" s="43" t="s">
        <v>97</v>
      </c>
      <c r="E8" s="43" t="s">
        <v>96</v>
      </c>
      <c r="F8" s="43" t="s">
        <v>97</v>
      </c>
      <c r="G8" s="43" t="s">
        <v>97</v>
      </c>
      <c r="J8" s="252" t="s">
        <v>98</v>
      </c>
      <c r="K8" s="214">
        <v>20</v>
      </c>
      <c r="L8" s="245">
        <f t="shared" ref="L8:L9" si="0">($K8/1000)*9.81</f>
        <v>0.19620000000000001</v>
      </c>
      <c r="M8" s="215">
        <v>40</v>
      </c>
      <c r="N8" s="253">
        <f>($M8/1000)*9.81</f>
        <v>0.39240000000000003</v>
      </c>
      <c r="P8" s="403">
        <v>0</v>
      </c>
      <c r="Q8" s="413">
        <v>270</v>
      </c>
      <c r="R8" s="414">
        <f>($Q8/1000)*9.81</f>
        <v>2.6487000000000003</v>
      </c>
      <c r="S8" s="414">
        <v>10</v>
      </c>
      <c r="T8" s="414">
        <f>($S8/1000)*9.81</f>
        <v>9.8100000000000007E-2</v>
      </c>
      <c r="V8" s="155" t="s">
        <v>99</v>
      </c>
      <c r="W8" s="218">
        <v>10</v>
      </c>
      <c r="X8" s="431">
        <f>TAN(RADIANS(W8))</f>
        <v>0.17632698070846498</v>
      </c>
    </row>
    <row r="9" spans="1:32" ht="15" thickBot="1" x14ac:dyDescent="0.35">
      <c r="A9" s="41" t="s">
        <v>100</v>
      </c>
      <c r="B9" s="44" t="s">
        <v>101</v>
      </c>
      <c r="C9" s="41" t="s">
        <v>101</v>
      </c>
      <c r="D9" s="41" t="s">
        <v>101</v>
      </c>
      <c r="E9" s="41" t="s">
        <v>101</v>
      </c>
      <c r="F9" s="41" t="s">
        <v>101</v>
      </c>
      <c r="G9" s="41" t="s">
        <v>101</v>
      </c>
      <c r="J9" s="254" t="s">
        <v>102</v>
      </c>
      <c r="K9" s="255">
        <v>10</v>
      </c>
      <c r="L9" s="247">
        <f t="shared" si="0"/>
        <v>9.8100000000000007E-2</v>
      </c>
      <c r="M9" s="248">
        <v>20</v>
      </c>
      <c r="N9" s="256">
        <f>($M9/1000)*9.81</f>
        <v>0.19620000000000001</v>
      </c>
      <c r="P9" s="404" t="s">
        <v>103</v>
      </c>
      <c r="Q9" s="410">
        <v>340</v>
      </c>
      <c r="R9" s="406">
        <f>($Q9/1000)*9.81</f>
        <v>3.3354000000000004</v>
      </c>
      <c r="S9" s="406">
        <v>80</v>
      </c>
      <c r="T9" s="406">
        <f>($S9/1000)*9.81</f>
        <v>0.78480000000000005</v>
      </c>
      <c r="V9" s="156" t="s">
        <v>104</v>
      </c>
      <c r="W9" s="219">
        <v>27.5</v>
      </c>
      <c r="X9" s="431">
        <f>TAN(RADIANS(W9))</f>
        <v>0.52056705055174624</v>
      </c>
    </row>
    <row r="10" spans="1:32" x14ac:dyDescent="0.3">
      <c r="A10" s="41" t="s">
        <v>105</v>
      </c>
      <c r="B10" s="44" t="s">
        <v>106</v>
      </c>
      <c r="C10" s="41" t="s">
        <v>106</v>
      </c>
      <c r="D10" s="41" t="s">
        <v>106</v>
      </c>
      <c r="E10" s="41" t="s">
        <v>106</v>
      </c>
      <c r="F10" s="41" t="s">
        <v>106</v>
      </c>
      <c r="G10" s="41" t="s">
        <v>106</v>
      </c>
      <c r="P10" s="404" t="s">
        <v>107</v>
      </c>
      <c r="Q10" s="410">
        <v>340</v>
      </c>
      <c r="R10" s="406">
        <f>($Q10/1000)*9.81</f>
        <v>3.3354000000000004</v>
      </c>
      <c r="S10" s="406">
        <v>80</v>
      </c>
      <c r="T10" s="406">
        <f>($S10/1000)*9.81</f>
        <v>0.78480000000000005</v>
      </c>
      <c r="V10" s="123"/>
      <c r="W10" s="123"/>
      <c r="X10" s="123"/>
    </row>
    <row r="11" spans="1:32" x14ac:dyDescent="0.3">
      <c r="A11" s="41"/>
      <c r="B11" s="44" t="s">
        <v>108</v>
      </c>
      <c r="C11" s="41" t="s">
        <v>109</v>
      </c>
      <c r="D11" s="41" t="s">
        <v>108</v>
      </c>
      <c r="E11" s="41" t="s">
        <v>108</v>
      </c>
      <c r="F11" s="41" t="s">
        <v>109</v>
      </c>
      <c r="G11" s="41" t="s">
        <v>108</v>
      </c>
      <c r="P11" s="404" t="s">
        <v>110</v>
      </c>
      <c r="Q11" s="410">
        <v>340</v>
      </c>
      <c r="R11" s="406">
        <f>($Q11/1000)*9.81</f>
        <v>3.3354000000000004</v>
      </c>
      <c r="S11" s="406">
        <v>80</v>
      </c>
      <c r="T11" s="406">
        <f>($S11/1000)*9.81</f>
        <v>0.78480000000000005</v>
      </c>
    </row>
    <row r="12" spans="1:32" ht="15" thickBot="1" x14ac:dyDescent="0.35">
      <c r="A12" s="45"/>
      <c r="B12" s="419" t="s">
        <v>111</v>
      </c>
      <c r="C12" s="41" t="s">
        <v>57</v>
      </c>
      <c r="D12" s="41" t="s">
        <v>112</v>
      </c>
      <c r="E12" s="41" t="s">
        <v>113</v>
      </c>
      <c r="F12" s="41" t="s">
        <v>57</v>
      </c>
      <c r="G12" s="41" t="s">
        <v>114</v>
      </c>
      <c r="J12" s="65"/>
      <c r="P12" s="405" t="s">
        <v>115</v>
      </c>
      <c r="Q12" s="411">
        <v>350</v>
      </c>
      <c r="R12" s="407">
        <f>($Q12/1000)*9.81</f>
        <v>3.4335</v>
      </c>
      <c r="S12" s="407">
        <v>90</v>
      </c>
      <c r="T12" s="407">
        <f>($S12/1000)*9.81</f>
        <v>0.88290000000000002</v>
      </c>
    </row>
    <row r="13" spans="1:32" ht="15.6" thickTop="1" thickBot="1" x14ac:dyDescent="0.35">
      <c r="A13" s="422">
        <v>15</v>
      </c>
      <c r="B13" s="425">
        <f>$C$6*COS(RADIANS(A13))</f>
        <v>0.85001472713438009</v>
      </c>
      <c r="C13" s="426">
        <v>50</v>
      </c>
      <c r="D13" s="427">
        <f>((C13/1000)*9.81)</f>
        <v>0.49050000000000005</v>
      </c>
      <c r="E13" s="427">
        <f>$C$6*SIN(RADIANS(A13))</f>
        <v>0.22776075969021825</v>
      </c>
      <c r="F13" s="426">
        <v>50</v>
      </c>
      <c r="G13" s="427">
        <f>((F13/1000)*9.81)</f>
        <v>0.49050000000000005</v>
      </c>
    </row>
    <row r="14" spans="1:32" ht="15.6" thickTop="1" thickBot="1" x14ac:dyDescent="0.35">
      <c r="A14" s="423">
        <v>25</v>
      </c>
      <c r="B14" s="428">
        <f>$C$6*COS(RADIANS(A14))</f>
        <v>0.797550852592252</v>
      </c>
      <c r="C14" s="205">
        <v>30</v>
      </c>
      <c r="D14" s="427">
        <f>((C14/1000)*9.81)</f>
        <v>0.29430000000000001</v>
      </c>
      <c r="E14" s="421">
        <f>$C$6*SIN(RADIANS(A14))</f>
        <v>0.3719040703318155</v>
      </c>
      <c r="F14" s="205">
        <v>90</v>
      </c>
      <c r="G14" s="427">
        <f>((F14/1000)*9.81)</f>
        <v>0.88290000000000002</v>
      </c>
      <c r="J14" t="s">
        <v>208</v>
      </c>
      <c r="P14" s="299" t="s">
        <v>116</v>
      </c>
      <c r="Q14" s="300"/>
      <c r="R14" s="300"/>
      <c r="S14" s="300"/>
      <c r="T14" s="301"/>
      <c r="V14" s="1" t="s">
        <v>35</v>
      </c>
    </row>
    <row r="15" spans="1:32" ht="15" thickBot="1" x14ac:dyDescent="0.35">
      <c r="A15" s="423">
        <v>35</v>
      </c>
      <c r="B15" s="428">
        <f>$C$6*COS(RADIANS(A15))</f>
        <v>0.72085379897431279</v>
      </c>
      <c r="C15" s="205">
        <v>40</v>
      </c>
      <c r="D15" s="427">
        <f>((C15/1000)*9.81)</f>
        <v>0.39240000000000003</v>
      </c>
      <c r="E15" s="421">
        <f>$C$6*SIN(RADIANS(A15))</f>
        <v>0.50474726398892056</v>
      </c>
      <c r="F15" s="205">
        <v>114</v>
      </c>
      <c r="G15" s="427">
        <f>((F15/1000)*9.81)</f>
        <v>1.1183400000000001</v>
      </c>
      <c r="P15" s="302" t="s">
        <v>199</v>
      </c>
      <c r="Q15" s="303"/>
      <c r="R15" s="303"/>
      <c r="S15" s="303"/>
      <c r="T15" s="304"/>
      <c r="V15" s="153">
        <v>1</v>
      </c>
      <c r="W15" s="321" t="s">
        <v>117</v>
      </c>
      <c r="X15" s="322"/>
      <c r="Y15" s="322"/>
      <c r="Z15" s="322"/>
      <c r="AA15" s="322"/>
      <c r="AB15" s="322"/>
      <c r="AC15" s="322"/>
      <c r="AD15" s="322"/>
      <c r="AE15" s="322"/>
      <c r="AF15" s="323"/>
    </row>
    <row r="16" spans="1:32" ht="15.6" thickTop="1" thickBot="1" x14ac:dyDescent="0.35">
      <c r="A16" s="423">
        <v>45</v>
      </c>
      <c r="B16" s="428">
        <f>$C$6*COS(RADIANS(A16))</f>
        <v>0.62225396744416184</v>
      </c>
      <c r="C16" s="205">
        <v>52</v>
      </c>
      <c r="D16" s="427">
        <f>((C16/1000)*9.81)</f>
        <v>0.51012000000000002</v>
      </c>
      <c r="E16" s="421">
        <f>$C$6*SIN(RADIANS(A16))</f>
        <v>0.62225396744416173</v>
      </c>
      <c r="F16" s="205">
        <v>144</v>
      </c>
      <c r="G16" s="427">
        <f>((F16/1000)*9.81)</f>
        <v>1.4126399999999999</v>
      </c>
      <c r="P16" s="56" t="s">
        <v>89</v>
      </c>
      <c r="Q16" s="57" t="s">
        <v>90</v>
      </c>
      <c r="R16" s="57" t="s">
        <v>91</v>
      </c>
      <c r="S16" s="57" t="s">
        <v>92</v>
      </c>
      <c r="T16" s="58" t="s">
        <v>93</v>
      </c>
      <c r="V16" s="152" t="s">
        <v>55</v>
      </c>
      <c r="W16" s="318"/>
      <c r="X16" s="319"/>
      <c r="Y16" s="319"/>
      <c r="Z16" s="319"/>
      <c r="AA16" s="319"/>
      <c r="AB16" s="319"/>
      <c r="AC16" s="319"/>
      <c r="AD16" s="319"/>
      <c r="AE16" s="319"/>
      <c r="AF16" s="320"/>
    </row>
    <row r="17" spans="1:32" ht="15.6" thickTop="1" thickBot="1" x14ac:dyDescent="0.35">
      <c r="A17" s="424">
        <v>55</v>
      </c>
      <c r="B17" s="429">
        <f>$C$6*COS(RADIANS(A17))</f>
        <v>0.50474726398892067</v>
      </c>
      <c r="C17" s="420">
        <v>52</v>
      </c>
      <c r="D17" s="427">
        <f>((C17/1000)*9.81)</f>
        <v>0.51012000000000002</v>
      </c>
      <c r="E17" s="430">
        <f>$C$6*SIN(RADIANS(A17))</f>
        <v>0.72085379897431279</v>
      </c>
      <c r="F17" s="420">
        <v>162</v>
      </c>
      <c r="G17" s="427">
        <f>((F17/1000)*9.81)</f>
        <v>1.5892200000000001</v>
      </c>
      <c r="P17" s="59">
        <v>0</v>
      </c>
      <c r="Q17" s="213">
        <v>210</v>
      </c>
      <c r="R17" s="215">
        <f>($Q17/1000)*9.81</f>
        <v>2.0600999999999998</v>
      </c>
      <c r="S17" s="213">
        <v>50</v>
      </c>
      <c r="T17" s="215">
        <f>($S17/1000)*9.81</f>
        <v>0.49050000000000005</v>
      </c>
      <c r="V17" s="152">
        <v>2</v>
      </c>
      <c r="W17" s="324" t="s">
        <v>118</v>
      </c>
      <c r="X17" s="325"/>
      <c r="Y17" s="325"/>
      <c r="Z17" s="325"/>
      <c r="AA17" s="325"/>
      <c r="AB17" s="325"/>
      <c r="AC17" s="325"/>
      <c r="AD17" s="325"/>
      <c r="AE17" s="325"/>
      <c r="AF17" s="326"/>
    </row>
    <row r="18" spans="1:32" ht="15" thickTop="1" x14ac:dyDescent="0.3">
      <c r="P18" s="60" t="s">
        <v>103</v>
      </c>
      <c r="Q18" s="215">
        <v>230</v>
      </c>
      <c r="R18" s="215">
        <f>($Q18/1000)*9.81</f>
        <v>2.2563000000000004</v>
      </c>
      <c r="S18" s="215">
        <v>70</v>
      </c>
      <c r="T18" s="215">
        <f>($S18/1000)*9.81</f>
        <v>0.68670000000000009</v>
      </c>
      <c r="V18" s="152" t="s">
        <v>55</v>
      </c>
      <c r="W18" s="318" t="s">
        <v>213</v>
      </c>
      <c r="X18" s="319"/>
      <c r="Y18" s="319"/>
      <c r="Z18" s="319"/>
      <c r="AA18" s="319"/>
      <c r="AB18" s="319"/>
      <c r="AC18" s="319"/>
      <c r="AD18" s="319"/>
      <c r="AE18" s="319"/>
      <c r="AF18" s="320"/>
    </row>
    <row r="19" spans="1:32" x14ac:dyDescent="0.3">
      <c r="P19" s="60" t="s">
        <v>107</v>
      </c>
      <c r="Q19" s="215">
        <v>260</v>
      </c>
      <c r="R19" s="215">
        <f>($Q19/1000)*9.81</f>
        <v>2.5506000000000002</v>
      </c>
      <c r="S19" s="215">
        <v>100</v>
      </c>
      <c r="T19" s="215">
        <f>($S19/1000)*9.81</f>
        <v>0.98100000000000009</v>
      </c>
    </row>
    <row r="20" spans="1:32" x14ac:dyDescent="0.3">
      <c r="P20" s="60" t="s">
        <v>110</v>
      </c>
      <c r="Q20" s="215">
        <v>260</v>
      </c>
      <c r="R20" s="215">
        <f>($Q20/1000)*9.81</f>
        <v>2.5506000000000002</v>
      </c>
      <c r="S20" s="215">
        <v>100</v>
      </c>
      <c r="T20" s="215">
        <f>($S20/1000)*9.81</f>
        <v>0.98100000000000009</v>
      </c>
    </row>
    <row r="21" spans="1:32" ht="15" thickBot="1" x14ac:dyDescent="0.35">
      <c r="P21" s="61" t="s">
        <v>115</v>
      </c>
      <c r="Q21" s="216">
        <v>290</v>
      </c>
      <c r="R21" s="215">
        <f>($Q21/1000)*9.81</f>
        <v>2.8449</v>
      </c>
      <c r="S21" s="216">
        <v>130</v>
      </c>
      <c r="T21" s="215">
        <f>($S21/1000)*9.81</f>
        <v>1.2753000000000001</v>
      </c>
    </row>
    <row r="22" spans="1:32" ht="15.6" thickTop="1" thickBot="1" x14ac:dyDescent="0.35"/>
    <row r="23" spans="1:32" ht="15" thickTop="1" x14ac:dyDescent="0.3">
      <c r="P23" s="269" t="s">
        <v>119</v>
      </c>
      <c r="Q23" s="270"/>
      <c r="R23" s="270"/>
      <c r="S23" s="270"/>
      <c r="T23" s="271"/>
    </row>
    <row r="24" spans="1:32" ht="15" thickBot="1" x14ac:dyDescent="0.35">
      <c r="P24" s="287" t="s">
        <v>200</v>
      </c>
      <c r="Q24" s="288"/>
      <c r="R24" s="288"/>
      <c r="S24" s="288"/>
      <c r="T24" s="289"/>
    </row>
    <row r="25" spans="1:32" ht="15.6" thickTop="1" thickBot="1" x14ac:dyDescent="0.35">
      <c r="P25" s="62" t="s">
        <v>89</v>
      </c>
      <c r="Q25" s="63" t="s">
        <v>90</v>
      </c>
      <c r="R25" s="63" t="s">
        <v>91</v>
      </c>
      <c r="S25" s="63" t="s">
        <v>92</v>
      </c>
      <c r="T25" s="64" t="s">
        <v>93</v>
      </c>
    </row>
    <row r="26" spans="1:32" ht="15" thickTop="1" x14ac:dyDescent="0.3">
      <c r="P26" s="23">
        <v>0</v>
      </c>
      <c r="Q26" s="213">
        <v>210</v>
      </c>
      <c r="R26" s="215">
        <f>($Q26/1000)*9.81</f>
        <v>2.0600999999999998</v>
      </c>
      <c r="S26" s="213">
        <v>50</v>
      </c>
      <c r="T26" s="215">
        <f>($S26/1000)*9.81</f>
        <v>0.49050000000000005</v>
      </c>
    </row>
    <row r="27" spans="1:32" x14ac:dyDescent="0.3">
      <c r="P27" s="24" t="s">
        <v>103</v>
      </c>
      <c r="Q27" s="215">
        <v>230</v>
      </c>
      <c r="R27" s="215">
        <f>($Q27/1000)*9.81</f>
        <v>2.2563000000000004</v>
      </c>
      <c r="S27" s="215">
        <v>70</v>
      </c>
      <c r="T27" s="215">
        <f>($S27/1000)*9.81</f>
        <v>0.68670000000000009</v>
      </c>
    </row>
    <row r="28" spans="1:32" x14ac:dyDescent="0.3">
      <c r="P28" s="24" t="s">
        <v>107</v>
      </c>
      <c r="Q28" s="215">
        <v>240</v>
      </c>
      <c r="R28" s="215">
        <f>($Q28/1000)*9.81</f>
        <v>2.3544</v>
      </c>
      <c r="S28" s="215">
        <v>80</v>
      </c>
      <c r="T28" s="215">
        <f>($S28/1000)*9.81</f>
        <v>0.78480000000000005</v>
      </c>
    </row>
    <row r="29" spans="1:32" x14ac:dyDescent="0.3">
      <c r="P29" s="24" t="s">
        <v>110</v>
      </c>
      <c r="Q29" s="215">
        <v>260</v>
      </c>
      <c r="R29" s="215">
        <f>($Q29/1000)*9.81</f>
        <v>2.5506000000000002</v>
      </c>
      <c r="S29" s="215">
        <v>100</v>
      </c>
      <c r="T29" s="215">
        <f>($S29/1000)*9.81</f>
        <v>0.98100000000000009</v>
      </c>
    </row>
    <row r="30" spans="1:32" ht="15" thickBot="1" x14ac:dyDescent="0.35">
      <c r="P30" s="25" t="s">
        <v>115</v>
      </c>
      <c r="Q30" s="216">
        <v>280</v>
      </c>
      <c r="R30" s="215">
        <f>($Q30/1000)*9.81</f>
        <v>2.7468000000000004</v>
      </c>
      <c r="S30" s="216">
        <v>120</v>
      </c>
      <c r="T30" s="215">
        <f>($S30/1000)*9.81</f>
        <v>1.1772</v>
      </c>
    </row>
    <row r="31" spans="1:32" ht="15" thickTop="1" x14ac:dyDescent="0.3"/>
    <row r="33" spans="16:20" x14ac:dyDescent="0.3">
      <c r="P33" s="52" t="s">
        <v>120</v>
      </c>
    </row>
    <row r="35" spans="16:20" x14ac:dyDescent="0.3">
      <c r="P35" s="1" t="s">
        <v>121</v>
      </c>
    </row>
    <row r="36" spans="16:20" ht="15" thickBot="1" x14ac:dyDescent="0.35"/>
    <row r="37" spans="16:20" ht="15" thickTop="1" x14ac:dyDescent="0.3">
      <c r="P37" s="312" t="s">
        <v>122</v>
      </c>
      <c r="Q37" s="313"/>
      <c r="R37" s="313"/>
      <c r="S37" s="313"/>
      <c r="T37" s="314"/>
    </row>
    <row r="38" spans="16:20" ht="15" thickBot="1" x14ac:dyDescent="0.35">
      <c r="P38" s="315" t="s">
        <v>202</v>
      </c>
      <c r="Q38" s="316"/>
      <c r="R38" s="316"/>
      <c r="S38" s="316"/>
      <c r="T38" s="317"/>
    </row>
    <row r="39" spans="16:20" ht="15.6" thickTop="1" thickBot="1" x14ac:dyDescent="0.35">
      <c r="P39" s="53" t="s">
        <v>89</v>
      </c>
      <c r="Q39" s="54" t="s">
        <v>90</v>
      </c>
      <c r="R39" s="54" t="s">
        <v>91</v>
      </c>
      <c r="S39" s="54" t="s">
        <v>92</v>
      </c>
      <c r="T39" s="55" t="s">
        <v>93</v>
      </c>
    </row>
    <row r="40" spans="16:20" ht="15" thickTop="1" x14ac:dyDescent="0.3">
      <c r="P40" s="22">
        <v>0</v>
      </c>
      <c r="Q40" s="201">
        <v>300</v>
      </c>
      <c r="R40" s="201">
        <f>(Q40/1000)*9.81</f>
        <v>2.9430000000000001</v>
      </c>
      <c r="S40" s="220">
        <v>40</v>
      </c>
      <c r="T40" s="201">
        <f>(S40/1000)*9.81</f>
        <v>0.39240000000000003</v>
      </c>
    </row>
    <row r="41" spans="16:20" x14ac:dyDescent="0.3">
      <c r="P41" s="15" t="s">
        <v>103</v>
      </c>
      <c r="Q41" s="201">
        <v>330</v>
      </c>
      <c r="R41" s="201">
        <f>(Q41/1000)*9.81</f>
        <v>3.2373000000000003</v>
      </c>
      <c r="S41" s="201">
        <v>70</v>
      </c>
      <c r="T41" s="201">
        <f>(S41/1000)*9.81</f>
        <v>0.68670000000000009</v>
      </c>
    </row>
    <row r="42" spans="16:20" x14ac:dyDescent="0.3">
      <c r="P42" s="15" t="s">
        <v>107</v>
      </c>
      <c r="Q42" s="201">
        <v>330</v>
      </c>
      <c r="R42" s="201">
        <f>(Q42/1000)*9.81</f>
        <v>3.2373000000000003</v>
      </c>
      <c r="S42" s="201">
        <v>70</v>
      </c>
      <c r="T42" s="201">
        <f>(S42/1000)*9.81</f>
        <v>0.68670000000000009</v>
      </c>
    </row>
    <row r="43" spans="16:20" x14ac:dyDescent="0.3">
      <c r="P43" s="15" t="s">
        <v>110</v>
      </c>
      <c r="Q43" s="201">
        <v>340</v>
      </c>
      <c r="R43" s="201">
        <f>(Q43/1000)*9.81</f>
        <v>3.3354000000000004</v>
      </c>
      <c r="S43" s="201">
        <v>80</v>
      </c>
      <c r="T43" s="201">
        <f>(S43/1000)*9.81</f>
        <v>0.78480000000000005</v>
      </c>
    </row>
    <row r="44" spans="16:20" ht="15" thickBot="1" x14ac:dyDescent="0.35">
      <c r="P44" s="19" t="s">
        <v>115</v>
      </c>
      <c r="Q44" s="209">
        <v>350</v>
      </c>
      <c r="R44" s="201">
        <f>(Q44/1000)*9.81</f>
        <v>3.4335</v>
      </c>
      <c r="S44" s="209">
        <v>90</v>
      </c>
      <c r="T44" s="201">
        <f>(S44/1000)*9.81</f>
        <v>0.88290000000000002</v>
      </c>
    </row>
    <row r="45" spans="16:20" ht="15.6" thickTop="1" thickBot="1" x14ac:dyDescent="0.35"/>
    <row r="46" spans="16:20" ht="15" thickTop="1" x14ac:dyDescent="0.3">
      <c r="P46" s="299" t="s">
        <v>123</v>
      </c>
      <c r="Q46" s="300"/>
      <c r="R46" s="300"/>
      <c r="S46" s="300"/>
      <c r="T46" s="301"/>
    </row>
    <row r="47" spans="16:20" ht="15" thickBot="1" x14ac:dyDescent="0.35">
      <c r="P47" s="302" t="s">
        <v>203</v>
      </c>
      <c r="Q47" s="303"/>
      <c r="R47" s="303"/>
      <c r="S47" s="303"/>
      <c r="T47" s="304"/>
    </row>
    <row r="48" spans="16:20" ht="15.6" thickTop="1" thickBot="1" x14ac:dyDescent="0.35">
      <c r="P48" s="56" t="s">
        <v>89</v>
      </c>
      <c r="Q48" s="57" t="s">
        <v>90</v>
      </c>
      <c r="R48" s="57" t="s">
        <v>91</v>
      </c>
      <c r="S48" s="57" t="s">
        <v>92</v>
      </c>
      <c r="T48" s="58" t="s">
        <v>93</v>
      </c>
    </row>
    <row r="49" spans="16:20" ht="15" thickTop="1" x14ac:dyDescent="0.3">
      <c r="P49" s="59">
        <v>0</v>
      </c>
      <c r="Q49" s="220">
        <v>200</v>
      </c>
      <c r="R49" s="201">
        <f>(Q49/1000)*9.81</f>
        <v>1.9620000000000002</v>
      </c>
      <c r="S49" s="220">
        <v>40</v>
      </c>
      <c r="T49" s="201">
        <f>(S49/1000)*9.81</f>
        <v>0.39240000000000003</v>
      </c>
    </row>
    <row r="50" spans="16:20" x14ac:dyDescent="0.3">
      <c r="P50" s="60" t="s">
        <v>103</v>
      </c>
      <c r="Q50" s="201">
        <v>220</v>
      </c>
      <c r="R50" s="201">
        <f>(Q50/1000)*9.81</f>
        <v>2.1582000000000003</v>
      </c>
      <c r="S50" s="201">
        <v>60</v>
      </c>
      <c r="T50" s="201">
        <f>(S50/1000)*9.81</f>
        <v>0.58860000000000001</v>
      </c>
    </row>
    <row r="51" spans="16:20" x14ac:dyDescent="0.3">
      <c r="P51" s="60" t="s">
        <v>107</v>
      </c>
      <c r="Q51" s="201">
        <v>250</v>
      </c>
      <c r="R51" s="201">
        <f>(Q51/1000)*9.81</f>
        <v>2.4525000000000001</v>
      </c>
      <c r="S51" s="201">
        <v>90</v>
      </c>
      <c r="T51" s="201">
        <f>(S51/1000)*9.81</f>
        <v>0.88290000000000002</v>
      </c>
    </row>
    <row r="52" spans="16:20" x14ac:dyDescent="0.3">
      <c r="P52" s="60" t="s">
        <v>110</v>
      </c>
      <c r="Q52" s="201">
        <v>270</v>
      </c>
      <c r="R52" s="201">
        <f>(Q52/1000)*9.81</f>
        <v>2.6487000000000003</v>
      </c>
      <c r="S52" s="201">
        <v>110</v>
      </c>
      <c r="T52" s="201">
        <f>(S52/1000)*9.81</f>
        <v>1.0791000000000002</v>
      </c>
    </row>
    <row r="53" spans="16:20" ht="15" thickBot="1" x14ac:dyDescent="0.35">
      <c r="P53" s="61" t="s">
        <v>115</v>
      </c>
      <c r="Q53" s="209">
        <v>300</v>
      </c>
      <c r="R53" s="201">
        <f>(Q53/1000)*9.81</f>
        <v>2.9430000000000001</v>
      </c>
      <c r="S53" s="209">
        <v>170</v>
      </c>
      <c r="T53" s="201">
        <f>(S53/1000)*9.81</f>
        <v>1.6677000000000002</v>
      </c>
    </row>
    <row r="54" spans="16:20" ht="15.6" thickTop="1" thickBot="1" x14ac:dyDescent="0.35"/>
    <row r="55" spans="16:20" ht="15" thickTop="1" x14ac:dyDescent="0.3">
      <c r="P55" s="269" t="s">
        <v>124</v>
      </c>
      <c r="Q55" s="270"/>
      <c r="R55" s="270"/>
      <c r="S55" s="270"/>
      <c r="T55" s="271"/>
    </row>
    <row r="56" spans="16:20" ht="15" thickBot="1" x14ac:dyDescent="0.35">
      <c r="P56" s="287" t="s">
        <v>84</v>
      </c>
      <c r="Q56" s="288"/>
      <c r="R56" s="288"/>
      <c r="S56" s="288"/>
      <c r="T56" s="289"/>
    </row>
    <row r="57" spans="16:20" ht="15.6" thickTop="1" thickBot="1" x14ac:dyDescent="0.35">
      <c r="P57" s="62" t="s">
        <v>89</v>
      </c>
      <c r="Q57" s="63" t="s">
        <v>90</v>
      </c>
      <c r="R57" s="63" t="s">
        <v>91</v>
      </c>
      <c r="S57" s="63" t="s">
        <v>92</v>
      </c>
      <c r="T57" s="64" t="s">
        <v>93</v>
      </c>
    </row>
    <row r="58" spans="16:20" ht="15" thickTop="1" x14ac:dyDescent="0.3">
      <c r="P58" s="23">
        <v>0</v>
      </c>
      <c r="Q58" s="220">
        <v>210</v>
      </c>
      <c r="R58" s="201">
        <f>(Q58/1000)*9.81</f>
        <v>2.0600999999999998</v>
      </c>
      <c r="S58" s="220">
        <v>40</v>
      </c>
      <c r="T58" s="201">
        <f>(S58/1000)*9.81</f>
        <v>0.39240000000000003</v>
      </c>
    </row>
    <row r="59" spans="16:20" x14ac:dyDescent="0.3">
      <c r="P59" s="24" t="s">
        <v>103</v>
      </c>
      <c r="Q59" s="201">
        <v>240</v>
      </c>
      <c r="R59" s="201">
        <f>(Q59/1000)*9.81</f>
        <v>2.3544</v>
      </c>
      <c r="S59" s="201">
        <v>70</v>
      </c>
      <c r="T59" s="201">
        <f>(S59/1000)*9.81</f>
        <v>0.68670000000000009</v>
      </c>
    </row>
    <row r="60" spans="16:20" x14ac:dyDescent="0.3">
      <c r="P60" s="24" t="s">
        <v>107</v>
      </c>
      <c r="Q60" s="201">
        <v>240</v>
      </c>
      <c r="R60" s="201">
        <f>(Q60/1000)*9.81</f>
        <v>2.3544</v>
      </c>
      <c r="S60" s="201">
        <v>70</v>
      </c>
      <c r="T60" s="201">
        <f>(S60/1000)*9.81</f>
        <v>0.68670000000000009</v>
      </c>
    </row>
    <row r="61" spans="16:20" x14ac:dyDescent="0.3">
      <c r="P61" s="24" t="s">
        <v>110</v>
      </c>
      <c r="Q61" s="201">
        <v>260</v>
      </c>
      <c r="R61" s="201">
        <f>(Q61/1000)*9.81</f>
        <v>2.5506000000000002</v>
      </c>
      <c r="S61" s="201">
        <v>90</v>
      </c>
      <c r="T61" s="201">
        <f>(S61/1000)*9.81</f>
        <v>0.88290000000000002</v>
      </c>
    </row>
    <row r="62" spans="16:20" ht="15" thickBot="1" x14ac:dyDescent="0.35">
      <c r="P62" s="25" t="s">
        <v>115</v>
      </c>
      <c r="Q62" s="209">
        <v>310</v>
      </c>
      <c r="R62" s="201">
        <f>(Q62/1000)*9.81</f>
        <v>3.0411000000000001</v>
      </c>
      <c r="S62" s="209">
        <v>140</v>
      </c>
      <c r="T62" s="201">
        <f>(S62/1000)*9.81</f>
        <v>1.3734000000000002</v>
      </c>
    </row>
    <row r="63" spans="16:20" ht="15" thickTop="1" x14ac:dyDescent="0.3"/>
  </sheetData>
  <mergeCells count="20">
    <mergeCell ref="P56:T56"/>
    <mergeCell ref="W16:AF16"/>
    <mergeCell ref="W18:AF18"/>
    <mergeCell ref="W15:AF15"/>
    <mergeCell ref="W17:AF17"/>
    <mergeCell ref="P37:T37"/>
    <mergeCell ref="P38:T38"/>
    <mergeCell ref="P46:T46"/>
    <mergeCell ref="P47:T47"/>
    <mergeCell ref="P55:T55"/>
    <mergeCell ref="P23:T23"/>
    <mergeCell ref="P24:T24"/>
    <mergeCell ref="P14:T14"/>
    <mergeCell ref="P15:T15"/>
    <mergeCell ref="M5:N5"/>
    <mergeCell ref="B7:D7"/>
    <mergeCell ref="E7:G7"/>
    <mergeCell ref="K5:L5"/>
    <mergeCell ref="P5:T5"/>
    <mergeCell ref="P6:T6"/>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E9BB-4065-4244-912F-C92E2A9CE66E}">
  <dimension ref="A1:AG48"/>
  <sheetViews>
    <sheetView topLeftCell="H1" zoomScale="77" workbookViewId="0">
      <selection activeCell="H10" sqref="H10"/>
    </sheetView>
  </sheetViews>
  <sheetFormatPr defaultColWidth="8.77734375" defaultRowHeight="14.4" x14ac:dyDescent="0.3"/>
  <cols>
    <col min="1" max="1" width="14.44140625" customWidth="1"/>
    <col min="2" max="2" width="9.77734375" bestFit="1" customWidth="1"/>
    <col min="3" max="3" width="13.33203125" customWidth="1"/>
    <col min="6" max="6" width="13.44140625" customWidth="1"/>
    <col min="7" max="7" width="14.88671875" customWidth="1"/>
    <col min="8" max="8" width="16.21875" customWidth="1"/>
    <col min="11" max="11" width="13.44140625" customWidth="1"/>
    <col min="12" max="12" width="15.44140625" customWidth="1"/>
    <col min="13" max="13" width="10.109375" bestFit="1" customWidth="1"/>
    <col min="14" max="14" width="15.6640625" bestFit="1" customWidth="1"/>
    <col min="17" max="17" width="23.5546875" customWidth="1"/>
    <col min="18" max="18" width="15.44140625" bestFit="1" customWidth="1"/>
    <col min="19" max="19" width="15.6640625" bestFit="1" customWidth="1"/>
    <col min="20" max="20" width="15.44140625" bestFit="1" customWidth="1"/>
    <col min="21" max="21" width="18" bestFit="1" customWidth="1"/>
    <col min="24" max="24" width="13.6640625" customWidth="1"/>
    <col min="25" max="25" width="11.33203125" customWidth="1"/>
    <col min="26" max="26" width="11" customWidth="1"/>
    <col min="30" max="30" width="13.33203125" customWidth="1"/>
    <col min="31" max="31" width="14.109375" customWidth="1"/>
    <col min="32" max="32" width="15" customWidth="1"/>
    <col min="33" max="33" width="15.44140625" bestFit="1" customWidth="1"/>
  </cols>
  <sheetData>
    <row r="1" spans="1:33" x14ac:dyDescent="0.3">
      <c r="A1" s="1" t="s">
        <v>125</v>
      </c>
      <c r="X1" s="1" t="s">
        <v>126</v>
      </c>
      <c r="AD1" s="1" t="s">
        <v>127</v>
      </c>
    </row>
    <row r="2" spans="1:33" x14ac:dyDescent="0.3">
      <c r="A2" s="1"/>
    </row>
    <row r="3" spans="1:33" ht="15" thickBot="1" x14ac:dyDescent="0.35">
      <c r="A3" s="1" t="s">
        <v>128</v>
      </c>
      <c r="F3" s="1" t="s">
        <v>129</v>
      </c>
      <c r="K3" s="1" t="s">
        <v>130</v>
      </c>
      <c r="Q3" s="1" t="s">
        <v>131</v>
      </c>
    </row>
    <row r="4" spans="1:33" ht="15" thickTop="1" x14ac:dyDescent="0.3">
      <c r="A4" s="68"/>
      <c r="B4" s="69" t="s">
        <v>132</v>
      </c>
      <c r="C4" s="70" t="s">
        <v>133</v>
      </c>
      <c r="D4" s="71"/>
      <c r="F4" s="68"/>
      <c r="G4" s="81" t="s">
        <v>132</v>
      </c>
      <c r="H4" s="82" t="s">
        <v>133</v>
      </c>
      <c r="I4" s="83"/>
      <c r="K4" s="68"/>
      <c r="L4" s="96" t="s">
        <v>132</v>
      </c>
      <c r="M4" s="97" t="s">
        <v>134</v>
      </c>
      <c r="N4" s="98" t="s">
        <v>133</v>
      </c>
      <c r="O4" s="99"/>
      <c r="Q4" s="68"/>
      <c r="R4" s="111" t="s">
        <v>132</v>
      </c>
      <c r="S4" s="112" t="s">
        <v>133</v>
      </c>
      <c r="T4" s="112" t="s">
        <v>132</v>
      </c>
      <c r="U4" s="113" t="s">
        <v>133</v>
      </c>
      <c r="X4" s="68"/>
      <c r="Y4" s="69" t="s">
        <v>132</v>
      </c>
      <c r="Z4" s="70" t="s">
        <v>133</v>
      </c>
      <c r="AA4" s="71"/>
      <c r="AD4" s="68"/>
      <c r="AE4" s="81" t="s">
        <v>132</v>
      </c>
      <c r="AF4" s="82" t="s">
        <v>133</v>
      </c>
      <c r="AG4" s="83"/>
    </row>
    <row r="5" spans="1:33" x14ac:dyDescent="0.3">
      <c r="A5" s="68"/>
      <c r="B5" s="72" t="s">
        <v>135</v>
      </c>
      <c r="C5" s="73" t="s">
        <v>135</v>
      </c>
      <c r="D5" s="74" t="s">
        <v>136</v>
      </c>
      <c r="F5" s="68"/>
      <c r="G5" s="84" t="s">
        <v>137</v>
      </c>
      <c r="H5" s="85" t="s">
        <v>138</v>
      </c>
      <c r="I5" s="86" t="s">
        <v>136</v>
      </c>
      <c r="K5" s="68"/>
      <c r="L5" s="100" t="s">
        <v>139</v>
      </c>
      <c r="M5" s="101" t="s">
        <v>140</v>
      </c>
      <c r="N5" s="102" t="s">
        <v>139</v>
      </c>
      <c r="O5" s="103" t="s">
        <v>136</v>
      </c>
      <c r="Q5" s="68"/>
      <c r="R5" s="114" t="s">
        <v>141</v>
      </c>
      <c r="S5" s="115" t="s">
        <v>139</v>
      </c>
      <c r="T5" s="115" t="s">
        <v>137</v>
      </c>
      <c r="U5" s="116" t="s">
        <v>142</v>
      </c>
      <c r="X5" s="68"/>
      <c r="Y5" s="72" t="s">
        <v>135</v>
      </c>
      <c r="Z5" s="73" t="s">
        <v>143</v>
      </c>
      <c r="AA5" s="74" t="s">
        <v>136</v>
      </c>
      <c r="AD5" s="68"/>
      <c r="AE5" s="84" t="s">
        <v>144</v>
      </c>
      <c r="AF5" s="85" t="s">
        <v>145</v>
      </c>
      <c r="AG5" s="86" t="s">
        <v>136</v>
      </c>
    </row>
    <row r="6" spans="1:33" ht="15" thickBot="1" x14ac:dyDescent="0.35">
      <c r="A6" s="26"/>
      <c r="B6" s="75" t="s">
        <v>146</v>
      </c>
      <c r="C6" s="76" t="s">
        <v>147</v>
      </c>
      <c r="D6" s="77" t="s">
        <v>148</v>
      </c>
      <c r="F6" s="26"/>
      <c r="G6" s="87" t="s">
        <v>146</v>
      </c>
      <c r="H6" s="88" t="s">
        <v>147</v>
      </c>
      <c r="I6" s="89" t="s">
        <v>148</v>
      </c>
      <c r="K6" s="26"/>
      <c r="L6" s="104" t="s">
        <v>146</v>
      </c>
      <c r="M6" s="105" t="s">
        <v>149</v>
      </c>
      <c r="N6" s="106" t="s">
        <v>147</v>
      </c>
      <c r="O6" s="107" t="s">
        <v>148</v>
      </c>
      <c r="Q6" s="26"/>
      <c r="R6" s="117" t="s">
        <v>146</v>
      </c>
      <c r="S6" s="118" t="s">
        <v>147</v>
      </c>
      <c r="T6" s="118" t="s">
        <v>149</v>
      </c>
      <c r="U6" s="119" t="s">
        <v>150</v>
      </c>
      <c r="X6" s="26"/>
      <c r="Y6" s="75" t="s">
        <v>146</v>
      </c>
      <c r="Z6" s="76" t="s">
        <v>147</v>
      </c>
      <c r="AA6" s="77" t="s">
        <v>148</v>
      </c>
      <c r="AD6" s="26"/>
      <c r="AE6" s="87" t="s">
        <v>146</v>
      </c>
      <c r="AF6" s="88" t="s">
        <v>147</v>
      </c>
      <c r="AG6" s="89" t="s">
        <v>148</v>
      </c>
    </row>
    <row r="7" spans="1:33" ht="15" thickTop="1" x14ac:dyDescent="0.3">
      <c r="A7" s="28" t="s">
        <v>151</v>
      </c>
      <c r="B7" s="220">
        <v>60</v>
      </c>
      <c r="C7" s="220">
        <v>60</v>
      </c>
      <c r="D7" s="235">
        <v>4.2361111111111113E-2</v>
      </c>
      <c r="F7" s="90" t="s">
        <v>151</v>
      </c>
      <c r="G7" s="220">
        <v>20</v>
      </c>
      <c r="H7" s="220">
        <v>100</v>
      </c>
      <c r="I7" s="235">
        <v>0.20902777777777778</v>
      </c>
      <c r="K7" s="47" t="s">
        <v>151</v>
      </c>
      <c r="L7" s="220">
        <v>60</v>
      </c>
      <c r="M7" s="220">
        <v>140</v>
      </c>
      <c r="N7" s="220">
        <v>60</v>
      </c>
      <c r="O7" s="235">
        <v>4.2361111111111113E-2</v>
      </c>
      <c r="Q7" s="120" t="s">
        <v>151</v>
      </c>
      <c r="R7" s="230">
        <v>140</v>
      </c>
      <c r="S7" s="230">
        <v>20</v>
      </c>
      <c r="T7" s="230">
        <v>60</v>
      </c>
      <c r="U7" s="231">
        <v>100</v>
      </c>
      <c r="X7" s="28" t="s">
        <v>151</v>
      </c>
      <c r="Y7" s="220">
        <v>60</v>
      </c>
      <c r="Z7" s="220">
        <v>40</v>
      </c>
      <c r="AA7" s="235">
        <v>0.12638888888888888</v>
      </c>
      <c r="AD7" s="90" t="s">
        <v>151</v>
      </c>
      <c r="AE7" s="232">
        <v>1</v>
      </c>
      <c r="AF7" s="220">
        <v>40</v>
      </c>
      <c r="AG7" s="235">
        <v>4.4444444444444446E-2</v>
      </c>
    </row>
    <row r="8" spans="1:33" ht="15" thickBot="1" x14ac:dyDescent="0.35">
      <c r="A8" s="30" t="s">
        <v>152</v>
      </c>
      <c r="B8" s="201">
        <v>60</v>
      </c>
      <c r="C8" s="201">
        <v>60</v>
      </c>
      <c r="D8" s="237">
        <v>4.2361111111111113E-2</v>
      </c>
      <c r="F8" s="4" t="s">
        <v>152</v>
      </c>
      <c r="G8" s="201">
        <v>20</v>
      </c>
      <c r="H8" s="201">
        <v>100</v>
      </c>
      <c r="I8" s="237">
        <v>0.20902777777777778</v>
      </c>
      <c r="K8" s="48" t="s">
        <v>152</v>
      </c>
      <c r="L8" s="201">
        <v>60</v>
      </c>
      <c r="M8" s="201">
        <v>140</v>
      </c>
      <c r="N8" s="201">
        <v>60</v>
      </c>
      <c r="O8" s="237">
        <v>4.2361111111111113E-2</v>
      </c>
      <c r="Q8" s="327" t="s">
        <v>201</v>
      </c>
      <c r="R8" s="328"/>
      <c r="S8" s="328"/>
      <c r="T8" s="328"/>
      <c r="U8" s="329"/>
      <c r="X8" s="31" t="s">
        <v>153</v>
      </c>
      <c r="Y8" s="209">
        <f>Y7/Z7</f>
        <v>1.5</v>
      </c>
      <c r="Z8" s="365">
        <f>Z7/Y7</f>
        <v>0.66666666666666663</v>
      </c>
      <c r="AA8" s="366">
        <v>0.12638888888888888</v>
      </c>
      <c r="AD8" s="6" t="s">
        <v>153</v>
      </c>
      <c r="AE8" s="209">
        <f>1/40</f>
        <v>2.5000000000000001E-2</v>
      </c>
      <c r="AF8" s="225">
        <f>40/1</f>
        <v>40</v>
      </c>
      <c r="AG8" s="366">
        <v>4.4444444444444446E-2</v>
      </c>
    </row>
    <row r="9" spans="1:33" ht="15.6" thickTop="1" thickBot="1" x14ac:dyDescent="0.35">
      <c r="A9" s="30" t="s">
        <v>153</v>
      </c>
      <c r="B9" s="201">
        <v>1</v>
      </c>
      <c r="C9" s="224">
        <v>1</v>
      </c>
      <c r="D9" s="237">
        <v>4.2361111111111113E-2</v>
      </c>
      <c r="F9" s="4" t="s">
        <v>153</v>
      </c>
      <c r="G9" s="201">
        <v>5</v>
      </c>
      <c r="H9" s="224">
        <v>1</v>
      </c>
      <c r="I9" s="237">
        <v>0.20902777777777778</v>
      </c>
      <c r="K9" s="48" t="s">
        <v>153</v>
      </c>
      <c r="L9" s="201">
        <v>1</v>
      </c>
      <c r="M9" s="227"/>
      <c r="N9" s="224">
        <v>1</v>
      </c>
      <c r="O9" s="237">
        <v>4.2361111111111113E-2</v>
      </c>
    </row>
    <row r="10" spans="1:33" ht="15.6" thickTop="1" thickBot="1" x14ac:dyDescent="0.35">
      <c r="A10" s="31" t="s">
        <v>154</v>
      </c>
      <c r="B10" s="225" t="s">
        <v>155</v>
      </c>
      <c r="C10" s="209" t="s">
        <v>156</v>
      </c>
      <c r="D10" s="226"/>
      <c r="F10" s="6" t="s">
        <v>154</v>
      </c>
      <c r="G10" s="225" t="s">
        <v>155</v>
      </c>
      <c r="H10" s="209" t="s">
        <v>156</v>
      </c>
      <c r="I10" s="226"/>
      <c r="K10" s="49" t="s">
        <v>154</v>
      </c>
      <c r="L10" s="225" t="s">
        <v>155</v>
      </c>
      <c r="M10" s="228"/>
      <c r="N10" s="209" t="s">
        <v>155</v>
      </c>
      <c r="O10" s="226"/>
      <c r="Q10" s="68"/>
      <c r="R10" s="111" t="s">
        <v>132</v>
      </c>
      <c r="S10" s="112" t="s">
        <v>133</v>
      </c>
      <c r="T10" s="112" t="s">
        <v>132</v>
      </c>
      <c r="U10" s="113" t="s">
        <v>133</v>
      </c>
      <c r="X10" s="330" t="s">
        <v>157</v>
      </c>
      <c r="Y10" s="331"/>
      <c r="Z10" s="331"/>
      <c r="AA10" s="332"/>
      <c r="AD10" s="330" t="s">
        <v>158</v>
      </c>
      <c r="AE10" s="331"/>
      <c r="AF10" s="331"/>
      <c r="AG10" s="332"/>
    </row>
    <row r="11" spans="1:33" ht="15.6" thickTop="1" thickBot="1" x14ac:dyDescent="0.35">
      <c r="Q11" s="68"/>
      <c r="R11" s="114" t="s">
        <v>141</v>
      </c>
      <c r="S11" s="115" t="s">
        <v>139</v>
      </c>
      <c r="T11" s="115" t="s">
        <v>137</v>
      </c>
      <c r="U11" s="116" t="s">
        <v>142</v>
      </c>
      <c r="X11" s="333" t="s">
        <v>159</v>
      </c>
      <c r="Y11" s="334"/>
      <c r="Z11" s="334"/>
      <c r="AA11" s="335"/>
      <c r="AD11" s="333" t="s">
        <v>160</v>
      </c>
      <c r="AE11" s="334"/>
      <c r="AF11" s="334"/>
      <c r="AG11" s="335"/>
    </row>
    <row r="12" spans="1:33" ht="15.6" thickTop="1" thickBot="1" x14ac:dyDescent="0.35">
      <c r="A12" s="330" t="s">
        <v>161</v>
      </c>
      <c r="B12" s="331"/>
      <c r="C12" s="331"/>
      <c r="D12" s="332"/>
      <c r="F12" s="330" t="s">
        <v>162</v>
      </c>
      <c r="G12" s="331"/>
      <c r="H12" s="331"/>
      <c r="I12" s="332"/>
      <c r="K12" s="330" t="s">
        <v>163</v>
      </c>
      <c r="L12" s="331"/>
      <c r="M12" s="331"/>
      <c r="N12" s="332"/>
      <c r="Q12" s="26"/>
      <c r="R12" s="117" t="s">
        <v>146</v>
      </c>
      <c r="S12" s="118" t="s">
        <v>147</v>
      </c>
      <c r="T12" s="118" t="s">
        <v>149</v>
      </c>
      <c r="U12" s="119" t="s">
        <v>150</v>
      </c>
      <c r="X12" s="66" t="s">
        <v>40</v>
      </c>
      <c r="Y12" s="66" t="s">
        <v>164</v>
      </c>
      <c r="Z12" s="66" t="s">
        <v>165</v>
      </c>
      <c r="AA12" s="66" t="s">
        <v>166</v>
      </c>
      <c r="AD12" s="91" t="s">
        <v>40</v>
      </c>
      <c r="AE12" s="91" t="s">
        <v>164</v>
      </c>
      <c r="AF12" s="91" t="s">
        <v>165</v>
      </c>
      <c r="AG12" s="91" t="s">
        <v>166</v>
      </c>
    </row>
    <row r="13" spans="1:33" ht="15.6" thickTop="1" thickBot="1" x14ac:dyDescent="0.35">
      <c r="A13" s="333" t="s">
        <v>167</v>
      </c>
      <c r="B13" s="334"/>
      <c r="C13" s="334"/>
      <c r="D13" s="335"/>
      <c r="F13" s="333" t="s">
        <v>168</v>
      </c>
      <c r="G13" s="334"/>
      <c r="H13" s="334"/>
      <c r="I13" s="335"/>
      <c r="K13" s="333" t="s">
        <v>167</v>
      </c>
      <c r="L13" s="334"/>
      <c r="M13" s="334"/>
      <c r="N13" s="335"/>
      <c r="Q13" s="120" t="s">
        <v>153</v>
      </c>
      <c r="R13" s="230"/>
      <c r="S13" s="230"/>
      <c r="T13" s="230"/>
      <c r="U13" s="231"/>
      <c r="X13" s="67"/>
      <c r="Y13" s="67"/>
      <c r="Z13" s="67" t="s">
        <v>169</v>
      </c>
      <c r="AA13" s="373" t="s">
        <v>170</v>
      </c>
      <c r="AD13" s="92"/>
      <c r="AE13" s="92"/>
      <c r="AF13" s="92" t="s">
        <v>169</v>
      </c>
      <c r="AG13" s="92" t="s">
        <v>170</v>
      </c>
    </row>
    <row r="14" spans="1:33" ht="15.6" thickTop="1" thickBot="1" x14ac:dyDescent="0.35">
      <c r="A14" s="66" t="s">
        <v>40</v>
      </c>
      <c r="B14" s="66" t="s">
        <v>164</v>
      </c>
      <c r="C14" s="66" t="s">
        <v>165</v>
      </c>
      <c r="D14" s="66" t="s">
        <v>166</v>
      </c>
      <c r="F14" s="91" t="s">
        <v>40</v>
      </c>
      <c r="G14" s="91" t="s">
        <v>164</v>
      </c>
      <c r="H14" s="91" t="s">
        <v>165</v>
      </c>
      <c r="I14" s="91" t="s">
        <v>166</v>
      </c>
      <c r="K14" s="43" t="s">
        <v>40</v>
      </c>
      <c r="L14" s="43" t="s">
        <v>164</v>
      </c>
      <c r="M14" s="43" t="s">
        <v>165</v>
      </c>
      <c r="N14" s="43" t="s">
        <v>166</v>
      </c>
      <c r="Q14" s="327" t="s">
        <v>171</v>
      </c>
      <c r="R14" s="328"/>
      <c r="S14" s="328"/>
      <c r="T14" s="328"/>
      <c r="U14" s="329"/>
      <c r="X14" s="79">
        <v>150</v>
      </c>
      <c r="Y14" s="367">
        <v>40</v>
      </c>
      <c r="Z14" s="371">
        <f>X14/Y14</f>
        <v>3.75</v>
      </c>
      <c r="AA14" s="361">
        <f>Z14/4*100</f>
        <v>93.75</v>
      </c>
      <c r="AD14" s="94">
        <v>200</v>
      </c>
      <c r="AE14" s="367">
        <v>50</v>
      </c>
      <c r="AF14" s="370">
        <f>AD14/AE14</f>
        <v>4</v>
      </c>
      <c r="AG14" s="360">
        <f>AF14/40*100</f>
        <v>10</v>
      </c>
    </row>
    <row r="15" spans="1:33" ht="15.6" thickTop="1" thickBot="1" x14ac:dyDescent="0.35">
      <c r="A15" s="67"/>
      <c r="B15" s="67"/>
      <c r="C15" s="373" t="s">
        <v>169</v>
      </c>
      <c r="D15" s="373" t="s">
        <v>170</v>
      </c>
      <c r="F15" s="92"/>
      <c r="G15" s="92"/>
      <c r="H15" s="399" t="s">
        <v>169</v>
      </c>
      <c r="I15" s="92" t="s">
        <v>170</v>
      </c>
      <c r="K15" s="46"/>
      <c r="L15" s="46"/>
      <c r="M15" s="46" t="s">
        <v>169</v>
      </c>
      <c r="N15" s="46" t="s">
        <v>170</v>
      </c>
      <c r="X15" s="79">
        <v>200</v>
      </c>
      <c r="Y15" s="368">
        <v>60</v>
      </c>
      <c r="Z15" s="371">
        <f>X15/Y15</f>
        <v>3.3333333333333335</v>
      </c>
      <c r="AA15" s="361">
        <f>Z15/4*100</f>
        <v>83.333333333333343</v>
      </c>
      <c r="AD15" s="94">
        <v>250</v>
      </c>
      <c r="AE15" s="368">
        <v>60</v>
      </c>
      <c r="AF15" s="370">
        <f>AD15/AE15</f>
        <v>4.166666666666667</v>
      </c>
      <c r="AG15" s="360">
        <f>AF15/40*100</f>
        <v>10.416666666666668</v>
      </c>
    </row>
    <row r="16" spans="1:33" ht="15.6" thickTop="1" thickBot="1" x14ac:dyDescent="0.35">
      <c r="A16" s="78">
        <v>50</v>
      </c>
      <c r="B16" s="391">
        <v>60</v>
      </c>
      <c r="C16" s="394">
        <f>A16/B16</f>
        <v>0.83333333333333337</v>
      </c>
      <c r="D16" s="400">
        <f>$C16/1*100</f>
        <v>83.333333333333343</v>
      </c>
      <c r="F16" s="93">
        <v>50</v>
      </c>
      <c r="G16" s="397">
        <v>10</v>
      </c>
      <c r="H16" s="394">
        <f>F16/G16</f>
        <v>5</v>
      </c>
      <c r="I16" s="398">
        <f>$H16/5*100</f>
        <v>100</v>
      </c>
      <c r="J16" s="362"/>
      <c r="K16" s="108">
        <v>50</v>
      </c>
      <c r="L16" s="221">
        <v>120</v>
      </c>
      <c r="M16" s="371">
        <f>K16/L16</f>
        <v>0.41666666666666669</v>
      </c>
      <c r="N16" s="238">
        <f>$M16/1*100</f>
        <v>41.666666666666671</v>
      </c>
      <c r="O16" s="238"/>
      <c r="Q16" s="330" t="s">
        <v>172</v>
      </c>
      <c r="R16" s="331"/>
      <c r="S16" s="331"/>
      <c r="T16" s="332"/>
      <c r="X16" s="79">
        <v>250</v>
      </c>
      <c r="Y16" s="368">
        <v>70</v>
      </c>
      <c r="Z16" s="371">
        <f>X16/Y16</f>
        <v>3.5714285714285716</v>
      </c>
      <c r="AA16" s="361">
        <f>Z16/4*100</f>
        <v>89.285714285714292</v>
      </c>
      <c r="AD16" s="94">
        <v>300</v>
      </c>
      <c r="AE16" s="368">
        <v>70</v>
      </c>
      <c r="AF16" s="370">
        <f>AD16/AE16</f>
        <v>4.2857142857142856</v>
      </c>
      <c r="AG16" s="360">
        <f>AF16/40*100</f>
        <v>10.714285714285714</v>
      </c>
    </row>
    <row r="17" spans="1:33" ht="15" thickBot="1" x14ac:dyDescent="0.35">
      <c r="A17" s="79">
        <v>100</v>
      </c>
      <c r="B17" s="392">
        <v>120</v>
      </c>
      <c r="C17" s="395">
        <f>A17/B17</f>
        <v>0.83333333333333337</v>
      </c>
      <c r="D17" s="401">
        <f>$C17/1*100</f>
        <v>83.333333333333343</v>
      </c>
      <c r="F17" s="94">
        <v>100</v>
      </c>
      <c r="G17" s="392">
        <v>20</v>
      </c>
      <c r="H17" s="394">
        <f>F17/G17</f>
        <v>5</v>
      </c>
      <c r="I17" s="398">
        <f>$H17/5*100</f>
        <v>100</v>
      </c>
      <c r="K17" s="109">
        <v>100</v>
      </c>
      <c r="L17" s="222">
        <v>135</v>
      </c>
      <c r="M17" s="371">
        <f>K17/L17</f>
        <v>0.7407407407407407</v>
      </c>
      <c r="N17" s="238">
        <f>$M17/1*100</f>
        <v>74.074074074074076</v>
      </c>
      <c r="Q17" s="333" t="s">
        <v>173</v>
      </c>
      <c r="R17" s="334"/>
      <c r="S17" s="334"/>
      <c r="T17" s="335"/>
      <c r="X17" s="79">
        <v>300</v>
      </c>
      <c r="Y17" s="368">
        <v>100</v>
      </c>
      <c r="Z17" s="371">
        <f>X17/Y17</f>
        <v>3</v>
      </c>
      <c r="AA17" s="361">
        <f>Z17/4*100</f>
        <v>75</v>
      </c>
      <c r="AD17" s="94">
        <v>350</v>
      </c>
      <c r="AE17" s="368">
        <v>90</v>
      </c>
      <c r="AF17" s="370">
        <f>AD17/AE17</f>
        <v>3.8888888888888888</v>
      </c>
      <c r="AG17" s="360">
        <f>AF17/40*100</f>
        <v>9.7222222222222232</v>
      </c>
    </row>
    <row r="18" spans="1:33" ht="15.6" thickTop="1" thickBot="1" x14ac:dyDescent="0.35">
      <c r="A18" s="79">
        <v>150</v>
      </c>
      <c r="B18" s="236">
        <v>172</v>
      </c>
      <c r="C18" s="395">
        <f>A18/B18</f>
        <v>0.87209302325581395</v>
      </c>
      <c r="D18" s="401">
        <f>$C18/1*100</f>
        <v>87.20930232558139</v>
      </c>
      <c r="F18" s="94">
        <v>150</v>
      </c>
      <c r="G18" s="392">
        <v>28</v>
      </c>
      <c r="H18" s="394">
        <f>F18/G18</f>
        <v>5.3571428571428568</v>
      </c>
      <c r="I18" s="398">
        <f>$H18/5*100</f>
        <v>107.14285714285714</v>
      </c>
      <c r="K18" s="109">
        <v>150</v>
      </c>
      <c r="L18" s="222">
        <v>190</v>
      </c>
      <c r="M18" s="371">
        <f>K18/L18</f>
        <v>0.78947368421052633</v>
      </c>
      <c r="N18" s="238">
        <f>$M18/1*100</f>
        <v>78.94736842105263</v>
      </c>
      <c r="Q18" s="121" t="s">
        <v>40</v>
      </c>
      <c r="R18" s="121" t="s">
        <v>164</v>
      </c>
      <c r="S18" s="121" t="s">
        <v>165</v>
      </c>
      <c r="T18" s="121" t="s">
        <v>166</v>
      </c>
      <c r="X18" s="79">
        <v>350</v>
      </c>
      <c r="Y18" s="368">
        <v>130</v>
      </c>
      <c r="Z18" s="371">
        <f>X18/Y18</f>
        <v>2.6923076923076925</v>
      </c>
      <c r="AA18" s="361">
        <f>Z18/4*100</f>
        <v>67.307692307692307</v>
      </c>
      <c r="AD18" s="94">
        <v>400</v>
      </c>
      <c r="AE18" s="368">
        <v>100</v>
      </c>
      <c r="AF18" s="370">
        <f>AD18/AE18</f>
        <v>4</v>
      </c>
      <c r="AG18" s="360">
        <f>AF18/40*100</f>
        <v>10</v>
      </c>
    </row>
    <row r="19" spans="1:33" ht="15" thickBot="1" x14ac:dyDescent="0.35">
      <c r="A19" s="79">
        <v>200</v>
      </c>
      <c r="B19" s="392">
        <v>230</v>
      </c>
      <c r="C19" s="395">
        <f>A19/B19</f>
        <v>0.86956521739130432</v>
      </c>
      <c r="D19" s="401">
        <f>$C19/1*100</f>
        <v>86.956521739130437</v>
      </c>
      <c r="F19" s="94">
        <v>200</v>
      </c>
      <c r="G19" s="392">
        <v>36</v>
      </c>
      <c r="H19" s="394">
        <f>F19/G19</f>
        <v>5.5555555555555554</v>
      </c>
      <c r="I19" s="398">
        <f>$H19/5*100</f>
        <v>111.11111111111111</v>
      </c>
      <c r="K19" s="109">
        <v>200</v>
      </c>
      <c r="L19" s="222">
        <v>250</v>
      </c>
      <c r="M19" s="371">
        <f>K19/L19</f>
        <v>0.8</v>
      </c>
      <c r="N19" s="238">
        <f>$M19/1*100</f>
        <v>80</v>
      </c>
      <c r="Q19" s="122"/>
      <c r="R19" s="359"/>
      <c r="S19" s="359" t="s">
        <v>169</v>
      </c>
      <c r="T19" s="359" t="s">
        <v>170</v>
      </c>
      <c r="X19" s="374">
        <v>400</v>
      </c>
      <c r="Y19" s="375">
        <v>140</v>
      </c>
      <c r="Z19" s="377">
        <f>X19/Y19</f>
        <v>2.8571428571428572</v>
      </c>
      <c r="AA19" s="361">
        <f>Z19/4*100</f>
        <v>71.428571428571431</v>
      </c>
      <c r="AD19" s="94">
        <v>450</v>
      </c>
      <c r="AE19" s="368">
        <v>110</v>
      </c>
      <c r="AF19" s="370">
        <f>AD19/AE19</f>
        <v>4.0909090909090908</v>
      </c>
      <c r="AG19" s="360">
        <f>AF19/40*100</f>
        <v>10.227272727272727</v>
      </c>
    </row>
    <row r="20" spans="1:33" ht="15.6" thickTop="1" thickBot="1" x14ac:dyDescent="0.35">
      <c r="A20" s="79">
        <v>250</v>
      </c>
      <c r="B20" s="392">
        <v>282</v>
      </c>
      <c r="C20" s="395">
        <f>A20/B20</f>
        <v>0.88652482269503541</v>
      </c>
      <c r="D20" s="401">
        <f>$C20/1*100</f>
        <v>88.652482269503537</v>
      </c>
      <c r="F20" s="94">
        <v>250</v>
      </c>
      <c r="G20" s="392">
        <v>50</v>
      </c>
      <c r="H20" s="394">
        <f>F20/G20</f>
        <v>5</v>
      </c>
      <c r="I20" s="398">
        <f>$H20/5*100</f>
        <v>100</v>
      </c>
      <c r="K20" s="109">
        <v>250</v>
      </c>
      <c r="L20" s="222">
        <v>299</v>
      </c>
      <c r="M20" s="371">
        <f>K20/L20</f>
        <v>0.83612040133779264</v>
      </c>
      <c r="N20" s="238">
        <f>$M20/1*100</f>
        <v>83.61204013377926</v>
      </c>
      <c r="Q20" s="380">
        <v>50</v>
      </c>
      <c r="R20" s="383">
        <v>40</v>
      </c>
      <c r="S20" s="371">
        <f>Q20/R20</f>
        <v>1.25</v>
      </c>
      <c r="T20" s="384">
        <f>S20/2.143*100</f>
        <v>58.329444703686427</v>
      </c>
      <c r="X20" s="378">
        <v>450</v>
      </c>
      <c r="Y20" s="379">
        <v>150</v>
      </c>
      <c r="Z20" s="372">
        <f>X20/Y20</f>
        <v>3</v>
      </c>
      <c r="AA20" s="361">
        <f>Z20/4*100</f>
        <v>75</v>
      </c>
      <c r="AD20" s="95">
        <v>500</v>
      </c>
      <c r="AE20" s="369">
        <v>120</v>
      </c>
      <c r="AF20" s="372">
        <f>AD20/AE20</f>
        <v>4.166666666666667</v>
      </c>
      <c r="AG20" s="390">
        <f>AF20/40*100</f>
        <v>10.416666666666668</v>
      </c>
    </row>
    <row r="21" spans="1:33" ht="15" thickBot="1" x14ac:dyDescent="0.35">
      <c r="A21" s="79">
        <v>300</v>
      </c>
      <c r="B21" s="392">
        <v>349</v>
      </c>
      <c r="C21" s="395">
        <f>A21/B21</f>
        <v>0.85959885386819479</v>
      </c>
      <c r="D21" s="401">
        <f>$C21/1*100</f>
        <v>85.959885386819479</v>
      </c>
      <c r="F21" s="94">
        <v>300</v>
      </c>
      <c r="G21" s="392">
        <v>60</v>
      </c>
      <c r="H21" s="394">
        <f>F21/G21</f>
        <v>5</v>
      </c>
      <c r="I21" s="398">
        <f>$H21/5*100</f>
        <v>100</v>
      </c>
      <c r="K21" s="109">
        <v>300</v>
      </c>
      <c r="L21" s="222">
        <v>350</v>
      </c>
      <c r="M21" s="371">
        <f>K21/L21</f>
        <v>0.8571428571428571</v>
      </c>
      <c r="N21" s="238">
        <f>$M21/1*100</f>
        <v>85.714285714285708</v>
      </c>
      <c r="Q21" s="381">
        <v>100</v>
      </c>
      <c r="R21" s="385">
        <v>60</v>
      </c>
      <c r="S21" s="371">
        <f>Q21/R21</f>
        <v>1.6666666666666667</v>
      </c>
      <c r="T21" s="386">
        <f>S21/2.143*100</f>
        <v>77.772592938248579</v>
      </c>
      <c r="X21" s="354"/>
      <c r="Y21" s="376"/>
      <c r="Z21" s="354"/>
      <c r="AA21" s="354"/>
    </row>
    <row r="22" spans="1:33" ht="15" thickBot="1" x14ac:dyDescent="0.35">
      <c r="A22" s="79">
        <v>350</v>
      </c>
      <c r="B22" s="392">
        <v>395</v>
      </c>
      <c r="C22" s="395">
        <f>A22/B22</f>
        <v>0.88607594936708856</v>
      </c>
      <c r="D22" s="401">
        <f>$C22/1*100</f>
        <v>88.60759493670885</v>
      </c>
      <c r="F22" s="94">
        <v>350</v>
      </c>
      <c r="G22" s="392">
        <v>70</v>
      </c>
      <c r="H22" s="394">
        <f>F22/G22</f>
        <v>5</v>
      </c>
      <c r="I22" s="398">
        <f>$H22/5*100</f>
        <v>100</v>
      </c>
      <c r="K22" s="109">
        <v>350</v>
      </c>
      <c r="L22" s="222">
        <v>420</v>
      </c>
      <c r="M22" s="371">
        <f>K22/L22</f>
        <v>0.83333333333333337</v>
      </c>
      <c r="N22" s="238">
        <f>$M22/1*100</f>
        <v>83.333333333333343</v>
      </c>
      <c r="Q22" s="381">
        <v>150</v>
      </c>
      <c r="R22" s="387">
        <v>90</v>
      </c>
      <c r="S22" s="371">
        <f>Q22/R22</f>
        <v>1.6666666666666667</v>
      </c>
      <c r="T22" s="386">
        <f>S22/2.143*100</f>
        <v>77.772592938248579</v>
      </c>
    </row>
    <row r="23" spans="1:33" ht="15" thickBot="1" x14ac:dyDescent="0.35">
      <c r="A23" s="80">
        <v>400</v>
      </c>
      <c r="B23" s="393">
        <v>459</v>
      </c>
      <c r="C23" s="396">
        <f>A23/B23</f>
        <v>0.8714596949891068</v>
      </c>
      <c r="D23" s="402">
        <f>$C23/1*100</f>
        <v>87.145969498910674</v>
      </c>
      <c r="F23" s="95">
        <v>400</v>
      </c>
      <c r="G23" s="393">
        <v>80</v>
      </c>
      <c r="H23" s="394">
        <f>F23/G23</f>
        <v>5</v>
      </c>
      <c r="I23" s="398">
        <f>$H23/5*100</f>
        <v>100</v>
      </c>
      <c r="K23" s="110">
        <v>400</v>
      </c>
      <c r="L23" s="223">
        <v>470</v>
      </c>
      <c r="M23" s="371">
        <f>K23/L23</f>
        <v>0.85106382978723405</v>
      </c>
      <c r="N23" s="238">
        <f>$M23/1*100</f>
        <v>85.106382978723403</v>
      </c>
      <c r="Q23" s="381">
        <v>200</v>
      </c>
      <c r="R23" s="387">
        <v>120</v>
      </c>
      <c r="S23" s="371">
        <f>Q23/R23</f>
        <v>1.6666666666666667</v>
      </c>
      <c r="T23" s="386">
        <f>S23/2.143*100</f>
        <v>77.772592938248579</v>
      </c>
      <c r="X23" s="1"/>
      <c r="AD23" s="1"/>
    </row>
    <row r="24" spans="1:33" ht="15" thickTop="1" x14ac:dyDescent="0.3">
      <c r="Q24" s="381">
        <v>250</v>
      </c>
      <c r="R24" s="387">
        <v>140</v>
      </c>
      <c r="S24" s="371">
        <f>Q24/R24</f>
        <v>1.7857142857142858</v>
      </c>
      <c r="T24" s="386">
        <f>S24/2.143*100</f>
        <v>83.327778148123471</v>
      </c>
    </row>
    <row r="25" spans="1:33" x14ac:dyDescent="0.3">
      <c r="K25" s="1"/>
      <c r="Q25" s="381">
        <v>300</v>
      </c>
      <c r="R25" s="387">
        <v>160</v>
      </c>
      <c r="S25" s="371">
        <f>Q25/R25</f>
        <v>1.875</v>
      </c>
      <c r="T25" s="386">
        <f>S25/2.143*100</f>
        <v>87.49416705552963</v>
      </c>
    </row>
    <row r="26" spans="1:33" x14ac:dyDescent="0.3">
      <c r="Q26" s="381">
        <v>350</v>
      </c>
      <c r="R26" s="387">
        <v>190</v>
      </c>
      <c r="S26" s="371">
        <f>Q26/R26</f>
        <v>1.8421052631578947</v>
      </c>
      <c r="T26" s="386">
        <f>S26/2.143*100</f>
        <v>85.959181668590517</v>
      </c>
    </row>
    <row r="27" spans="1:33" ht="15" thickBot="1" x14ac:dyDescent="0.35">
      <c r="Q27" s="382">
        <v>400</v>
      </c>
      <c r="R27" s="388">
        <v>220</v>
      </c>
      <c r="S27" s="371">
        <f>Q27/R27</f>
        <v>1.8181818181818181</v>
      </c>
      <c r="T27" s="389">
        <f>S27/2.143*100</f>
        <v>84.842828659907525</v>
      </c>
      <c r="W27" s="229"/>
    </row>
    <row r="28" spans="1:33" ht="15" thickTop="1" x14ac:dyDescent="0.3"/>
    <row r="29" spans="1:33" x14ac:dyDescent="0.3">
      <c r="A29" s="1" t="s">
        <v>174</v>
      </c>
      <c r="F29" s="1" t="s">
        <v>174</v>
      </c>
      <c r="K29" s="1" t="s">
        <v>174</v>
      </c>
      <c r="Q29" s="1" t="s">
        <v>174</v>
      </c>
      <c r="X29" s="1" t="s">
        <v>174</v>
      </c>
      <c r="AD29" s="1" t="s">
        <v>174</v>
      </c>
    </row>
    <row r="31" spans="1:33" x14ac:dyDescent="0.3">
      <c r="A31" t="s">
        <v>204</v>
      </c>
      <c r="B31" t="s">
        <v>209</v>
      </c>
      <c r="F31" t="s">
        <v>204</v>
      </c>
      <c r="G31" t="s">
        <v>209</v>
      </c>
      <c r="K31" t="s">
        <v>204</v>
      </c>
      <c r="L31" t="s">
        <v>209</v>
      </c>
      <c r="Q31" t="s">
        <v>204</v>
      </c>
      <c r="R31" t="s">
        <v>209</v>
      </c>
      <c r="X31" t="s">
        <v>204</v>
      </c>
      <c r="Y31" t="s">
        <v>209</v>
      </c>
      <c r="AD31" t="s">
        <v>204</v>
      </c>
      <c r="AE31" t="s">
        <v>209</v>
      </c>
    </row>
    <row r="46" spans="1:31" x14ac:dyDescent="0.3">
      <c r="A46" s="1" t="s">
        <v>175</v>
      </c>
      <c r="F46" s="1" t="s">
        <v>175</v>
      </c>
      <c r="K46" s="1" t="s">
        <v>175</v>
      </c>
      <c r="Q46" s="1" t="s">
        <v>175</v>
      </c>
      <c r="X46" s="1" t="s">
        <v>175</v>
      </c>
      <c r="AD46" s="1" t="s">
        <v>175</v>
      </c>
    </row>
    <row r="48" spans="1:31" x14ac:dyDescent="0.3">
      <c r="A48" t="s">
        <v>206</v>
      </c>
      <c r="B48" t="s">
        <v>207</v>
      </c>
      <c r="F48" t="s">
        <v>206</v>
      </c>
      <c r="G48" t="s">
        <v>207</v>
      </c>
      <c r="K48" t="s">
        <v>206</v>
      </c>
      <c r="L48" t="s">
        <v>207</v>
      </c>
      <c r="Q48" t="s">
        <v>206</v>
      </c>
      <c r="R48" t="s">
        <v>207</v>
      </c>
      <c r="X48" t="s">
        <v>206</v>
      </c>
      <c r="Y48" t="s">
        <v>207</v>
      </c>
      <c r="AD48" t="s">
        <v>206</v>
      </c>
      <c r="AE48" t="s">
        <v>207</v>
      </c>
    </row>
  </sheetData>
  <mergeCells count="14">
    <mergeCell ref="X10:AA10"/>
    <mergeCell ref="X11:AA11"/>
    <mergeCell ref="AD10:AG10"/>
    <mergeCell ref="AD11:AG11"/>
    <mergeCell ref="Q8:U8"/>
    <mergeCell ref="Q14:U14"/>
    <mergeCell ref="Q16:T16"/>
    <mergeCell ref="Q17:T17"/>
    <mergeCell ref="A12:D12"/>
    <mergeCell ref="A13:D13"/>
    <mergeCell ref="F12:I12"/>
    <mergeCell ref="F13:I13"/>
    <mergeCell ref="K12:N12"/>
    <mergeCell ref="K13:N13"/>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D0D9-F3DE-428D-B27D-F94D39A1E2EA}">
  <dimension ref="A1:AU51"/>
  <sheetViews>
    <sheetView zoomScale="61" workbookViewId="0">
      <selection activeCell="T23" sqref="T23"/>
    </sheetView>
  </sheetViews>
  <sheetFormatPr defaultColWidth="8.77734375" defaultRowHeight="14.4" x14ac:dyDescent="0.3"/>
  <sheetData>
    <row r="1" spans="1:47" x14ac:dyDescent="0.3">
      <c r="A1" s="1" t="s">
        <v>176</v>
      </c>
    </row>
    <row r="2" spans="1:47" x14ac:dyDescent="0.3">
      <c r="A2" s="1"/>
    </row>
    <row r="3" spans="1:47" x14ac:dyDescent="0.3">
      <c r="A3" s="1" t="s">
        <v>177</v>
      </c>
      <c r="K3" s="1" t="s">
        <v>178</v>
      </c>
      <c r="P3" s="1" t="s">
        <v>179</v>
      </c>
    </row>
    <row r="4" spans="1:47" ht="15" thickBot="1" x14ac:dyDescent="0.35">
      <c r="C4" t="s">
        <v>195</v>
      </c>
      <c r="K4" s="1" t="s">
        <v>180</v>
      </c>
      <c r="AJ4" t="s">
        <v>35</v>
      </c>
    </row>
    <row r="5" spans="1:47" ht="15" thickBot="1" x14ac:dyDescent="0.35">
      <c r="A5" s="157" t="s">
        <v>181</v>
      </c>
      <c r="B5" s="158" t="s">
        <v>182</v>
      </c>
      <c r="C5" s="158" t="s">
        <v>183</v>
      </c>
      <c r="D5" s="159" t="s">
        <v>184</v>
      </c>
      <c r="F5" s="164" t="s">
        <v>181</v>
      </c>
      <c r="G5" s="165" t="s">
        <v>182</v>
      </c>
      <c r="H5" s="165" t="s">
        <v>183</v>
      </c>
      <c r="I5" s="166" t="s">
        <v>184</v>
      </c>
      <c r="K5" s="171" t="s">
        <v>181</v>
      </c>
      <c r="L5" s="172" t="s">
        <v>182</v>
      </c>
      <c r="M5" s="172" t="s">
        <v>183</v>
      </c>
      <c r="N5" s="173" t="s">
        <v>184</v>
      </c>
      <c r="P5" s="281" t="s">
        <v>187</v>
      </c>
      <c r="Q5" s="282"/>
      <c r="R5" s="282"/>
      <c r="S5" s="283"/>
      <c r="U5" s="281" t="s">
        <v>185</v>
      </c>
      <c r="V5" s="282"/>
      <c r="W5" s="282"/>
      <c r="X5" s="283"/>
      <c r="Z5" s="281" t="s">
        <v>186</v>
      </c>
      <c r="AA5" s="282"/>
      <c r="AB5" s="282"/>
      <c r="AC5" s="283"/>
      <c r="AE5" s="281" t="s">
        <v>197</v>
      </c>
      <c r="AF5" s="282"/>
      <c r="AG5" s="282"/>
      <c r="AH5" s="283"/>
      <c r="AJ5" s="171">
        <v>1</v>
      </c>
      <c r="AK5" s="339" t="s">
        <v>188</v>
      </c>
      <c r="AL5" s="322"/>
      <c r="AM5" s="322"/>
      <c r="AN5" s="322"/>
      <c r="AO5" s="322"/>
      <c r="AP5" s="322"/>
      <c r="AQ5" s="322"/>
      <c r="AR5" s="322"/>
      <c r="AS5" s="322"/>
      <c r="AT5" s="322"/>
      <c r="AU5" s="323"/>
    </row>
    <row r="6" spans="1:47" ht="15" thickBot="1" x14ac:dyDescent="0.35">
      <c r="A6" s="160" t="s">
        <v>57</v>
      </c>
      <c r="B6" s="161" t="s">
        <v>57</v>
      </c>
      <c r="C6" s="161"/>
      <c r="D6" s="162" t="s">
        <v>189</v>
      </c>
      <c r="F6" s="167" t="s">
        <v>57</v>
      </c>
      <c r="G6" s="168" t="s">
        <v>57</v>
      </c>
      <c r="H6" s="168"/>
      <c r="I6" s="169" t="s">
        <v>189</v>
      </c>
      <c r="K6" s="149" t="s">
        <v>57</v>
      </c>
      <c r="L6" s="174" t="s">
        <v>57</v>
      </c>
      <c r="M6" s="174"/>
      <c r="N6" s="175" t="s">
        <v>189</v>
      </c>
      <c r="P6" s="140" t="s">
        <v>181</v>
      </c>
      <c r="Q6" s="141" t="s">
        <v>182</v>
      </c>
      <c r="R6" s="141" t="s">
        <v>183</v>
      </c>
      <c r="S6" s="142" t="s">
        <v>184</v>
      </c>
      <c r="U6" s="140" t="s">
        <v>181</v>
      </c>
      <c r="V6" s="141" t="s">
        <v>182</v>
      </c>
      <c r="W6" s="141" t="s">
        <v>183</v>
      </c>
      <c r="X6" s="142" t="s">
        <v>184</v>
      </c>
      <c r="Z6" s="140" t="s">
        <v>181</v>
      </c>
      <c r="AA6" s="141" t="s">
        <v>182</v>
      </c>
      <c r="AB6" s="141" t="s">
        <v>183</v>
      </c>
      <c r="AC6" s="142" t="s">
        <v>184</v>
      </c>
      <c r="AE6" s="140" t="s">
        <v>181</v>
      </c>
      <c r="AF6" s="141" t="s">
        <v>182</v>
      </c>
      <c r="AG6" s="141" t="s">
        <v>183</v>
      </c>
      <c r="AH6" s="142" t="s">
        <v>184</v>
      </c>
      <c r="AJ6" s="148" t="s">
        <v>55</v>
      </c>
      <c r="AK6" s="340" t="s">
        <v>210</v>
      </c>
      <c r="AL6" s="341"/>
      <c r="AM6" s="341"/>
      <c r="AN6" s="341"/>
      <c r="AO6" s="341"/>
      <c r="AP6" s="341"/>
      <c r="AQ6" s="341"/>
      <c r="AR6" s="341"/>
      <c r="AS6" s="341"/>
      <c r="AT6" s="341"/>
      <c r="AU6" s="342"/>
    </row>
    <row r="7" spans="1:47" ht="15" thickBot="1" x14ac:dyDescent="0.35">
      <c r="A7" s="157">
        <v>50</v>
      </c>
      <c r="B7" s="233">
        <v>30</v>
      </c>
      <c r="C7" s="239">
        <f>A7/B7</f>
        <v>1.6666666666666667</v>
      </c>
      <c r="D7" s="240">
        <f>C7/D$17*100</f>
        <v>55.555555555555557</v>
      </c>
      <c r="F7" s="164">
        <v>50</v>
      </c>
      <c r="G7" s="233">
        <v>20</v>
      </c>
      <c r="H7" s="239">
        <f>F7/G7</f>
        <v>2.5</v>
      </c>
      <c r="I7" s="240">
        <f>H7/I$17*100</f>
        <v>20.833333333333336</v>
      </c>
      <c r="K7" s="171">
        <v>50</v>
      </c>
      <c r="L7" s="233">
        <v>70</v>
      </c>
      <c r="M7" s="239">
        <f>K7/L7</f>
        <v>0.7142857142857143</v>
      </c>
      <c r="N7" s="240">
        <f>M7/50.3*100</f>
        <v>1.4200511218403864</v>
      </c>
      <c r="P7" s="144" t="s">
        <v>57</v>
      </c>
      <c r="Q7" s="145" t="s">
        <v>57</v>
      </c>
      <c r="R7" s="145"/>
      <c r="S7" s="146" t="s">
        <v>189</v>
      </c>
      <c r="U7" s="144" t="s">
        <v>57</v>
      </c>
      <c r="V7" s="347" t="s">
        <v>57</v>
      </c>
      <c r="W7" s="347"/>
      <c r="X7" s="348" t="s">
        <v>189</v>
      </c>
      <c r="Z7" s="144" t="s">
        <v>57</v>
      </c>
      <c r="AA7" s="145" t="s">
        <v>57</v>
      </c>
      <c r="AB7" s="145"/>
      <c r="AC7" s="146" t="s">
        <v>189</v>
      </c>
      <c r="AE7" s="144" t="s">
        <v>57</v>
      </c>
      <c r="AF7" s="145" t="s">
        <v>57</v>
      </c>
      <c r="AG7" s="145"/>
      <c r="AH7" s="146" t="s">
        <v>189</v>
      </c>
      <c r="AJ7" s="148">
        <v>2</v>
      </c>
      <c r="AK7" s="343" t="s">
        <v>190</v>
      </c>
      <c r="AL7" s="325"/>
      <c r="AM7" s="325"/>
      <c r="AN7" s="325"/>
      <c r="AO7" s="325"/>
      <c r="AP7" s="325"/>
      <c r="AQ7" s="325"/>
      <c r="AR7" s="325"/>
      <c r="AS7" s="325"/>
      <c r="AT7" s="325"/>
      <c r="AU7" s="326"/>
    </row>
    <row r="8" spans="1:47" ht="15" thickBot="1" x14ac:dyDescent="0.35">
      <c r="A8" s="163">
        <v>100</v>
      </c>
      <c r="B8" s="201">
        <v>75</v>
      </c>
      <c r="C8" s="239">
        <f>A8/B8</f>
        <v>1.3333333333333333</v>
      </c>
      <c r="D8" s="240">
        <f>C8/D$17*100</f>
        <v>44.444444444444443</v>
      </c>
      <c r="F8" s="170">
        <v>100</v>
      </c>
      <c r="G8" s="201">
        <v>30</v>
      </c>
      <c r="H8" s="239">
        <f t="shared" ref="H8:H16" si="0">F8/G8</f>
        <v>3.3333333333333335</v>
      </c>
      <c r="I8" s="240">
        <f t="shared" ref="I8:I16" si="1">H8/I$17*100</f>
        <v>27.777777777777779</v>
      </c>
      <c r="K8" s="148">
        <v>100</v>
      </c>
      <c r="L8" s="201">
        <v>90</v>
      </c>
      <c r="M8" s="239">
        <f t="shared" ref="M8:M16" si="2">K8/L8</f>
        <v>1.1111111111111112</v>
      </c>
      <c r="N8" s="240">
        <f t="shared" ref="N8:N16" si="3">M8/50.3*100</f>
        <v>2.2089684117517123</v>
      </c>
      <c r="P8" s="140">
        <v>50</v>
      </c>
      <c r="Q8" s="233">
        <v>58</v>
      </c>
      <c r="R8" s="239">
        <f>P8/Q8</f>
        <v>0.86206896551724133</v>
      </c>
      <c r="S8" s="240">
        <f>R8/1*100</f>
        <v>86.206896551724128</v>
      </c>
      <c r="U8" s="351">
        <v>50</v>
      </c>
      <c r="V8" s="353">
        <v>60</v>
      </c>
      <c r="W8" s="239">
        <f>U8/V8</f>
        <v>0.83333333333333337</v>
      </c>
      <c r="X8" s="240">
        <f>W8/1*100</f>
        <v>83.333333333333343</v>
      </c>
      <c r="Z8" s="140">
        <v>50</v>
      </c>
      <c r="AA8" s="233">
        <v>70</v>
      </c>
      <c r="AB8" s="239">
        <f>Z8/AA8</f>
        <v>0.7142857142857143</v>
      </c>
      <c r="AC8" s="240">
        <f>AB8/1*100</f>
        <v>71.428571428571431</v>
      </c>
      <c r="AE8" s="140">
        <v>50</v>
      </c>
      <c r="AF8" s="353">
        <v>60</v>
      </c>
      <c r="AG8" s="239">
        <f>U8/AF8</f>
        <v>0.83333333333333337</v>
      </c>
      <c r="AH8" s="240">
        <f>AG8/1*100</f>
        <v>83.333333333333343</v>
      </c>
      <c r="AJ8" s="148" t="s">
        <v>55</v>
      </c>
      <c r="AK8" s="340" t="s">
        <v>211</v>
      </c>
      <c r="AL8" s="341"/>
      <c r="AM8" s="341"/>
      <c r="AN8" s="341"/>
      <c r="AO8" s="341"/>
      <c r="AP8" s="341"/>
      <c r="AQ8" s="341"/>
      <c r="AR8" s="341"/>
      <c r="AS8" s="341"/>
      <c r="AT8" s="341"/>
      <c r="AU8" s="342"/>
    </row>
    <row r="9" spans="1:47" ht="15" thickBot="1" x14ac:dyDescent="0.35">
      <c r="A9" s="163">
        <v>150</v>
      </c>
      <c r="B9" s="201">
        <v>82</v>
      </c>
      <c r="C9" s="239">
        <f>A9/B9</f>
        <v>1.8292682926829269</v>
      </c>
      <c r="D9" s="240">
        <f t="shared" ref="D9:D16" si="4">C9/D$17*100</f>
        <v>60.975609756097562</v>
      </c>
      <c r="F9" s="170">
        <v>150</v>
      </c>
      <c r="G9" s="201">
        <v>40</v>
      </c>
      <c r="H9" s="239">
        <f t="shared" si="0"/>
        <v>3.75</v>
      </c>
      <c r="I9" s="240">
        <f t="shared" si="1"/>
        <v>31.25</v>
      </c>
      <c r="K9" s="148">
        <v>150</v>
      </c>
      <c r="L9" s="201">
        <v>100</v>
      </c>
      <c r="M9" s="239">
        <f t="shared" si="2"/>
        <v>1.5</v>
      </c>
      <c r="N9" s="240">
        <f t="shared" si="3"/>
        <v>2.9821073558648115</v>
      </c>
      <c r="P9" s="143">
        <v>100</v>
      </c>
      <c r="Q9" s="201">
        <v>110</v>
      </c>
      <c r="R9" s="239">
        <f t="shared" ref="R9:R17" si="5">P9/Q9</f>
        <v>0.90909090909090906</v>
      </c>
      <c r="S9" s="240">
        <f t="shared" ref="S9:S17" si="6">R9/1*100</f>
        <v>90.909090909090907</v>
      </c>
      <c r="U9" s="352">
        <v>100</v>
      </c>
      <c r="V9" s="353">
        <v>110</v>
      </c>
      <c r="W9" s="239">
        <f>U9/V9</f>
        <v>0.90909090909090906</v>
      </c>
      <c r="X9" s="240">
        <f>W9/1*100</f>
        <v>90.909090909090907</v>
      </c>
      <c r="Z9" s="143">
        <v>100</v>
      </c>
      <c r="AA9" s="201">
        <v>120</v>
      </c>
      <c r="AB9" s="239">
        <f>Z9/AA9</f>
        <v>0.83333333333333337</v>
      </c>
      <c r="AC9" s="240">
        <f>AB9/1*100</f>
        <v>83.333333333333343</v>
      </c>
      <c r="AE9" s="143">
        <v>100</v>
      </c>
      <c r="AF9" s="353">
        <v>110</v>
      </c>
      <c r="AG9" s="239">
        <f>U9/AF9</f>
        <v>0.90909090909090906</v>
      </c>
      <c r="AH9" s="240">
        <f>AG9/1*100</f>
        <v>90.909090909090907</v>
      </c>
      <c r="AJ9" s="148">
        <v>3</v>
      </c>
      <c r="AK9" s="343" t="s">
        <v>191</v>
      </c>
      <c r="AL9" s="325"/>
      <c r="AM9" s="325"/>
      <c r="AN9" s="325"/>
      <c r="AO9" s="325"/>
      <c r="AP9" s="325"/>
      <c r="AQ9" s="325"/>
      <c r="AR9" s="325"/>
      <c r="AS9" s="325"/>
      <c r="AT9" s="325"/>
      <c r="AU9" s="326"/>
    </row>
    <row r="10" spans="1:47" ht="15" thickBot="1" x14ac:dyDescent="0.35">
      <c r="A10" s="163">
        <v>200</v>
      </c>
      <c r="B10" s="201">
        <v>120</v>
      </c>
      <c r="C10" s="239">
        <f t="shared" ref="C10:C16" si="7">A10/B10</f>
        <v>1.6666666666666667</v>
      </c>
      <c r="D10" s="240">
        <f t="shared" si="4"/>
        <v>55.555555555555557</v>
      </c>
      <c r="F10" s="170">
        <v>200</v>
      </c>
      <c r="G10" s="201">
        <v>50</v>
      </c>
      <c r="H10" s="239">
        <f t="shared" si="0"/>
        <v>4</v>
      </c>
      <c r="I10" s="240">
        <f t="shared" si="1"/>
        <v>33.333333333333329</v>
      </c>
      <c r="K10" s="148">
        <v>200</v>
      </c>
      <c r="L10" s="201">
        <v>110</v>
      </c>
      <c r="M10" s="239">
        <f t="shared" si="2"/>
        <v>1.8181818181818181</v>
      </c>
      <c r="N10" s="240">
        <f t="shared" si="3"/>
        <v>3.6146755828664374</v>
      </c>
      <c r="P10" s="143">
        <v>150</v>
      </c>
      <c r="Q10" s="201">
        <v>170</v>
      </c>
      <c r="R10" s="239">
        <f t="shared" si="5"/>
        <v>0.88235294117647056</v>
      </c>
      <c r="S10" s="240">
        <f t="shared" si="6"/>
        <v>88.235294117647058</v>
      </c>
      <c r="U10" s="352">
        <v>150</v>
      </c>
      <c r="V10" s="353">
        <v>160</v>
      </c>
      <c r="W10" s="239">
        <f>U10/V10</f>
        <v>0.9375</v>
      </c>
      <c r="X10" s="240">
        <f>W10/1*100</f>
        <v>93.75</v>
      </c>
      <c r="Z10" s="143">
        <v>150</v>
      </c>
      <c r="AA10" s="201">
        <v>180</v>
      </c>
      <c r="AB10" s="239">
        <f>Z10/AA10</f>
        <v>0.83333333333333337</v>
      </c>
      <c r="AC10" s="240">
        <f>AB10/1*100</f>
        <v>83.333333333333343</v>
      </c>
      <c r="AE10" s="143">
        <v>150</v>
      </c>
      <c r="AF10" s="353">
        <v>160</v>
      </c>
      <c r="AG10" s="239">
        <f>U10/AF10</f>
        <v>0.9375</v>
      </c>
      <c r="AH10" s="240">
        <f>AG10/1*100</f>
        <v>93.75</v>
      </c>
      <c r="AJ10" s="149" t="s">
        <v>55</v>
      </c>
      <c r="AK10" s="344" t="s">
        <v>212</v>
      </c>
      <c r="AL10" s="345"/>
      <c r="AM10" s="345"/>
      <c r="AN10" s="345"/>
      <c r="AO10" s="345"/>
      <c r="AP10" s="345"/>
      <c r="AQ10" s="345"/>
      <c r="AR10" s="345"/>
      <c r="AS10" s="345"/>
      <c r="AT10" s="345"/>
      <c r="AU10" s="346"/>
    </row>
    <row r="11" spans="1:47" ht="15" thickBot="1" x14ac:dyDescent="0.35">
      <c r="A11" s="163">
        <v>250</v>
      </c>
      <c r="B11" s="201">
        <v>160</v>
      </c>
      <c r="C11" s="239">
        <f t="shared" si="7"/>
        <v>1.5625</v>
      </c>
      <c r="D11" s="240">
        <f t="shared" si="4"/>
        <v>52.083333333333336</v>
      </c>
      <c r="F11" s="170">
        <v>250</v>
      </c>
      <c r="G11" s="201">
        <v>60</v>
      </c>
      <c r="H11" s="239">
        <f t="shared" si="0"/>
        <v>4.166666666666667</v>
      </c>
      <c r="I11" s="240">
        <f t="shared" si="1"/>
        <v>34.722222222222229</v>
      </c>
      <c r="K11" s="148">
        <v>250</v>
      </c>
      <c r="L11" s="201">
        <v>130</v>
      </c>
      <c r="M11" s="239">
        <f t="shared" si="2"/>
        <v>1.9230769230769231</v>
      </c>
      <c r="N11" s="240">
        <f t="shared" si="3"/>
        <v>3.8232145588010398</v>
      </c>
      <c r="P11" s="143">
        <v>200</v>
      </c>
      <c r="Q11" s="201">
        <v>220</v>
      </c>
      <c r="R11" s="239">
        <f t="shared" si="5"/>
        <v>0.90909090909090906</v>
      </c>
      <c r="S11" s="240">
        <f t="shared" si="6"/>
        <v>90.909090909090907</v>
      </c>
      <c r="U11" s="352">
        <v>200</v>
      </c>
      <c r="V11" s="353">
        <v>210</v>
      </c>
      <c r="W11" s="239">
        <f>U11/V11</f>
        <v>0.95238095238095233</v>
      </c>
      <c r="X11" s="240">
        <f>W11/1*100</f>
        <v>95.238095238095227</v>
      </c>
      <c r="Z11" s="143">
        <v>200</v>
      </c>
      <c r="AA11" s="201">
        <v>240</v>
      </c>
      <c r="AB11" s="239">
        <f>Z11/AA11</f>
        <v>0.83333333333333337</v>
      </c>
      <c r="AC11" s="240">
        <f>AB11/1*100</f>
        <v>83.333333333333343</v>
      </c>
      <c r="AE11" s="143">
        <v>200</v>
      </c>
      <c r="AF11" s="353">
        <v>210</v>
      </c>
      <c r="AG11" s="239">
        <f>U11/AF11</f>
        <v>0.95238095238095233</v>
      </c>
      <c r="AH11" s="240">
        <f>AG11/1*100</f>
        <v>95.238095238095227</v>
      </c>
    </row>
    <row r="12" spans="1:47" ht="15" thickBot="1" x14ac:dyDescent="0.35">
      <c r="A12" s="163">
        <v>300</v>
      </c>
      <c r="B12" s="201">
        <v>200</v>
      </c>
      <c r="C12" s="239">
        <f t="shared" si="7"/>
        <v>1.5</v>
      </c>
      <c r="D12" s="240">
        <f t="shared" si="4"/>
        <v>50</v>
      </c>
      <c r="F12" s="170">
        <v>300</v>
      </c>
      <c r="G12" s="201">
        <v>70</v>
      </c>
      <c r="H12" s="239">
        <f t="shared" si="0"/>
        <v>4.2857142857142856</v>
      </c>
      <c r="I12" s="240">
        <f t="shared" si="1"/>
        <v>35.714285714285715</v>
      </c>
      <c r="K12" s="148">
        <v>300</v>
      </c>
      <c r="L12" s="201">
        <v>140</v>
      </c>
      <c r="M12" s="239">
        <f t="shared" si="2"/>
        <v>2.1428571428571428</v>
      </c>
      <c r="N12" s="240">
        <f t="shared" si="3"/>
        <v>4.260153365521159</v>
      </c>
      <c r="P12" s="143">
        <v>250</v>
      </c>
      <c r="Q12" s="201">
        <v>280</v>
      </c>
      <c r="R12" s="239">
        <f t="shared" si="5"/>
        <v>0.8928571428571429</v>
      </c>
      <c r="S12" s="240">
        <f t="shared" si="6"/>
        <v>89.285714285714292</v>
      </c>
      <c r="U12" s="352">
        <v>250</v>
      </c>
      <c r="V12" s="353">
        <v>260</v>
      </c>
      <c r="W12" s="239">
        <f>U12/V12</f>
        <v>0.96153846153846156</v>
      </c>
      <c r="X12" s="240">
        <f>W12/1*100</f>
        <v>96.15384615384616</v>
      </c>
      <c r="Z12" s="143">
        <v>250</v>
      </c>
      <c r="AA12" s="201">
        <v>290</v>
      </c>
      <c r="AB12" s="239">
        <f>Z12/AA12</f>
        <v>0.86206896551724133</v>
      </c>
      <c r="AC12" s="240">
        <f>AB12/1*100</f>
        <v>86.206896551724128</v>
      </c>
      <c r="AE12" s="143">
        <v>250</v>
      </c>
      <c r="AF12" s="353">
        <v>260</v>
      </c>
      <c r="AG12" s="239">
        <f>U12/AF12</f>
        <v>0.96153846153846156</v>
      </c>
      <c r="AH12" s="240">
        <f>AG12/1*100</f>
        <v>96.15384615384616</v>
      </c>
    </row>
    <row r="13" spans="1:47" ht="15" thickBot="1" x14ac:dyDescent="0.35">
      <c r="A13" s="163">
        <v>350</v>
      </c>
      <c r="B13" s="201">
        <v>230</v>
      </c>
      <c r="C13" s="241">
        <f t="shared" si="7"/>
        <v>1.5217391304347827</v>
      </c>
      <c r="D13" s="242">
        <f t="shared" si="4"/>
        <v>50.724637681159422</v>
      </c>
      <c r="F13" s="170">
        <v>350</v>
      </c>
      <c r="G13" s="201">
        <v>80</v>
      </c>
      <c r="H13" s="239">
        <f t="shared" si="0"/>
        <v>4.375</v>
      </c>
      <c r="I13" s="240">
        <f t="shared" si="1"/>
        <v>36.458333333333329</v>
      </c>
      <c r="K13" s="148">
        <v>350</v>
      </c>
      <c r="L13" s="201">
        <v>150</v>
      </c>
      <c r="M13" s="239">
        <f t="shared" si="2"/>
        <v>2.3333333333333335</v>
      </c>
      <c r="N13" s="240">
        <f t="shared" si="3"/>
        <v>4.6388336646785957</v>
      </c>
      <c r="P13" s="143">
        <v>300</v>
      </c>
      <c r="Q13" s="201">
        <v>340</v>
      </c>
      <c r="R13" s="239">
        <f t="shared" si="5"/>
        <v>0.88235294117647056</v>
      </c>
      <c r="S13" s="240">
        <f t="shared" si="6"/>
        <v>88.235294117647058</v>
      </c>
      <c r="U13" s="352">
        <v>300</v>
      </c>
      <c r="V13" s="353">
        <v>310</v>
      </c>
      <c r="W13" s="239">
        <f>U13/V13</f>
        <v>0.967741935483871</v>
      </c>
      <c r="X13" s="240">
        <f>W13/1*100</f>
        <v>96.774193548387103</v>
      </c>
      <c r="Z13" s="143">
        <v>300</v>
      </c>
      <c r="AA13" s="201">
        <v>350</v>
      </c>
      <c r="AB13" s="239">
        <f>Z13/AA13</f>
        <v>0.8571428571428571</v>
      </c>
      <c r="AC13" s="240">
        <f>AB13/1*100</f>
        <v>85.714285714285708</v>
      </c>
      <c r="AE13" s="143">
        <v>300</v>
      </c>
      <c r="AF13" s="353">
        <v>310</v>
      </c>
      <c r="AG13" s="239">
        <f>U13/AF13</f>
        <v>0.967741935483871</v>
      </c>
      <c r="AH13" s="240">
        <f>AG13/1*100</f>
        <v>96.774193548387103</v>
      </c>
    </row>
    <row r="14" spans="1:47" ht="15" thickBot="1" x14ac:dyDescent="0.35">
      <c r="A14" s="163">
        <v>400</v>
      </c>
      <c r="B14" s="201">
        <v>250</v>
      </c>
      <c r="C14" s="241">
        <f t="shared" si="7"/>
        <v>1.6</v>
      </c>
      <c r="D14" s="242">
        <f t="shared" si="4"/>
        <v>53.333333333333336</v>
      </c>
      <c r="F14" s="170">
        <v>400</v>
      </c>
      <c r="G14" s="201">
        <v>100</v>
      </c>
      <c r="H14" s="239">
        <f t="shared" si="0"/>
        <v>4</v>
      </c>
      <c r="I14" s="240">
        <f t="shared" si="1"/>
        <v>33.333333333333329</v>
      </c>
      <c r="K14" s="148">
        <v>400</v>
      </c>
      <c r="L14" s="201">
        <v>160</v>
      </c>
      <c r="M14" s="239">
        <f t="shared" si="2"/>
        <v>2.5</v>
      </c>
      <c r="N14" s="240">
        <f t="shared" si="3"/>
        <v>4.9701789264413518</v>
      </c>
      <c r="P14" s="143">
        <v>350</v>
      </c>
      <c r="Q14" s="201">
        <v>390</v>
      </c>
      <c r="R14" s="239">
        <f t="shared" si="5"/>
        <v>0.89743589743589747</v>
      </c>
      <c r="S14" s="240">
        <f t="shared" si="6"/>
        <v>89.743589743589752</v>
      </c>
      <c r="U14" s="352">
        <v>350</v>
      </c>
      <c r="V14" s="353">
        <v>360</v>
      </c>
      <c r="W14" s="239">
        <f>U14/V14</f>
        <v>0.97222222222222221</v>
      </c>
      <c r="X14" s="240">
        <f>W14/1*100</f>
        <v>97.222222222222214</v>
      </c>
      <c r="Z14" s="143">
        <v>350</v>
      </c>
      <c r="AA14" s="201">
        <v>400</v>
      </c>
      <c r="AB14" s="239">
        <f>Z14/AA14</f>
        <v>0.875</v>
      </c>
      <c r="AC14" s="240">
        <f>AB14/1*100</f>
        <v>87.5</v>
      </c>
      <c r="AE14" s="143">
        <v>350</v>
      </c>
      <c r="AF14" s="353">
        <v>360</v>
      </c>
      <c r="AG14" s="239">
        <f>U14/AF14</f>
        <v>0.97222222222222221</v>
      </c>
      <c r="AH14" s="240">
        <f>AG14/1*100</f>
        <v>97.222222222222214</v>
      </c>
    </row>
    <row r="15" spans="1:47" ht="15" thickBot="1" x14ac:dyDescent="0.35">
      <c r="A15" s="163">
        <v>450</v>
      </c>
      <c r="B15" s="201">
        <v>280</v>
      </c>
      <c r="C15" s="241">
        <f t="shared" si="7"/>
        <v>1.6071428571428572</v>
      </c>
      <c r="D15" s="242">
        <f t="shared" si="4"/>
        <v>53.571428571428569</v>
      </c>
      <c r="F15" s="170">
        <v>450</v>
      </c>
      <c r="G15" s="201">
        <v>110</v>
      </c>
      <c r="H15" s="239">
        <f t="shared" si="0"/>
        <v>4.0909090909090908</v>
      </c>
      <c r="I15" s="240">
        <f t="shared" si="1"/>
        <v>34.090909090909086</v>
      </c>
      <c r="K15" s="148">
        <v>450</v>
      </c>
      <c r="L15" s="201">
        <v>170</v>
      </c>
      <c r="M15" s="239">
        <f t="shared" si="2"/>
        <v>2.6470588235294117</v>
      </c>
      <c r="N15" s="240">
        <f t="shared" si="3"/>
        <v>5.262542392702608</v>
      </c>
      <c r="P15" s="143">
        <v>400</v>
      </c>
      <c r="Q15" s="201">
        <v>440</v>
      </c>
      <c r="R15" s="239">
        <f t="shared" si="5"/>
        <v>0.90909090909090906</v>
      </c>
      <c r="S15" s="240">
        <f t="shared" si="6"/>
        <v>90.909090909090907</v>
      </c>
      <c r="U15" s="352">
        <v>400</v>
      </c>
      <c r="V15" s="353">
        <v>410</v>
      </c>
      <c r="W15" s="239">
        <f>U15/V15</f>
        <v>0.97560975609756095</v>
      </c>
      <c r="X15" s="240">
        <f>W15/1*100</f>
        <v>97.560975609756099</v>
      </c>
      <c r="Z15" s="143">
        <v>400</v>
      </c>
      <c r="AA15" s="201">
        <v>460</v>
      </c>
      <c r="AB15" s="239">
        <f>Z15/AA15</f>
        <v>0.86956521739130432</v>
      </c>
      <c r="AC15" s="240">
        <f>AB15/1*100</f>
        <v>86.956521739130437</v>
      </c>
      <c r="AE15" s="143">
        <v>400</v>
      </c>
      <c r="AF15" s="353">
        <v>410</v>
      </c>
      <c r="AG15" s="239">
        <f>U15/AF15</f>
        <v>0.97560975609756095</v>
      </c>
      <c r="AH15" s="240">
        <f>AG15/1*100</f>
        <v>97.560975609756099</v>
      </c>
    </row>
    <row r="16" spans="1:47" ht="15" thickBot="1" x14ac:dyDescent="0.35">
      <c r="A16" s="160">
        <v>500</v>
      </c>
      <c r="B16" s="203">
        <v>300</v>
      </c>
      <c r="C16" s="243">
        <f t="shared" si="7"/>
        <v>1.6666666666666667</v>
      </c>
      <c r="D16" s="244">
        <f t="shared" si="4"/>
        <v>55.555555555555557</v>
      </c>
      <c r="F16" s="167">
        <v>500</v>
      </c>
      <c r="G16" s="203">
        <v>120</v>
      </c>
      <c r="H16" s="239">
        <f t="shared" si="0"/>
        <v>4.166666666666667</v>
      </c>
      <c r="I16" s="240">
        <f t="shared" si="1"/>
        <v>34.722222222222229</v>
      </c>
      <c r="K16" s="149">
        <v>500</v>
      </c>
      <c r="L16" s="203">
        <v>180</v>
      </c>
      <c r="M16" s="239">
        <f t="shared" si="2"/>
        <v>2.7777777777777777</v>
      </c>
      <c r="N16" s="240">
        <f t="shared" si="3"/>
        <v>5.5224210293792799</v>
      </c>
      <c r="P16" s="143">
        <v>450</v>
      </c>
      <c r="Q16" s="201">
        <v>490</v>
      </c>
      <c r="R16" s="239">
        <f t="shared" si="5"/>
        <v>0.91836734693877553</v>
      </c>
      <c r="S16" s="240">
        <f t="shared" si="6"/>
        <v>91.83673469387756</v>
      </c>
      <c r="U16" s="352">
        <v>450</v>
      </c>
      <c r="V16" s="353">
        <v>460</v>
      </c>
      <c r="W16" s="239">
        <f>U16/V16</f>
        <v>0.97826086956521741</v>
      </c>
      <c r="X16" s="240">
        <f>W16/1*100</f>
        <v>97.826086956521735</v>
      </c>
      <c r="Z16" s="143">
        <v>450</v>
      </c>
      <c r="AA16" s="201">
        <v>520</v>
      </c>
      <c r="AB16" s="239">
        <f>Z16/AA16</f>
        <v>0.86538461538461542</v>
      </c>
      <c r="AC16" s="240">
        <f>AB16/1*100</f>
        <v>86.538461538461547</v>
      </c>
      <c r="AE16" s="143">
        <v>450</v>
      </c>
      <c r="AF16" s="353">
        <v>460</v>
      </c>
      <c r="AG16" s="239">
        <f>U16/AF16</f>
        <v>0.97826086956521741</v>
      </c>
      <c r="AH16" s="240">
        <f>AG16/1*100</f>
        <v>97.826086956521735</v>
      </c>
    </row>
    <row r="17" spans="1:34" ht="15" thickBot="1" x14ac:dyDescent="0.35">
      <c r="A17" s="336" t="s">
        <v>192</v>
      </c>
      <c r="B17" s="337"/>
      <c r="C17" s="337"/>
      <c r="D17" s="234">
        <v>3</v>
      </c>
      <c r="F17" s="336" t="s">
        <v>193</v>
      </c>
      <c r="G17" s="337"/>
      <c r="H17" s="337"/>
      <c r="I17" s="234">
        <v>12</v>
      </c>
      <c r="K17" s="336" t="s">
        <v>196</v>
      </c>
      <c r="L17" s="337"/>
      <c r="M17" s="337"/>
      <c r="N17" s="338"/>
      <c r="P17" s="144">
        <v>500</v>
      </c>
      <c r="Q17" s="203">
        <v>560</v>
      </c>
      <c r="R17" s="239">
        <f t="shared" si="5"/>
        <v>0.8928571428571429</v>
      </c>
      <c r="S17" s="240">
        <f t="shared" si="6"/>
        <v>89.285714285714292</v>
      </c>
      <c r="U17" s="355">
        <v>500</v>
      </c>
      <c r="V17" s="353">
        <v>570</v>
      </c>
      <c r="W17" s="239">
        <f>U17/V17</f>
        <v>0.8771929824561403</v>
      </c>
      <c r="X17" s="240">
        <f>W17/1*100</f>
        <v>87.719298245614027</v>
      </c>
      <c r="Z17" s="144">
        <v>500</v>
      </c>
      <c r="AA17" s="203">
        <v>570</v>
      </c>
      <c r="AB17" s="239">
        <f>Z17/AA17</f>
        <v>0.8771929824561403</v>
      </c>
      <c r="AC17" s="240">
        <f>AB17/1*100</f>
        <v>87.719298245614027</v>
      </c>
      <c r="AE17" s="144">
        <v>500</v>
      </c>
      <c r="AF17" s="356">
        <v>510</v>
      </c>
      <c r="AG17" s="357">
        <f>U17/AF17</f>
        <v>0.98039215686274506</v>
      </c>
      <c r="AH17" s="358">
        <f>AG17/1*100</f>
        <v>98.039215686274503</v>
      </c>
    </row>
    <row r="18" spans="1:34" ht="15" thickBot="1" x14ac:dyDescent="0.35">
      <c r="P18" s="336" t="s">
        <v>194</v>
      </c>
      <c r="Q18" s="337"/>
      <c r="R18" s="337"/>
      <c r="S18" s="338"/>
      <c r="U18" s="336" t="s">
        <v>194</v>
      </c>
      <c r="V18" s="349"/>
      <c r="W18" s="349"/>
      <c r="X18" s="350"/>
      <c r="Z18" s="336" t="s">
        <v>194</v>
      </c>
      <c r="AA18" s="337"/>
      <c r="AB18" s="337"/>
      <c r="AC18" s="338"/>
      <c r="AE18" s="336" t="s">
        <v>194</v>
      </c>
      <c r="AF18" s="337"/>
      <c r="AG18" s="337"/>
      <c r="AH18" s="338"/>
    </row>
    <row r="19" spans="1:34" x14ac:dyDescent="0.3">
      <c r="U19" s="354"/>
      <c r="V19" s="354"/>
      <c r="W19" s="354"/>
      <c r="X19" s="354"/>
      <c r="Y19" s="354"/>
    </row>
    <row r="20" spans="1:34" x14ac:dyDescent="0.3">
      <c r="P20" s="1"/>
      <c r="U20" s="354"/>
      <c r="V20" s="364"/>
      <c r="W20" s="363"/>
      <c r="X20" s="363"/>
      <c r="Y20" s="354"/>
    </row>
    <row r="21" spans="1:34" x14ac:dyDescent="0.3">
      <c r="A21" s="1" t="s">
        <v>174</v>
      </c>
      <c r="F21" s="1" t="s">
        <v>174</v>
      </c>
      <c r="K21" s="1" t="s">
        <v>174</v>
      </c>
      <c r="P21" s="1" t="s">
        <v>174</v>
      </c>
      <c r="U21" s="354"/>
      <c r="V21" s="364"/>
      <c r="W21" s="363"/>
      <c r="X21" s="363"/>
      <c r="Y21" s="354"/>
    </row>
    <row r="22" spans="1:34" x14ac:dyDescent="0.3">
      <c r="U22" s="354"/>
      <c r="V22" s="364"/>
      <c r="W22" s="363"/>
      <c r="X22" s="363"/>
      <c r="Y22" s="354"/>
    </row>
    <row r="23" spans="1:34" x14ac:dyDescent="0.3">
      <c r="U23" s="354"/>
      <c r="V23" s="364"/>
      <c r="W23" s="363"/>
      <c r="X23" s="363"/>
      <c r="Y23" s="354"/>
    </row>
    <row r="24" spans="1:34" x14ac:dyDescent="0.3">
      <c r="U24" s="354"/>
      <c r="V24" s="364"/>
      <c r="W24" s="363"/>
      <c r="X24" s="363"/>
      <c r="Y24" s="354"/>
    </row>
    <row r="25" spans="1:34" x14ac:dyDescent="0.3">
      <c r="U25" s="354"/>
      <c r="V25" s="364"/>
      <c r="W25" s="363"/>
      <c r="X25" s="363"/>
      <c r="Y25" s="354"/>
    </row>
    <row r="26" spans="1:34" x14ac:dyDescent="0.3">
      <c r="U26" s="354"/>
      <c r="V26" s="364"/>
      <c r="W26" s="363"/>
      <c r="X26" s="363"/>
      <c r="Y26" s="354"/>
    </row>
    <row r="27" spans="1:34" x14ac:dyDescent="0.3">
      <c r="U27" s="354"/>
      <c r="V27" s="364"/>
      <c r="W27" s="364"/>
      <c r="X27" s="364"/>
      <c r="Y27" s="354"/>
    </row>
    <row r="28" spans="1:34" x14ac:dyDescent="0.3">
      <c r="U28" s="354"/>
      <c r="V28" s="364"/>
      <c r="W28" s="364"/>
      <c r="X28" s="364"/>
      <c r="Y28" s="354"/>
    </row>
    <row r="29" spans="1:34" x14ac:dyDescent="0.3">
      <c r="U29" s="354"/>
      <c r="V29" s="364"/>
      <c r="W29" s="364"/>
      <c r="X29" s="364"/>
      <c r="Y29" s="354"/>
    </row>
    <row r="30" spans="1:34" x14ac:dyDescent="0.3">
      <c r="U30" s="354"/>
      <c r="V30" s="354"/>
      <c r="W30" s="354"/>
      <c r="X30" s="354"/>
      <c r="Y30" s="354"/>
    </row>
    <row r="31" spans="1:34" x14ac:dyDescent="0.3">
      <c r="U31" s="354"/>
      <c r="V31" s="354"/>
      <c r="W31" s="354"/>
      <c r="X31" s="354"/>
      <c r="Y31" s="354"/>
    </row>
    <row r="32" spans="1:34" x14ac:dyDescent="0.3">
      <c r="U32" s="354"/>
      <c r="V32" s="354"/>
      <c r="W32" s="354"/>
      <c r="X32" s="354"/>
      <c r="Y32" s="354"/>
    </row>
    <row r="35" spans="1:16" x14ac:dyDescent="0.3">
      <c r="A35" t="s">
        <v>204</v>
      </c>
      <c r="B35" t="s">
        <v>205</v>
      </c>
    </row>
    <row r="37" spans="1:16" x14ac:dyDescent="0.3">
      <c r="A37" s="1" t="s">
        <v>175</v>
      </c>
      <c r="F37" s="1" t="s">
        <v>175</v>
      </c>
      <c r="K37" s="1" t="s">
        <v>175</v>
      </c>
      <c r="P37" s="1" t="s">
        <v>175</v>
      </c>
    </row>
    <row r="51" spans="1:2" x14ac:dyDescent="0.3">
      <c r="A51" t="s">
        <v>206</v>
      </c>
      <c r="B51" t="s">
        <v>207</v>
      </c>
    </row>
  </sheetData>
  <mergeCells count="17">
    <mergeCell ref="Z5:AC5"/>
    <mergeCell ref="Z18:AC18"/>
    <mergeCell ref="AE5:AH5"/>
    <mergeCell ref="AE18:AH18"/>
    <mergeCell ref="AK5:AU5"/>
    <mergeCell ref="AK6:AU6"/>
    <mergeCell ref="AK7:AU7"/>
    <mergeCell ref="AK8:AU8"/>
    <mergeCell ref="AK9:AU9"/>
    <mergeCell ref="AK10:AU10"/>
    <mergeCell ref="U5:X5"/>
    <mergeCell ref="U18:X18"/>
    <mergeCell ref="A17:C17"/>
    <mergeCell ref="F17:H17"/>
    <mergeCell ref="K17:N17"/>
    <mergeCell ref="P18:S18"/>
    <mergeCell ref="P5:S5"/>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3ef5847a-e696-4fee-a2c0-6c3f8756832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88A3138619E1D4F8EE743C5DD485012" ma:contentTypeVersion="9" ma:contentTypeDescription="Create a new document." ma:contentTypeScope="" ma:versionID="ed106e71e30f060137d0eea1229076b3">
  <xsd:schema xmlns:xsd="http://www.w3.org/2001/XMLSchema" xmlns:xs="http://www.w3.org/2001/XMLSchema" xmlns:p="http://schemas.microsoft.com/office/2006/metadata/properties" xmlns:ns3="3ef5847a-e696-4fee-a2c0-6c3f87568321" targetNamespace="http://schemas.microsoft.com/office/2006/metadata/properties" ma:root="true" ma:fieldsID="a6232a52f9a59f8665ea480a0fb27df2" ns3:_="">
    <xsd:import namespace="3ef5847a-e696-4fee-a2c0-6c3f87568321"/>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SystemTags" minOccurs="0"/>
                <xsd:element ref="ns3:MediaServiceOCR" minOccurs="0"/>
                <xsd:element ref="ns3:MediaServiceGenerationTime" minOccurs="0"/>
                <xsd:element ref="ns3:MediaServiceEventHashCode"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f5847a-e696-4fee-a2c0-6c3f87568321"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_activity" ma:index="16"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DD40E9-58A9-4B0C-A0AE-27B6CEB13663}">
  <ds:schemaRefs>
    <ds:schemaRef ds:uri="http://schemas.microsoft.com/office/2006/documentManagement/types"/>
    <ds:schemaRef ds:uri="http://purl.org/dc/dcmitype/"/>
    <ds:schemaRef ds:uri="http://www.w3.org/XML/1998/namespace"/>
    <ds:schemaRef ds:uri="http://schemas.openxmlformats.org/package/2006/metadata/core-properties"/>
    <ds:schemaRef ds:uri="http://purl.org/dc/elements/1.1/"/>
    <ds:schemaRef ds:uri="http://schemas.microsoft.com/office/infopath/2007/PartnerControls"/>
    <ds:schemaRef ds:uri="3ef5847a-e696-4fee-a2c0-6c3f87568321"/>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69A8F385-9AFF-436D-A6CF-219FB2B4F1EF}">
  <ds:schemaRefs>
    <ds:schemaRef ds:uri="http://schemas.microsoft.com/sharepoint/v3/contenttype/forms"/>
  </ds:schemaRefs>
</ds:datastoreItem>
</file>

<file path=customXml/itemProps3.xml><?xml version="1.0" encoding="utf-8"?>
<ds:datastoreItem xmlns:ds="http://schemas.openxmlformats.org/officeDocument/2006/customXml" ds:itemID="{A34A603F-3662-40E4-9459-FC0BF9F5AA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f5847a-e696-4fee-a2c0-6c3f875683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Moments</vt:lpstr>
      <vt:lpstr>Friction</vt:lpstr>
      <vt:lpstr>Gears</vt:lpstr>
      <vt:lpstr>Rotational Friction</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Abi Penny</dc:creator>
  <cp:keywords/>
  <dc:description/>
  <cp:lastModifiedBy>Hassan Khan (2502126)</cp:lastModifiedBy>
  <cp:revision/>
  <cp:lastPrinted>2025-12-04T13:10:26Z</cp:lastPrinted>
  <dcterms:created xsi:type="dcterms:W3CDTF">2025-06-27T08:03:11Z</dcterms:created>
  <dcterms:modified xsi:type="dcterms:W3CDTF">2025-12-07T16:54:41Z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0x010100388A3138619E1D4F8EE743C5DD485012</vt:lpwstr>
  </property>
  <property fmtid="{D5CDD505-2E9C-101B-9397-08002B2CF9AE}" pid="3" name="MediaServiceImageTags">
    <vt:lpwstr/>
  </property>
</Properties>
</file>