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e_kazimierska_uwtsd_ac_uk/Documents/Documents/UWTSD_TEACHING/CHEMISTRY/ACDB4011_Chem_22-23/ACDB4011_T1_2022-23_BOXES/"/>
    </mc:Choice>
  </mc:AlternateContent>
  <xr:revisionPtr revIDLastSave="0" documentId="8_{719DF767-7F6C-4577-9F32-9F3BB99AC951}" xr6:coauthVersionLast="47" xr6:coauthVersionMax="47" xr10:uidLastSave="{00000000-0000-0000-0000-000000000000}"/>
  <bookViews>
    <workbookView xWindow="-98" yWindow="-98" windowWidth="22695" windowHeight="14595" xr2:uid="{907FEB00-5C3F-4DD7-A65E-453FD91D8151}"/>
  </bookViews>
  <sheets>
    <sheet name="summary" sheetId="3" r:id="rId1"/>
    <sheet name="marks" sheetId="1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4" i="3" l="1"/>
  <c r="F24" i="3"/>
  <c r="E23" i="3"/>
  <c r="F23" i="3"/>
  <c r="D24" i="3"/>
  <c r="D23" i="3"/>
  <c r="X4" i="1" l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3" i="1"/>
  <c r="W25" i="1"/>
  <c r="W24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I3" i="1"/>
  <c r="G3" i="1"/>
  <c r="E3" i="1"/>
  <c r="Q21" i="1"/>
  <c r="R21" i="1" s="1"/>
  <c r="S21" i="1" s="1"/>
  <c r="Q20" i="1"/>
  <c r="R20" i="1" s="1"/>
  <c r="S20" i="1" s="1"/>
  <c r="Q19" i="1"/>
  <c r="R19" i="1" s="1"/>
  <c r="S19" i="1" s="1"/>
  <c r="Q18" i="1"/>
  <c r="R18" i="1" s="1"/>
  <c r="S18" i="1" s="1"/>
  <c r="Q17" i="1"/>
  <c r="R17" i="1" s="1"/>
  <c r="S17" i="1" s="1"/>
  <c r="Q16" i="1"/>
  <c r="R16" i="1" s="1"/>
  <c r="S16" i="1" s="1"/>
  <c r="Q15" i="1"/>
  <c r="R15" i="1" s="1"/>
  <c r="S15" i="1" s="1"/>
  <c r="Q14" i="1"/>
  <c r="R14" i="1" s="1"/>
  <c r="S14" i="1" s="1"/>
  <c r="Q13" i="1"/>
  <c r="R13" i="1" s="1"/>
  <c r="S13" i="1" s="1"/>
  <c r="Q12" i="1"/>
  <c r="R12" i="1" s="1"/>
  <c r="S12" i="1" s="1"/>
  <c r="Q11" i="1"/>
  <c r="R11" i="1" s="1"/>
  <c r="S11" i="1" s="1"/>
  <c r="Q10" i="1"/>
  <c r="R10" i="1" s="1"/>
  <c r="S10" i="1" s="1"/>
  <c r="Q9" i="1"/>
  <c r="R9" i="1" s="1"/>
  <c r="S9" i="1" s="1"/>
  <c r="Q8" i="1"/>
  <c r="R8" i="1" s="1"/>
  <c r="S8" i="1" s="1"/>
  <c r="Q7" i="1"/>
  <c r="R7" i="1" s="1"/>
  <c r="S7" i="1" s="1"/>
  <c r="Q6" i="1"/>
  <c r="R6" i="1" s="1"/>
  <c r="S6" i="1" s="1"/>
  <c r="Q5" i="1"/>
  <c r="R5" i="1" s="1"/>
  <c r="S5" i="1" s="1"/>
  <c r="Q4" i="1"/>
  <c r="R4" i="1" s="1"/>
  <c r="S4" i="1" s="1"/>
  <c r="Q3" i="1"/>
  <c r="R3" i="1" s="1"/>
  <c r="S3" i="1" s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3" i="1"/>
  <c r="C21" i="1"/>
  <c r="B21" i="1"/>
  <c r="A21" i="1"/>
  <c r="C20" i="1"/>
  <c r="B20" i="1"/>
  <c r="A20" i="1"/>
  <c r="C19" i="1"/>
  <c r="B19" i="1"/>
  <c r="A19" i="1"/>
  <c r="C18" i="1"/>
  <c r="B18" i="1"/>
  <c r="A18" i="1"/>
  <c r="C17" i="1"/>
  <c r="B17" i="1"/>
  <c r="A17" i="1"/>
  <c r="C16" i="1"/>
  <c r="B16" i="1"/>
  <c r="A16" i="1"/>
  <c r="C15" i="1"/>
  <c r="B15" i="1"/>
  <c r="A15" i="1"/>
  <c r="C14" i="1"/>
  <c r="B14" i="1"/>
  <c r="A14" i="1"/>
  <c r="C13" i="1"/>
  <c r="B13" i="1"/>
  <c r="A13" i="1"/>
  <c r="C12" i="1"/>
  <c r="B12" i="1"/>
  <c r="A12" i="1"/>
  <c r="C11" i="1"/>
  <c r="B11" i="1"/>
  <c r="A11" i="1"/>
  <c r="C10" i="1"/>
  <c r="B10" i="1"/>
  <c r="A10" i="1"/>
  <c r="C9" i="1"/>
  <c r="B9" i="1"/>
  <c r="A9" i="1"/>
  <c r="C8" i="1"/>
  <c r="B8" i="1"/>
  <c r="A8" i="1"/>
  <c r="C6" i="1"/>
  <c r="B6" i="1"/>
  <c r="A6" i="1"/>
  <c r="C5" i="1"/>
  <c r="B5" i="1"/>
  <c r="A5" i="1"/>
  <c r="C3" i="1"/>
  <c r="B3" i="1"/>
  <c r="A3" i="1"/>
  <c r="K19" i="1" l="1"/>
  <c r="L19" i="1" s="1"/>
  <c r="K21" i="1"/>
  <c r="L21" i="1" s="1"/>
  <c r="K15" i="1"/>
  <c r="L15" i="1" s="1"/>
  <c r="U15" i="1" s="1"/>
  <c r="K7" i="1"/>
  <c r="L7" i="1" s="1"/>
  <c r="K14" i="1"/>
  <c r="L14" i="1" s="1"/>
  <c r="U14" i="1" s="1"/>
  <c r="K6" i="1"/>
  <c r="L6" i="1" s="1"/>
  <c r="U6" i="1" s="1"/>
  <c r="U7" i="1"/>
  <c r="U19" i="1"/>
  <c r="U21" i="1"/>
  <c r="K13" i="1"/>
  <c r="L13" i="1" s="1"/>
  <c r="U13" i="1" s="1"/>
  <c r="K5" i="1"/>
  <c r="L5" i="1" s="1"/>
  <c r="U5" i="1" s="1"/>
  <c r="K11" i="1"/>
  <c r="L11" i="1" s="1"/>
  <c r="U11" i="1" s="1"/>
  <c r="K3" i="1"/>
  <c r="L3" i="1" s="1"/>
  <c r="U3" i="1" s="1"/>
  <c r="K8" i="1"/>
  <c r="L8" i="1" s="1"/>
  <c r="U8" i="1" s="1"/>
  <c r="K16" i="1"/>
  <c r="L16" i="1" s="1"/>
  <c r="U16" i="1" s="1"/>
  <c r="K18" i="1"/>
  <c r="L18" i="1" s="1"/>
  <c r="U18" i="1" s="1"/>
  <c r="K20" i="1"/>
  <c r="L20" i="1" s="1"/>
  <c r="U20" i="1" s="1"/>
  <c r="K12" i="1"/>
  <c r="L12" i="1" s="1"/>
  <c r="U12" i="1" s="1"/>
  <c r="K4" i="1"/>
  <c r="L4" i="1" s="1"/>
  <c r="U4" i="1" s="1"/>
  <c r="K10" i="1"/>
  <c r="L10" i="1" s="1"/>
  <c r="U10" i="1" s="1"/>
  <c r="K17" i="1"/>
  <c r="L17" i="1" s="1"/>
  <c r="U17" i="1" s="1"/>
  <c r="K9" i="1"/>
  <c r="L9" i="1" s="1"/>
  <c r="U9" i="1" s="1"/>
  <c r="Z18" i="1" l="1"/>
  <c r="V18" i="1"/>
  <c r="Z6" i="1"/>
  <c r="V6" i="1"/>
  <c r="Z7" i="1"/>
  <c r="V7" i="1"/>
  <c r="Z14" i="1"/>
  <c r="V14" i="1"/>
  <c r="Z17" i="1"/>
  <c r="V17" i="1"/>
  <c r="Z10" i="1"/>
  <c r="V10" i="1"/>
  <c r="Z11" i="1"/>
  <c r="V11" i="1"/>
  <c r="Z3" i="1"/>
  <c r="V3" i="1"/>
  <c r="Z4" i="1"/>
  <c r="V4" i="1"/>
  <c r="Z5" i="1"/>
  <c r="V5" i="1"/>
  <c r="Z15" i="1"/>
  <c r="V15" i="1"/>
  <c r="Z19" i="1"/>
  <c r="V19" i="1"/>
  <c r="Z9" i="1"/>
  <c r="V9" i="1"/>
  <c r="Z12" i="1"/>
  <c r="V12" i="1"/>
  <c r="Z13" i="1"/>
  <c r="V13" i="1"/>
  <c r="Z16" i="1"/>
  <c r="V16" i="1"/>
  <c r="Z8" i="1"/>
  <c r="V8" i="1"/>
  <c r="Z20" i="1"/>
  <c r="V20" i="1"/>
  <c r="Z21" i="1"/>
  <c r="V21" i="1"/>
</calcChain>
</file>

<file path=xl/sharedStrings.xml><?xml version="1.0" encoding="utf-8"?>
<sst xmlns="http://schemas.openxmlformats.org/spreadsheetml/2006/main" count="90" uniqueCount="78">
  <si>
    <t>Q1</t>
  </si>
  <si>
    <t>Q2</t>
  </si>
  <si>
    <t>Q3</t>
  </si>
  <si>
    <t>L1</t>
  </si>
  <si>
    <t>L2</t>
  </si>
  <si>
    <t>L3</t>
  </si>
  <si>
    <t>MAX</t>
  </si>
  <si>
    <t>FISHER</t>
  </si>
  <si>
    <t>KATIE</t>
  </si>
  <si>
    <t>BYRNE</t>
  </si>
  <si>
    <t>if 100</t>
  </si>
  <si>
    <t>average (100)</t>
  </si>
  <si>
    <t>sum</t>
  </si>
  <si>
    <t>30% of average (100)</t>
  </si>
  <si>
    <t>20% of average (100)</t>
  </si>
  <si>
    <t>NICHOLS</t>
  </si>
  <si>
    <t>average</t>
  </si>
  <si>
    <t>median</t>
  </si>
  <si>
    <t>FINAL EXAM</t>
  </si>
  <si>
    <t>50% of FE</t>
  </si>
  <si>
    <t>FINAL MARK</t>
  </si>
  <si>
    <t>Q + L</t>
  </si>
  <si>
    <t>2114158</t>
  </si>
  <si>
    <t xml:space="preserve">SILAS  </t>
  </si>
  <si>
    <t>BLEVINS</t>
  </si>
  <si>
    <t>2113351</t>
  </si>
  <si>
    <t xml:space="preserve">NATALIE  </t>
  </si>
  <si>
    <t>COPLIN</t>
  </si>
  <si>
    <t>2114725</t>
  </si>
  <si>
    <t xml:space="preserve">ZOE  </t>
  </si>
  <si>
    <t>CUMMINS</t>
  </si>
  <si>
    <t>2114620</t>
  </si>
  <si>
    <t xml:space="preserve">JOHN  </t>
  </si>
  <si>
    <t>GALLACHER</t>
  </si>
  <si>
    <t>2111487</t>
  </si>
  <si>
    <t xml:space="preserve">JOSHUA THOMAS </t>
  </si>
  <si>
    <t>GOURLAY</t>
  </si>
  <si>
    <t>2114212</t>
  </si>
  <si>
    <t xml:space="preserve">CRAIG CRAWFORD </t>
  </si>
  <si>
    <t>MACLELLAN</t>
  </si>
  <si>
    <t>2030773</t>
  </si>
  <si>
    <t xml:space="preserve">LUKE WILLIAM </t>
  </si>
  <si>
    <t>MALCOLM</t>
  </si>
  <si>
    <t>2031021</t>
  </si>
  <si>
    <t xml:space="preserve">FINN  </t>
  </si>
  <si>
    <t>MALLON</t>
  </si>
  <si>
    <t>2112088</t>
  </si>
  <si>
    <t xml:space="preserve">ADAM JACK </t>
  </si>
  <si>
    <t>MAYO</t>
  </si>
  <si>
    <t>2113123</t>
  </si>
  <si>
    <t>STEPHEN MARTIN JAMES</t>
  </si>
  <si>
    <t>MCANGUS</t>
  </si>
  <si>
    <t>2113330</t>
  </si>
  <si>
    <t xml:space="preserve">MARTYN WILLIAM </t>
  </si>
  <si>
    <t>MCGINLAY</t>
  </si>
  <si>
    <t>2112603</t>
  </si>
  <si>
    <t xml:space="preserve">SAMUEL JACOB </t>
  </si>
  <si>
    <t>MILES</t>
  </si>
  <si>
    <t>2114693</t>
  </si>
  <si>
    <t xml:space="preserve">ALEXANDER MCDONALD </t>
  </si>
  <si>
    <t>2031011</t>
  </si>
  <si>
    <t xml:space="preserve">MATTHEW DAVID </t>
  </si>
  <si>
    <t>NORMAN</t>
  </si>
  <si>
    <t>2115523</t>
  </si>
  <si>
    <t>EWAN ANDREW OLIVER</t>
  </si>
  <si>
    <t>SIMPSON</t>
  </si>
  <si>
    <t>2030850</t>
  </si>
  <si>
    <t xml:space="preserve">ALBERT WILLIAM </t>
  </si>
  <si>
    <t>WILLETT</t>
  </si>
  <si>
    <t>2113840</t>
  </si>
  <si>
    <t xml:space="preserve">WILLIAM  </t>
  </si>
  <si>
    <t>YOUNG</t>
  </si>
  <si>
    <t>course work</t>
  </si>
  <si>
    <t>Q1, Q2, Q3 - lecture quizzes (35 points each) contributed 30% to the final mark</t>
  </si>
  <si>
    <t>L1, L2, L3 - lab reports (100 points each) contributed 20% to the final mark</t>
  </si>
  <si>
    <t>Final Exam - 100 point, 50% of final mark</t>
  </si>
  <si>
    <t>ACDB4011 OME Chemistry Term 1 2022-23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</si>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</sst>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7">
    <xf numFmtId="0" fontId="0" fillId="0" borderId="0" xfId="0"/>
    <xf numFmtId="0" fontId="4" fillId="0" borderId="1" xfId="0" applyFont="1" applyBorder="1" applyAlignment="1">
      <alignment vertical="center" wrapText="1"/>
    </xf>
    <xf numFmtId="0" fontId="1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6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4" fillId="0" borderId="0" xfId="0" applyFont="1" applyBorder="1" applyAlignment="1">
      <alignment vertical="center" wrapText="1"/>
    </xf>
    <xf numFmtId="1" fontId="15" fillId="0" borderId="0" xfId="0" applyNumberFormat="1" applyFont="1" applyAlignment="1">
      <alignment horizontal="center"/>
    </xf>
    <xf numFmtId="1" fontId="15" fillId="0" borderId="1" xfId="0" applyNumberFormat="1" applyFont="1" applyBorder="1" applyAlignment="1">
      <alignment horizontal="center"/>
    </xf>
    <xf numFmtId="164" fontId="14" fillId="0" borderId="1" xfId="0" applyNumberFormat="1" applyFont="1" applyBorder="1" applyAlignment="1">
      <alignment horizontal="center"/>
    </xf>
    <xf numFmtId="164" fontId="11" fillId="0" borderId="1" xfId="0" applyNumberFormat="1" applyFont="1" applyBorder="1" applyAlignment="1">
      <alignment horizontal="center"/>
    </xf>
    <xf numFmtId="1" fontId="16" fillId="0" borderId="1" xfId="0" applyNumberFormat="1" applyFont="1" applyBorder="1" applyAlignment="1">
      <alignment horizontal="center" wrapText="1"/>
    </xf>
    <xf numFmtId="0" fontId="13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15" fillId="0" borderId="0" xfId="0" applyFont="1"/>
    <xf numFmtId="0" fontId="4" fillId="0" borderId="2" xfId="0" applyFont="1" applyBorder="1" applyAlignment="1">
      <alignment vertical="center" wrapText="1"/>
    </xf>
    <xf numFmtId="164" fontId="0" fillId="0" borderId="1" xfId="0" applyNumberForma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12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" fillId="0" borderId="0" xfId="0" applyFont="1" applyBorder="1"/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7" fillId="0" borderId="0" xfId="0" applyNumberFormat="1" applyFont="1" applyBorder="1" applyAlignment="1">
      <alignment horizontal="center"/>
    </xf>
    <xf numFmtId="1" fontId="15" fillId="0" borderId="0" xfId="0" applyNumberFormat="1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0" fillId="0" borderId="0" xfId="0" applyBorder="1"/>
    <xf numFmtId="0" fontId="10" fillId="0" borderId="0" xfId="0" applyFont="1" applyBorder="1" applyAlignment="1">
      <alignment horizontal="center"/>
    </xf>
    <xf numFmtId="0" fontId="9" fillId="0" borderId="0" xfId="0" applyNumberFormat="1" applyFont="1" applyBorder="1" applyAlignment="1">
      <alignment horizontal="center" wrapText="1"/>
    </xf>
    <xf numFmtId="9" fontId="2" fillId="0" borderId="0" xfId="0" applyNumberFormat="1" applyFont="1" applyBorder="1" applyAlignment="1">
      <alignment horizontal="center" wrapText="1"/>
    </xf>
    <xf numFmtId="164" fontId="0" fillId="0" borderId="0" xfId="0" applyNumberFormat="1" applyBorder="1" applyAlignment="1">
      <alignment horizontal="center"/>
    </xf>
    <xf numFmtId="164" fontId="6" fillId="0" borderId="0" xfId="0" applyNumberFormat="1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164" fontId="9" fillId="0" borderId="0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164" fontId="8" fillId="0" borderId="0" xfId="0" applyNumberFormat="1" applyFont="1" applyBorder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3" fillId="0" borderId="0" xfId="0" applyNumberFormat="1" applyFont="1" applyAlignment="1">
      <alignment horizontal="center" wrapText="1"/>
    </xf>
    <xf numFmtId="9" fontId="18" fillId="0" borderId="0" xfId="0" applyNumberFormat="1" applyFont="1" applyAlignment="1">
      <alignment horizontal="center" wrapText="1"/>
    </xf>
    <xf numFmtId="0" fontId="16" fillId="0" borderId="0" xfId="0" applyFont="1" applyAlignment="1">
      <alignment horizontal="left"/>
    </xf>
    <xf numFmtId="0" fontId="16" fillId="0" borderId="0" xfId="0" applyFont="1" applyBorder="1"/>
    <xf numFmtId="0" fontId="16" fillId="0" borderId="0" xfId="0" applyFont="1" applyBorder="1" applyAlignment="1">
      <alignment horizontal="center"/>
    </xf>
    <xf numFmtId="164" fontId="9" fillId="0" borderId="2" xfId="0" applyNumberFormat="1" applyFont="1" applyBorder="1" applyAlignment="1">
      <alignment horizontal="center"/>
    </xf>
    <xf numFmtId="1" fontId="15" fillId="0" borderId="3" xfId="0" applyNumberFormat="1" applyFont="1" applyBorder="1" applyAlignment="1">
      <alignment horizontal="center"/>
    </xf>
    <xf numFmtId="0" fontId="19" fillId="0" borderId="0" xfId="0" applyFont="1" applyFill="1" applyBorder="1" applyAlignment="1">
      <alignment vertical="center" wrapText="1"/>
    </xf>
    <xf numFmtId="1" fontId="14" fillId="0" borderId="0" xfId="0" applyNumberFormat="1" applyFont="1" applyAlignment="1">
      <alignment horizontal="center"/>
    </xf>
    <xf numFmtId="1" fontId="11" fillId="0" borderId="0" xfId="0" applyNumberFormat="1" applyFont="1" applyAlignment="1">
      <alignment horizontal="center"/>
    </xf>
  </cellXfs>
  <cellStyles count="2">
    <cellStyle name="Normal" xfId="0" builtinId="0"/>
    <cellStyle name="Normal 2" xfId="1" xr:uid="{CFF60851-B741-4CD2-B64B-4545189312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22-23\WISA\Computing\L4\ACDB4011\ACDB40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n-in Register"/>
      <sheetName val="Wk-to-wk Y|N Register"/>
      <sheetName val="Guide"/>
      <sheetName val="Register setup"/>
      <sheetName val="Teams import output"/>
      <sheetName val="WorkingSheet"/>
      <sheetName val="Lookup"/>
    </sheetNames>
    <sheetDataSet>
      <sheetData sheetId="0"/>
      <sheetData sheetId="1">
        <row r="23">
          <cell r="C23" t="str">
            <v>2114158</v>
          </cell>
          <cell r="D23" t="str">
            <v xml:space="preserve">SILAS  </v>
          </cell>
          <cell r="E23" t="str">
            <v>BLEVINS</v>
          </cell>
        </row>
        <row r="27">
          <cell r="C27" t="str">
            <v>2113351</v>
          </cell>
          <cell r="D27" t="str">
            <v xml:space="preserve">NATALIE  </v>
          </cell>
          <cell r="E27" t="str">
            <v>COPLIN</v>
          </cell>
        </row>
        <row r="28">
          <cell r="C28" t="str">
            <v>2114725</v>
          </cell>
          <cell r="D28" t="str">
            <v xml:space="preserve">ZOE  </v>
          </cell>
          <cell r="E28" t="str">
            <v>CUMMINS</v>
          </cell>
        </row>
        <row r="34">
          <cell r="C34" t="str">
            <v>2114620</v>
          </cell>
          <cell r="D34" t="str">
            <v xml:space="preserve">JOHN  </v>
          </cell>
          <cell r="E34" t="str">
            <v>GALLACHER</v>
          </cell>
        </row>
        <row r="37">
          <cell r="C37" t="str">
            <v>2111487</v>
          </cell>
          <cell r="D37" t="str">
            <v xml:space="preserve">JOSHUA THOMAS </v>
          </cell>
          <cell r="E37" t="str">
            <v>GOURLAY</v>
          </cell>
        </row>
        <row r="52">
          <cell r="C52" t="str">
            <v>2114212</v>
          </cell>
          <cell r="D52" t="str">
            <v xml:space="preserve">CRAIG CRAWFORD </v>
          </cell>
          <cell r="E52" t="str">
            <v>MACLELLAN</v>
          </cell>
        </row>
        <row r="53">
          <cell r="C53" t="str">
            <v>2030773</v>
          </cell>
          <cell r="D53" t="str">
            <v xml:space="preserve">LUKE WILLIAM </v>
          </cell>
          <cell r="E53" t="str">
            <v>MALCOLM</v>
          </cell>
        </row>
        <row r="54">
          <cell r="C54" t="str">
            <v>2031021</v>
          </cell>
          <cell r="D54" t="str">
            <v xml:space="preserve">FINN  </v>
          </cell>
          <cell r="E54" t="str">
            <v>MALLON</v>
          </cell>
        </row>
        <row r="55">
          <cell r="C55" t="str">
            <v>2112088</v>
          </cell>
          <cell r="D55" t="str">
            <v xml:space="preserve">ADAM JACK </v>
          </cell>
          <cell r="E55" t="str">
            <v>MAYO</v>
          </cell>
        </row>
        <row r="56">
          <cell r="C56" t="str">
            <v>2113123</v>
          </cell>
          <cell r="D56" t="str">
            <v>STEPHEN MARTIN JAMES</v>
          </cell>
          <cell r="E56" t="str">
            <v>MCANGUS</v>
          </cell>
        </row>
        <row r="58">
          <cell r="C58" t="str">
            <v>2113330</v>
          </cell>
          <cell r="D58" t="str">
            <v xml:space="preserve">MARTYN WILLIAM </v>
          </cell>
          <cell r="E58" t="str">
            <v>MCGINLAY</v>
          </cell>
        </row>
        <row r="59">
          <cell r="C59" t="str">
            <v>2112603</v>
          </cell>
          <cell r="D59" t="str">
            <v xml:space="preserve">SAMUEL JACOB </v>
          </cell>
          <cell r="E59" t="str">
            <v>MILES</v>
          </cell>
        </row>
        <row r="61">
          <cell r="C61" t="str">
            <v>2114693</v>
          </cell>
          <cell r="D61" t="str">
            <v xml:space="preserve">ALEXANDER MCDONALD </v>
          </cell>
          <cell r="E61" t="str">
            <v>NICHOLS</v>
          </cell>
        </row>
        <row r="62">
          <cell r="C62" t="str">
            <v>2031011</v>
          </cell>
          <cell r="D62" t="str">
            <v xml:space="preserve">MATTHEW DAVID </v>
          </cell>
          <cell r="E62" t="str">
            <v>NORMAN</v>
          </cell>
        </row>
        <row r="65">
          <cell r="C65" t="str">
            <v>2115523</v>
          </cell>
          <cell r="D65" t="str">
            <v>EWAN ANDREW OLIVER</v>
          </cell>
          <cell r="E65" t="str">
            <v>SIMPSON</v>
          </cell>
        </row>
        <row r="69">
          <cell r="C69" t="str">
            <v>2030850</v>
          </cell>
          <cell r="D69" t="str">
            <v xml:space="preserve">ALBERT WILLIAM </v>
          </cell>
          <cell r="E69" t="str">
            <v>WILLETT</v>
          </cell>
        </row>
        <row r="71">
          <cell r="C71" t="str">
            <v>2113840</v>
          </cell>
          <cell r="D71" t="str">
            <v xml:space="preserve">WILLIAM  </v>
          </cell>
          <cell r="E71" t="str">
            <v>YOUNG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9D7C0-9288-4ED9-A17D-F3AB294B8E8E}">
  <dimension ref="A1:F25"/>
  <sheetViews>
    <sheetView tabSelected="1" zoomScale="71" zoomScaleNormal="71" workbookViewId="0">
      <selection activeCell="C23" sqref="C23:F24"/>
    </sheetView>
  </sheetViews>
  <sheetFormatPr defaultRowHeight="18" x14ac:dyDescent="0.55000000000000004"/>
  <cols>
    <col min="1" max="1" width="9.59765625" style="2" customWidth="1"/>
    <col min="2" max="2" width="22.796875" style="2" customWidth="1"/>
    <col min="3" max="3" width="16.3984375" style="2" customWidth="1"/>
    <col min="4" max="4" width="14.59765625" style="17" customWidth="1"/>
    <col min="5" max="5" width="14.59765625" style="15" customWidth="1"/>
    <col min="6" max="6" width="14.59765625" style="12" customWidth="1"/>
  </cols>
  <sheetData>
    <row r="1" spans="1:6" x14ac:dyDescent="0.55000000000000004">
      <c r="A1" s="24" t="s">
        <v>76</v>
      </c>
      <c r="B1" s="24"/>
    </row>
    <row r="2" spans="1:6" ht="14.25" x14ac:dyDescent="0.45">
      <c r="D2" s="21" t="s">
        <v>72</v>
      </c>
      <c r="E2" s="22" t="s">
        <v>18</v>
      </c>
      <c r="F2" s="23" t="s">
        <v>20</v>
      </c>
    </row>
    <row r="3" spans="1:6" ht="24" customHeight="1" x14ac:dyDescent="0.55000000000000004">
      <c r="A3" s="1" t="s">
        <v>22</v>
      </c>
      <c r="B3" s="1" t="s">
        <v>23</v>
      </c>
      <c r="C3" s="1" t="s">
        <v>24</v>
      </c>
      <c r="D3" s="18">
        <v>84.552380952380958</v>
      </c>
      <c r="E3" s="19">
        <v>78</v>
      </c>
      <c r="F3" s="20">
        <v>81.276190476190479</v>
      </c>
    </row>
    <row r="4" spans="1:6" ht="24" customHeight="1" x14ac:dyDescent="0.55000000000000004">
      <c r="A4" s="1"/>
      <c r="B4" s="1" t="s">
        <v>8</v>
      </c>
      <c r="C4" s="1" t="s">
        <v>9</v>
      </c>
      <c r="D4" s="18">
        <v>48.666666666666671</v>
      </c>
      <c r="E4" s="19">
        <v>20.5</v>
      </c>
      <c r="F4" s="20">
        <v>34.583333333333336</v>
      </c>
    </row>
    <row r="5" spans="1:6" ht="24" customHeight="1" x14ac:dyDescent="0.55000000000000004">
      <c r="A5" s="1" t="s">
        <v>25</v>
      </c>
      <c r="B5" s="1" t="s">
        <v>26</v>
      </c>
      <c r="C5" s="1" t="s">
        <v>27</v>
      </c>
      <c r="D5" s="18">
        <v>78.971428571428575</v>
      </c>
      <c r="E5" s="19">
        <v>54.5</v>
      </c>
      <c r="F5" s="20">
        <v>66.735714285714295</v>
      </c>
    </row>
    <row r="6" spans="1:6" ht="24" customHeight="1" x14ac:dyDescent="0.55000000000000004">
      <c r="A6" s="1" t="s">
        <v>28</v>
      </c>
      <c r="B6" s="1" t="s">
        <v>29</v>
      </c>
      <c r="C6" s="1" t="s">
        <v>30</v>
      </c>
      <c r="D6" s="18">
        <v>86.666666666666671</v>
      </c>
      <c r="E6" s="19">
        <v>69.5</v>
      </c>
      <c r="F6" s="20">
        <v>78.083333333333343</v>
      </c>
    </row>
    <row r="7" spans="1:6" ht="24" customHeight="1" x14ac:dyDescent="0.55000000000000004">
      <c r="A7" s="1"/>
      <c r="B7" s="1" t="s">
        <v>6</v>
      </c>
      <c r="C7" s="1" t="s">
        <v>7</v>
      </c>
      <c r="D7" s="18">
        <v>89.333333333333329</v>
      </c>
      <c r="E7" s="19">
        <v>82</v>
      </c>
      <c r="F7" s="20">
        <v>85.666666666666657</v>
      </c>
    </row>
    <row r="8" spans="1:6" ht="24" customHeight="1" x14ac:dyDescent="0.55000000000000004">
      <c r="A8" s="1" t="s">
        <v>31</v>
      </c>
      <c r="B8" s="1" t="s">
        <v>32</v>
      </c>
      <c r="C8" s="1" t="s">
        <v>33</v>
      </c>
      <c r="D8" s="18">
        <v>61.485714285714288</v>
      </c>
      <c r="E8" s="19">
        <v>45.5</v>
      </c>
      <c r="F8" s="20">
        <v>53.492857142857147</v>
      </c>
    </row>
    <row r="9" spans="1:6" ht="24" customHeight="1" x14ac:dyDescent="0.55000000000000004">
      <c r="A9" s="1" t="s">
        <v>34</v>
      </c>
      <c r="B9" s="1" t="s">
        <v>35</v>
      </c>
      <c r="C9" s="1" t="s">
        <v>36</v>
      </c>
      <c r="D9" s="18">
        <v>86.571428571428569</v>
      </c>
      <c r="E9" s="19">
        <v>77.5</v>
      </c>
      <c r="F9" s="20">
        <v>82.035714285714278</v>
      </c>
    </row>
    <row r="10" spans="1:6" ht="24" customHeight="1" x14ac:dyDescent="0.55000000000000004">
      <c r="A10" s="1" t="s">
        <v>37</v>
      </c>
      <c r="B10" s="1" t="s">
        <v>38</v>
      </c>
      <c r="C10" s="1" t="s">
        <v>39</v>
      </c>
      <c r="D10" s="18">
        <v>42.095238095238102</v>
      </c>
      <c r="E10" s="19">
        <v>13</v>
      </c>
      <c r="F10" s="20">
        <v>27.547619047619051</v>
      </c>
    </row>
    <row r="11" spans="1:6" ht="24" customHeight="1" x14ac:dyDescent="0.55000000000000004">
      <c r="A11" s="1" t="s">
        <v>40</v>
      </c>
      <c r="B11" s="1" t="s">
        <v>41</v>
      </c>
      <c r="C11" s="1" t="s">
        <v>42</v>
      </c>
      <c r="D11" s="18">
        <v>70.1142857142857</v>
      </c>
      <c r="E11" s="19">
        <v>34</v>
      </c>
      <c r="F11" s="20">
        <v>52.05714285714285</v>
      </c>
    </row>
    <row r="12" spans="1:6" ht="24" customHeight="1" x14ac:dyDescent="0.55000000000000004">
      <c r="A12" s="1" t="s">
        <v>43</v>
      </c>
      <c r="B12" s="1" t="s">
        <v>44</v>
      </c>
      <c r="C12" s="1" t="s">
        <v>45</v>
      </c>
      <c r="D12" s="18">
        <v>48.266666666666666</v>
      </c>
      <c r="E12" s="19">
        <v>15.5</v>
      </c>
      <c r="F12" s="20">
        <v>31.883333333333333</v>
      </c>
    </row>
    <row r="13" spans="1:6" ht="24" customHeight="1" x14ac:dyDescent="0.55000000000000004">
      <c r="A13" s="1" t="s">
        <v>46</v>
      </c>
      <c r="B13" s="1" t="s">
        <v>47</v>
      </c>
      <c r="C13" s="1" t="s">
        <v>48</v>
      </c>
      <c r="D13" s="18">
        <v>89.333333333333343</v>
      </c>
      <c r="E13" s="19">
        <v>66.5</v>
      </c>
      <c r="F13" s="20">
        <v>77.916666666666671</v>
      </c>
    </row>
    <row r="14" spans="1:6" ht="24" customHeight="1" x14ac:dyDescent="0.55000000000000004">
      <c r="A14" s="1" t="s">
        <v>49</v>
      </c>
      <c r="B14" s="1" t="s">
        <v>50</v>
      </c>
      <c r="C14" s="1" t="s">
        <v>51</v>
      </c>
      <c r="D14" s="18">
        <v>61.695238095238111</v>
      </c>
      <c r="E14" s="19">
        <v>17.5</v>
      </c>
      <c r="F14" s="20">
        <v>39.597619047619055</v>
      </c>
    </row>
    <row r="15" spans="1:6" ht="24" customHeight="1" x14ac:dyDescent="0.55000000000000004">
      <c r="A15" s="1" t="s">
        <v>52</v>
      </c>
      <c r="B15" s="1" t="s">
        <v>53</v>
      </c>
      <c r="C15" s="1" t="s">
        <v>54</v>
      </c>
      <c r="D15" s="18">
        <v>46.038095238095238</v>
      </c>
      <c r="E15" s="19">
        <v>34</v>
      </c>
      <c r="F15" s="20">
        <v>40.019047619047619</v>
      </c>
    </row>
    <row r="16" spans="1:6" ht="24" customHeight="1" x14ac:dyDescent="0.55000000000000004">
      <c r="A16" s="1" t="s">
        <v>55</v>
      </c>
      <c r="B16" s="1" t="s">
        <v>56</v>
      </c>
      <c r="C16" s="1" t="s">
        <v>57</v>
      </c>
      <c r="D16" s="18">
        <v>77.828571428571422</v>
      </c>
      <c r="E16" s="19">
        <v>42</v>
      </c>
      <c r="F16" s="20">
        <v>59.914285714285711</v>
      </c>
    </row>
    <row r="17" spans="1:6" ht="24" customHeight="1" x14ac:dyDescent="0.55000000000000004">
      <c r="A17" s="1" t="s">
        <v>58</v>
      </c>
      <c r="B17" s="1" t="s">
        <v>59</v>
      </c>
      <c r="C17" s="1" t="s">
        <v>15</v>
      </c>
      <c r="D17" s="18">
        <v>57.466666666666669</v>
      </c>
      <c r="E17" s="19">
        <v>32.5</v>
      </c>
      <c r="F17" s="20">
        <v>44.983333333333334</v>
      </c>
    </row>
    <row r="18" spans="1:6" ht="24" customHeight="1" x14ac:dyDescent="0.55000000000000004">
      <c r="A18" s="1" t="s">
        <v>60</v>
      </c>
      <c r="B18" s="1" t="s">
        <v>61</v>
      </c>
      <c r="C18" s="1" t="s">
        <v>62</v>
      </c>
      <c r="D18" s="18">
        <v>61.276190476190479</v>
      </c>
      <c r="E18" s="19">
        <v>22.5</v>
      </c>
      <c r="F18" s="20">
        <v>41.888095238095239</v>
      </c>
    </row>
    <row r="19" spans="1:6" ht="24" customHeight="1" x14ac:dyDescent="0.55000000000000004">
      <c r="A19" s="1" t="s">
        <v>63</v>
      </c>
      <c r="B19" s="1" t="s">
        <v>64</v>
      </c>
      <c r="C19" s="1" t="s">
        <v>65</v>
      </c>
      <c r="D19" s="18">
        <v>67.238095238095241</v>
      </c>
      <c r="E19" s="19">
        <v>40</v>
      </c>
      <c r="F19" s="20">
        <v>53.61904761904762</v>
      </c>
    </row>
    <row r="20" spans="1:6" ht="24" customHeight="1" x14ac:dyDescent="0.55000000000000004">
      <c r="A20" s="1" t="s">
        <v>66</v>
      </c>
      <c r="B20" s="1" t="s">
        <v>67</v>
      </c>
      <c r="C20" s="1" t="s">
        <v>68</v>
      </c>
      <c r="D20" s="18">
        <v>88.476190476190482</v>
      </c>
      <c r="E20" s="19">
        <v>80.5</v>
      </c>
      <c r="F20" s="20">
        <v>84.488095238095241</v>
      </c>
    </row>
    <row r="21" spans="1:6" ht="24" customHeight="1" x14ac:dyDescent="0.55000000000000004">
      <c r="A21" s="1" t="s">
        <v>69</v>
      </c>
      <c r="B21" s="1" t="s">
        <v>70</v>
      </c>
      <c r="C21" s="1" t="s">
        <v>71</v>
      </c>
      <c r="D21" s="18">
        <v>52.114285714285714</v>
      </c>
      <c r="E21" s="19">
        <v>40.5</v>
      </c>
      <c r="F21" s="20">
        <v>46.307142857142857</v>
      </c>
    </row>
    <row r="23" spans="1:6" x14ac:dyDescent="0.55000000000000004">
      <c r="C23" s="64" t="s">
        <v>16</v>
      </c>
      <c r="D23" s="17">
        <f>AVERAGE(D3:D21)</f>
        <v>68.325814536340843</v>
      </c>
      <c r="E23" s="65">
        <f t="shared" ref="E23:F23" si="0">AVERAGE(E3:E21)</f>
        <v>45.578947368421055</v>
      </c>
      <c r="F23" s="66">
        <f t="shared" si="0"/>
        <v>56.952380952380949</v>
      </c>
    </row>
    <row r="24" spans="1:6" x14ac:dyDescent="0.55000000000000004">
      <c r="C24" s="64" t="s">
        <v>77</v>
      </c>
      <c r="D24" s="17">
        <f>_xlfn.STDEV.P(D3:D21)</f>
        <v>16.098535225738619</v>
      </c>
      <c r="E24" s="65">
        <f t="shared" ref="E24:F24" si="1">_xlfn.STDEV.P(E3:E21)</f>
        <v>23.090931894015714</v>
      </c>
      <c r="F24" s="66">
        <f t="shared" si="1"/>
        <v>19.064990887776997</v>
      </c>
    </row>
    <row r="25" spans="1:6" x14ac:dyDescent="0.55000000000000004">
      <c r="C25" s="5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69BEA-FD26-482B-B5E9-3859C390DFCC}">
  <dimension ref="A1:Z34"/>
  <sheetViews>
    <sheetView zoomScale="84" zoomScaleNormal="84" workbookViewId="0"/>
  </sheetViews>
  <sheetFormatPr defaultRowHeight="18" x14ac:dyDescent="0.55000000000000004"/>
  <cols>
    <col min="1" max="1" width="11.6640625" style="2" customWidth="1"/>
    <col min="2" max="2" width="21.9296875" style="2" customWidth="1"/>
    <col min="3" max="3" width="12.6640625" style="2" customWidth="1"/>
    <col min="4" max="4" width="8" style="3" customWidth="1"/>
    <col min="5" max="5" width="8" style="4" customWidth="1"/>
    <col min="6" max="6" width="8" style="3" customWidth="1"/>
    <col min="7" max="7" width="8" style="4" customWidth="1"/>
    <col min="8" max="8" width="8" style="3" customWidth="1"/>
    <col min="9" max="9" width="8" style="4" customWidth="1"/>
    <col min="10" max="10" width="8" style="5" customWidth="1"/>
    <col min="11" max="11" width="8" style="9" customWidth="1"/>
    <col min="12" max="12" width="9.1328125" style="10" customWidth="1"/>
    <col min="13" max="13" width="3.265625" style="3" customWidth="1"/>
    <col min="14" max="16" width="7.265625" style="3" customWidth="1"/>
    <col min="17" max="17" width="10" style="5" customWidth="1"/>
    <col min="18" max="18" width="10" style="9" customWidth="1"/>
    <col min="19" max="19" width="10" style="10" customWidth="1"/>
    <col min="20" max="20" width="3.265625" style="3" customWidth="1"/>
    <col min="21" max="21" width="11.3984375" style="6" customWidth="1"/>
    <col min="22" max="22" width="11.3984375" style="17" customWidth="1"/>
    <col min="23" max="23" width="11.3984375" style="15" customWidth="1"/>
    <col min="24" max="24" width="11.3984375" style="9" customWidth="1"/>
    <col min="25" max="25" width="3.265625" customWidth="1"/>
    <col min="26" max="26" width="11.3984375" style="12" customWidth="1"/>
    <col min="27" max="27" width="17.59765625" customWidth="1"/>
  </cols>
  <sheetData>
    <row r="1" spans="1:26" x14ac:dyDescent="0.55000000000000004">
      <c r="A1" s="54" t="s">
        <v>76</v>
      </c>
    </row>
    <row r="2" spans="1:26" s="54" customFormat="1" ht="43.5" x14ac:dyDescent="0.55000000000000004">
      <c r="D2" s="55" t="s">
        <v>0</v>
      </c>
      <c r="E2" s="12" t="s">
        <v>10</v>
      </c>
      <c r="F2" s="55" t="s">
        <v>1</v>
      </c>
      <c r="G2" s="12" t="s">
        <v>10</v>
      </c>
      <c r="H2" s="55" t="s">
        <v>2</v>
      </c>
      <c r="I2" s="12" t="s">
        <v>10</v>
      </c>
      <c r="J2" s="56" t="s">
        <v>12</v>
      </c>
      <c r="K2" s="57" t="s">
        <v>11</v>
      </c>
      <c r="L2" s="58" t="s">
        <v>13</v>
      </c>
      <c r="M2" s="55"/>
      <c r="N2" s="55" t="s">
        <v>3</v>
      </c>
      <c r="O2" s="55" t="s">
        <v>4</v>
      </c>
      <c r="P2" s="55" t="s">
        <v>5</v>
      </c>
      <c r="Q2" s="56" t="s">
        <v>12</v>
      </c>
      <c r="R2" s="57" t="s">
        <v>11</v>
      </c>
      <c r="S2" s="58" t="s">
        <v>14</v>
      </c>
      <c r="T2" s="61"/>
      <c r="U2" s="8" t="s">
        <v>21</v>
      </c>
      <c r="V2" s="17"/>
      <c r="W2" s="14" t="s">
        <v>18</v>
      </c>
      <c r="X2" s="15" t="s">
        <v>19</v>
      </c>
      <c r="Z2" s="11" t="s">
        <v>20</v>
      </c>
    </row>
    <row r="3" spans="1:26" ht="20.75" customHeight="1" x14ac:dyDescent="0.55000000000000004">
      <c r="A3" s="1" t="str">
        <f>IF('[1]Wk-to-wk Y|N Register'!C23&lt;&gt;"",'[1]Wk-to-wk Y|N Register'!C23,"")</f>
        <v>2114158</v>
      </c>
      <c r="B3" s="1" t="str">
        <f>IF('[1]Wk-to-wk Y|N Register'!D23&lt;&gt;"",'[1]Wk-to-wk Y|N Register'!D23,"")</f>
        <v xml:space="preserve">SILAS  </v>
      </c>
      <c r="C3" s="25" t="str">
        <f>IF('[1]Wk-to-wk Y|N Register'!E23&lt;&gt;"",'[1]Wk-to-wk Y|N Register'!E23,"")</f>
        <v>BLEVINS</v>
      </c>
      <c r="D3" s="26">
        <v>35</v>
      </c>
      <c r="E3" s="27">
        <f>(D3*100)/35</f>
        <v>100</v>
      </c>
      <c r="F3" s="26">
        <v>28</v>
      </c>
      <c r="G3" s="27">
        <f>(F3*100)/35</f>
        <v>80</v>
      </c>
      <c r="H3" s="26">
        <v>25</v>
      </c>
      <c r="I3" s="27">
        <f>(H3*100)/35</f>
        <v>71.428571428571431</v>
      </c>
      <c r="J3" s="28">
        <f t="shared" ref="J3:J21" si="0">D3+F3+H3</f>
        <v>88</v>
      </c>
      <c r="K3" s="29">
        <f>(E3+G3+I3)/3</f>
        <v>83.80952380952381</v>
      </c>
      <c r="L3" s="30">
        <f>K3*0.3</f>
        <v>25.142857142857142</v>
      </c>
      <c r="M3" s="7"/>
      <c r="N3" s="26">
        <v>87</v>
      </c>
      <c r="O3" s="26">
        <v>90</v>
      </c>
      <c r="P3" s="26">
        <v>80</v>
      </c>
      <c r="Q3" s="28">
        <f>N3+O3+P3</f>
        <v>257</v>
      </c>
      <c r="R3" s="62">
        <f>Q3/3</f>
        <v>85.666666666666671</v>
      </c>
      <c r="S3" s="30">
        <f>R3*0.2</f>
        <v>17.133333333333336</v>
      </c>
      <c r="T3" s="48"/>
      <c r="U3" s="31">
        <f>L3+S3</f>
        <v>42.276190476190479</v>
      </c>
      <c r="V3" s="63">
        <f>U3*2</f>
        <v>84.552380952380958</v>
      </c>
      <c r="W3" s="19">
        <v>78</v>
      </c>
      <c r="X3" s="34">
        <f>0.5*W3</f>
        <v>39</v>
      </c>
      <c r="Z3" s="20">
        <f>U3+X3</f>
        <v>81.276190476190479</v>
      </c>
    </row>
    <row r="4" spans="1:26" ht="20.75" customHeight="1" x14ac:dyDescent="0.55000000000000004">
      <c r="A4" s="1"/>
      <c r="B4" s="1" t="s">
        <v>8</v>
      </c>
      <c r="C4" s="25" t="s">
        <v>9</v>
      </c>
      <c r="D4" s="26">
        <v>13</v>
      </c>
      <c r="E4" s="27">
        <f t="shared" ref="E4:E21" si="1">(D4*100)/35</f>
        <v>37.142857142857146</v>
      </c>
      <c r="F4" s="26">
        <v>10</v>
      </c>
      <c r="G4" s="27">
        <f t="shared" ref="G4:G21" si="2">(F4*100)/35</f>
        <v>28.571428571428573</v>
      </c>
      <c r="H4" s="26">
        <v>12</v>
      </c>
      <c r="I4" s="27">
        <f t="shared" ref="I4:I21" si="3">(H4*100)/35</f>
        <v>34.285714285714285</v>
      </c>
      <c r="J4" s="28">
        <f t="shared" si="0"/>
        <v>35</v>
      </c>
      <c r="K4" s="29">
        <f t="shared" ref="K4:K21" si="4">(E4+G4+I4)/3</f>
        <v>33.333333333333336</v>
      </c>
      <c r="L4" s="30">
        <f t="shared" ref="L4:L21" si="5">K4*0.3</f>
        <v>10</v>
      </c>
      <c r="M4" s="7"/>
      <c r="N4" s="26">
        <v>90</v>
      </c>
      <c r="O4" s="26">
        <v>45</v>
      </c>
      <c r="P4" s="26">
        <v>80</v>
      </c>
      <c r="Q4" s="28">
        <f t="shared" ref="Q4:Q21" si="6">N4+O4+P4</f>
        <v>215</v>
      </c>
      <c r="R4" s="62">
        <f t="shared" ref="R4:R21" si="7">Q4/3</f>
        <v>71.666666666666671</v>
      </c>
      <c r="S4" s="30">
        <f t="shared" ref="S4:S21" si="8">R4*0.2</f>
        <v>14.333333333333336</v>
      </c>
      <c r="T4" s="48"/>
      <c r="U4" s="31">
        <f t="shared" ref="U4:U21" si="9">L4+S4</f>
        <v>24.333333333333336</v>
      </c>
      <c r="V4" s="63">
        <f t="shared" ref="V4:V21" si="10">U4*2</f>
        <v>48.666666666666671</v>
      </c>
      <c r="W4" s="19">
        <v>20.5</v>
      </c>
      <c r="X4" s="34">
        <f t="shared" ref="X4:X21" si="11">0.5*W4</f>
        <v>10.25</v>
      </c>
      <c r="Z4" s="20">
        <f t="shared" ref="Z4:Z21" si="12">U4+X4</f>
        <v>34.583333333333336</v>
      </c>
    </row>
    <row r="5" spans="1:26" ht="20.75" customHeight="1" x14ac:dyDescent="0.55000000000000004">
      <c r="A5" s="1" t="str">
        <f>IF('[1]Wk-to-wk Y|N Register'!C27&lt;&gt;"",'[1]Wk-to-wk Y|N Register'!C27,"")</f>
        <v>2113351</v>
      </c>
      <c r="B5" s="1" t="str">
        <f>IF('[1]Wk-to-wk Y|N Register'!D27&lt;&gt;"",'[1]Wk-to-wk Y|N Register'!D27,"")</f>
        <v xml:space="preserve">NATALIE  </v>
      </c>
      <c r="C5" s="25" t="str">
        <f>IF('[1]Wk-to-wk Y|N Register'!E27&lt;&gt;"",'[1]Wk-to-wk Y|N Register'!E27,"")</f>
        <v>COPLIN</v>
      </c>
      <c r="D5" s="26">
        <v>28</v>
      </c>
      <c r="E5" s="27">
        <f t="shared" si="1"/>
        <v>80</v>
      </c>
      <c r="F5" s="26">
        <v>28</v>
      </c>
      <c r="G5" s="27">
        <f t="shared" si="2"/>
        <v>80</v>
      </c>
      <c r="H5" s="26">
        <v>15</v>
      </c>
      <c r="I5" s="27">
        <f t="shared" si="3"/>
        <v>42.857142857142854</v>
      </c>
      <c r="J5" s="28">
        <f t="shared" si="0"/>
        <v>71</v>
      </c>
      <c r="K5" s="29">
        <f t="shared" si="4"/>
        <v>67.61904761904762</v>
      </c>
      <c r="L5" s="30">
        <f t="shared" si="5"/>
        <v>20.285714285714285</v>
      </c>
      <c r="M5" s="7"/>
      <c r="N5" s="26">
        <v>93</v>
      </c>
      <c r="O5" s="26">
        <v>100</v>
      </c>
      <c r="P5" s="26">
        <v>95</v>
      </c>
      <c r="Q5" s="28">
        <f t="shared" si="6"/>
        <v>288</v>
      </c>
      <c r="R5" s="62">
        <f t="shared" si="7"/>
        <v>96</v>
      </c>
      <c r="S5" s="30">
        <f t="shared" si="8"/>
        <v>19.200000000000003</v>
      </c>
      <c r="T5" s="48"/>
      <c r="U5" s="31">
        <f t="shared" si="9"/>
        <v>39.485714285714288</v>
      </c>
      <c r="V5" s="63">
        <f t="shared" si="10"/>
        <v>78.971428571428575</v>
      </c>
      <c r="W5" s="19">
        <v>54.5</v>
      </c>
      <c r="X5" s="34">
        <f t="shared" si="11"/>
        <v>27.25</v>
      </c>
      <c r="Z5" s="20">
        <f t="shared" si="12"/>
        <v>66.735714285714295</v>
      </c>
    </row>
    <row r="6" spans="1:26" ht="20.75" customHeight="1" x14ac:dyDescent="0.55000000000000004">
      <c r="A6" s="1" t="str">
        <f>IF('[1]Wk-to-wk Y|N Register'!C28&lt;&gt;"",'[1]Wk-to-wk Y|N Register'!C28,"")</f>
        <v>2114725</v>
      </c>
      <c r="B6" s="1" t="str">
        <f>IF('[1]Wk-to-wk Y|N Register'!D28&lt;&gt;"",'[1]Wk-to-wk Y|N Register'!D28,"")</f>
        <v xml:space="preserve">ZOE  </v>
      </c>
      <c r="C6" s="25" t="str">
        <f>IF('[1]Wk-to-wk Y|N Register'!E28&lt;&gt;"",'[1]Wk-to-wk Y|N Register'!E28,"")</f>
        <v>CUMMINS</v>
      </c>
      <c r="D6" s="26">
        <v>34</v>
      </c>
      <c r="E6" s="27">
        <f t="shared" si="1"/>
        <v>97.142857142857139</v>
      </c>
      <c r="F6" s="26">
        <v>29</v>
      </c>
      <c r="G6" s="27">
        <f t="shared" si="2"/>
        <v>82.857142857142861</v>
      </c>
      <c r="H6" s="26">
        <v>21</v>
      </c>
      <c r="I6" s="27">
        <f t="shared" si="3"/>
        <v>60</v>
      </c>
      <c r="J6" s="28">
        <f t="shared" si="0"/>
        <v>84</v>
      </c>
      <c r="K6" s="29">
        <f t="shared" si="4"/>
        <v>80</v>
      </c>
      <c r="L6" s="30">
        <f t="shared" si="5"/>
        <v>24</v>
      </c>
      <c r="M6" s="7"/>
      <c r="N6" s="26">
        <v>95</v>
      </c>
      <c r="O6" s="26">
        <v>100</v>
      </c>
      <c r="P6" s="26">
        <v>95</v>
      </c>
      <c r="Q6" s="28">
        <f t="shared" si="6"/>
        <v>290</v>
      </c>
      <c r="R6" s="62">
        <f t="shared" si="7"/>
        <v>96.666666666666671</v>
      </c>
      <c r="S6" s="30">
        <f t="shared" si="8"/>
        <v>19.333333333333336</v>
      </c>
      <c r="T6" s="48"/>
      <c r="U6" s="31">
        <f t="shared" si="9"/>
        <v>43.333333333333336</v>
      </c>
      <c r="V6" s="63">
        <f t="shared" si="10"/>
        <v>86.666666666666671</v>
      </c>
      <c r="W6" s="19">
        <v>69.5</v>
      </c>
      <c r="X6" s="34">
        <f t="shared" si="11"/>
        <v>34.75</v>
      </c>
      <c r="Z6" s="20">
        <f t="shared" si="12"/>
        <v>78.083333333333343</v>
      </c>
    </row>
    <row r="7" spans="1:26" ht="20.75" customHeight="1" x14ac:dyDescent="0.55000000000000004">
      <c r="A7" s="1"/>
      <c r="B7" s="1" t="s">
        <v>6</v>
      </c>
      <c r="C7" s="25" t="s">
        <v>7</v>
      </c>
      <c r="D7" s="26">
        <v>35</v>
      </c>
      <c r="E7" s="27">
        <f t="shared" si="1"/>
        <v>100</v>
      </c>
      <c r="F7" s="26">
        <v>35</v>
      </c>
      <c r="G7" s="27">
        <f t="shared" si="2"/>
        <v>100</v>
      </c>
      <c r="H7" s="26">
        <v>35</v>
      </c>
      <c r="I7" s="27">
        <f t="shared" si="3"/>
        <v>100</v>
      </c>
      <c r="J7" s="28">
        <f t="shared" si="0"/>
        <v>105</v>
      </c>
      <c r="K7" s="29">
        <f t="shared" si="4"/>
        <v>100</v>
      </c>
      <c r="L7" s="30">
        <f t="shared" si="5"/>
        <v>30</v>
      </c>
      <c r="M7" s="7"/>
      <c r="N7" s="26">
        <v>95</v>
      </c>
      <c r="O7" s="26">
        <v>85</v>
      </c>
      <c r="P7" s="26">
        <v>40</v>
      </c>
      <c r="Q7" s="28">
        <f t="shared" si="6"/>
        <v>220</v>
      </c>
      <c r="R7" s="62">
        <f t="shared" si="7"/>
        <v>73.333333333333329</v>
      </c>
      <c r="S7" s="30">
        <f t="shared" si="8"/>
        <v>14.666666666666666</v>
      </c>
      <c r="T7" s="48"/>
      <c r="U7" s="31">
        <f t="shared" si="9"/>
        <v>44.666666666666664</v>
      </c>
      <c r="V7" s="63">
        <f t="shared" si="10"/>
        <v>89.333333333333329</v>
      </c>
      <c r="W7" s="19">
        <v>82</v>
      </c>
      <c r="X7" s="34">
        <f t="shared" si="11"/>
        <v>41</v>
      </c>
      <c r="Z7" s="20">
        <f t="shared" si="12"/>
        <v>85.666666666666657</v>
      </c>
    </row>
    <row r="8" spans="1:26" ht="20.75" customHeight="1" x14ac:dyDescent="0.55000000000000004">
      <c r="A8" s="1" t="str">
        <f>IF('[1]Wk-to-wk Y|N Register'!C34&lt;&gt;"",'[1]Wk-to-wk Y|N Register'!C34,"")</f>
        <v>2114620</v>
      </c>
      <c r="B8" s="1" t="str">
        <f>IF('[1]Wk-to-wk Y|N Register'!D34&lt;&gt;"",'[1]Wk-to-wk Y|N Register'!D34,"")</f>
        <v xml:space="preserve">JOHN  </v>
      </c>
      <c r="C8" s="25" t="str">
        <f>IF('[1]Wk-to-wk Y|N Register'!E34&lt;&gt;"",'[1]Wk-to-wk Y|N Register'!E34,"")</f>
        <v>GALLACHER</v>
      </c>
      <c r="D8" s="26">
        <v>22</v>
      </c>
      <c r="E8" s="27">
        <f t="shared" si="1"/>
        <v>62.857142857142854</v>
      </c>
      <c r="F8" s="26">
        <v>17</v>
      </c>
      <c r="G8" s="27">
        <f t="shared" si="2"/>
        <v>48.571428571428569</v>
      </c>
      <c r="H8" s="26">
        <v>14</v>
      </c>
      <c r="I8" s="27">
        <f t="shared" si="3"/>
        <v>40</v>
      </c>
      <c r="J8" s="28">
        <f t="shared" si="0"/>
        <v>53</v>
      </c>
      <c r="K8" s="29">
        <f t="shared" si="4"/>
        <v>50.476190476190474</v>
      </c>
      <c r="L8" s="30">
        <f t="shared" si="5"/>
        <v>15.142857142857142</v>
      </c>
      <c r="M8" s="7"/>
      <c r="N8" s="26">
        <v>94</v>
      </c>
      <c r="O8" s="26">
        <v>60</v>
      </c>
      <c r="P8" s="26">
        <v>80</v>
      </c>
      <c r="Q8" s="28">
        <f t="shared" si="6"/>
        <v>234</v>
      </c>
      <c r="R8" s="62">
        <f t="shared" si="7"/>
        <v>78</v>
      </c>
      <c r="S8" s="30">
        <f t="shared" si="8"/>
        <v>15.600000000000001</v>
      </c>
      <c r="T8" s="48"/>
      <c r="U8" s="31">
        <f t="shared" si="9"/>
        <v>30.742857142857144</v>
      </c>
      <c r="V8" s="63">
        <f t="shared" si="10"/>
        <v>61.485714285714288</v>
      </c>
      <c r="W8" s="19">
        <v>45.5</v>
      </c>
      <c r="X8" s="34">
        <f t="shared" si="11"/>
        <v>22.75</v>
      </c>
      <c r="Z8" s="20">
        <f t="shared" si="12"/>
        <v>53.492857142857147</v>
      </c>
    </row>
    <row r="9" spans="1:26" ht="20.75" customHeight="1" x14ac:dyDescent="0.55000000000000004">
      <c r="A9" s="1" t="str">
        <f>IF('[1]Wk-to-wk Y|N Register'!C37&lt;&gt;"",'[1]Wk-to-wk Y|N Register'!C37,"")</f>
        <v>2111487</v>
      </c>
      <c r="B9" s="1" t="str">
        <f>IF('[1]Wk-to-wk Y|N Register'!D37&lt;&gt;"",'[1]Wk-to-wk Y|N Register'!D37,"")</f>
        <v xml:space="preserve">JOSHUA THOMAS </v>
      </c>
      <c r="C9" s="25" t="str">
        <f>IF('[1]Wk-to-wk Y|N Register'!E37&lt;&gt;"",'[1]Wk-to-wk Y|N Register'!E37,"")</f>
        <v>GOURLAY</v>
      </c>
      <c r="D9" s="26">
        <v>28</v>
      </c>
      <c r="E9" s="27">
        <f t="shared" si="1"/>
        <v>80</v>
      </c>
      <c r="F9" s="26">
        <v>29</v>
      </c>
      <c r="G9" s="27">
        <f t="shared" si="2"/>
        <v>82.857142857142861</v>
      </c>
      <c r="H9" s="26">
        <v>28</v>
      </c>
      <c r="I9" s="27">
        <f t="shared" si="3"/>
        <v>80</v>
      </c>
      <c r="J9" s="28">
        <f t="shared" si="0"/>
        <v>85</v>
      </c>
      <c r="K9" s="29">
        <f t="shared" si="4"/>
        <v>80.952380952380949</v>
      </c>
      <c r="L9" s="30">
        <f t="shared" si="5"/>
        <v>24.285714285714285</v>
      </c>
      <c r="M9" s="7"/>
      <c r="N9" s="26">
        <v>95</v>
      </c>
      <c r="O9" s="26">
        <v>95</v>
      </c>
      <c r="P9" s="26">
        <v>95</v>
      </c>
      <c r="Q9" s="28">
        <f t="shared" si="6"/>
        <v>285</v>
      </c>
      <c r="R9" s="62">
        <f t="shared" si="7"/>
        <v>95</v>
      </c>
      <c r="S9" s="30">
        <f t="shared" si="8"/>
        <v>19</v>
      </c>
      <c r="T9" s="48"/>
      <c r="U9" s="31">
        <f t="shared" si="9"/>
        <v>43.285714285714285</v>
      </c>
      <c r="V9" s="63">
        <f t="shared" si="10"/>
        <v>86.571428571428569</v>
      </c>
      <c r="W9" s="19">
        <v>77.5</v>
      </c>
      <c r="X9" s="34">
        <f t="shared" si="11"/>
        <v>38.75</v>
      </c>
      <c r="Z9" s="20">
        <f t="shared" si="12"/>
        <v>82.035714285714278</v>
      </c>
    </row>
    <row r="10" spans="1:26" ht="20.75" customHeight="1" x14ac:dyDescent="0.55000000000000004">
      <c r="A10" s="1" t="str">
        <f>IF('[1]Wk-to-wk Y|N Register'!C52&lt;&gt;"",'[1]Wk-to-wk Y|N Register'!C52,"")</f>
        <v>2114212</v>
      </c>
      <c r="B10" s="1" t="str">
        <f>IF('[1]Wk-to-wk Y|N Register'!D52&lt;&gt;"",'[1]Wk-to-wk Y|N Register'!D52,"")</f>
        <v xml:space="preserve">CRAIG CRAWFORD </v>
      </c>
      <c r="C10" s="25" t="str">
        <f>IF('[1]Wk-to-wk Y|N Register'!E52&lt;&gt;"",'[1]Wk-to-wk Y|N Register'!E52,"")</f>
        <v>MACLELLAN</v>
      </c>
      <c r="D10" s="26">
        <v>11</v>
      </c>
      <c r="E10" s="27">
        <f t="shared" si="1"/>
        <v>31.428571428571427</v>
      </c>
      <c r="F10" s="26">
        <v>5</v>
      </c>
      <c r="G10" s="27">
        <f t="shared" si="2"/>
        <v>14.285714285714286</v>
      </c>
      <c r="H10" s="26">
        <v>4</v>
      </c>
      <c r="I10" s="27">
        <f t="shared" si="3"/>
        <v>11.428571428571429</v>
      </c>
      <c r="J10" s="28">
        <f t="shared" si="0"/>
        <v>20</v>
      </c>
      <c r="K10" s="29">
        <f t="shared" si="4"/>
        <v>19.047619047619047</v>
      </c>
      <c r="L10" s="30">
        <f t="shared" si="5"/>
        <v>5.7142857142857144</v>
      </c>
      <c r="M10" s="7"/>
      <c r="N10" s="26">
        <v>90</v>
      </c>
      <c r="O10" s="26">
        <v>65</v>
      </c>
      <c r="P10" s="26">
        <v>75</v>
      </c>
      <c r="Q10" s="28">
        <f t="shared" si="6"/>
        <v>230</v>
      </c>
      <c r="R10" s="62">
        <f t="shared" si="7"/>
        <v>76.666666666666671</v>
      </c>
      <c r="S10" s="30">
        <f t="shared" si="8"/>
        <v>15.333333333333336</v>
      </c>
      <c r="T10" s="48"/>
      <c r="U10" s="31">
        <f t="shared" si="9"/>
        <v>21.047619047619051</v>
      </c>
      <c r="V10" s="63">
        <f t="shared" si="10"/>
        <v>42.095238095238102</v>
      </c>
      <c r="W10" s="19">
        <v>13</v>
      </c>
      <c r="X10" s="34">
        <f t="shared" si="11"/>
        <v>6.5</v>
      </c>
      <c r="Z10" s="20">
        <f t="shared" si="12"/>
        <v>27.547619047619051</v>
      </c>
    </row>
    <row r="11" spans="1:26" ht="20.75" customHeight="1" x14ac:dyDescent="0.55000000000000004">
      <c r="A11" s="1" t="str">
        <f>IF('[1]Wk-to-wk Y|N Register'!C53&lt;&gt;"",'[1]Wk-to-wk Y|N Register'!C53,"")</f>
        <v>2030773</v>
      </c>
      <c r="B11" s="1" t="str">
        <f>IF('[1]Wk-to-wk Y|N Register'!D53&lt;&gt;"",'[1]Wk-to-wk Y|N Register'!D53,"")</f>
        <v xml:space="preserve">LUKE WILLIAM </v>
      </c>
      <c r="C11" s="25" t="str">
        <f>IF('[1]Wk-to-wk Y|N Register'!E53&lt;&gt;"",'[1]Wk-to-wk Y|N Register'!E53,"")</f>
        <v>MALCOLM</v>
      </c>
      <c r="D11" s="26">
        <v>24</v>
      </c>
      <c r="E11" s="27">
        <f t="shared" si="1"/>
        <v>68.571428571428569</v>
      </c>
      <c r="F11" s="26">
        <v>17</v>
      </c>
      <c r="G11" s="27">
        <f t="shared" si="2"/>
        <v>48.571428571428569</v>
      </c>
      <c r="H11" s="26">
        <v>18</v>
      </c>
      <c r="I11" s="27">
        <f t="shared" si="3"/>
        <v>51.428571428571431</v>
      </c>
      <c r="J11" s="28">
        <f t="shared" si="0"/>
        <v>59</v>
      </c>
      <c r="K11" s="29">
        <f t="shared" si="4"/>
        <v>56.190476190476183</v>
      </c>
      <c r="L11" s="30">
        <f t="shared" si="5"/>
        <v>16.857142857142854</v>
      </c>
      <c r="M11" s="7"/>
      <c r="N11" s="26">
        <v>93</v>
      </c>
      <c r="O11" s="26">
        <v>95</v>
      </c>
      <c r="P11" s="26">
        <v>85</v>
      </c>
      <c r="Q11" s="28">
        <f t="shared" si="6"/>
        <v>273</v>
      </c>
      <c r="R11" s="62">
        <f t="shared" si="7"/>
        <v>91</v>
      </c>
      <c r="S11" s="30">
        <f t="shared" si="8"/>
        <v>18.2</v>
      </c>
      <c r="T11" s="48"/>
      <c r="U11" s="31">
        <f t="shared" si="9"/>
        <v>35.05714285714285</v>
      </c>
      <c r="V11" s="63">
        <f t="shared" si="10"/>
        <v>70.1142857142857</v>
      </c>
      <c r="W11" s="19">
        <v>34</v>
      </c>
      <c r="X11" s="34">
        <f t="shared" si="11"/>
        <v>17</v>
      </c>
      <c r="Z11" s="20">
        <f t="shared" si="12"/>
        <v>52.05714285714285</v>
      </c>
    </row>
    <row r="12" spans="1:26" ht="20.75" customHeight="1" x14ac:dyDescent="0.55000000000000004">
      <c r="A12" s="1" t="str">
        <f>IF('[1]Wk-to-wk Y|N Register'!C54&lt;&gt;"",'[1]Wk-to-wk Y|N Register'!C54,"")</f>
        <v>2031021</v>
      </c>
      <c r="B12" s="1" t="str">
        <f>IF('[1]Wk-to-wk Y|N Register'!D54&lt;&gt;"",'[1]Wk-to-wk Y|N Register'!D54,"")</f>
        <v xml:space="preserve">FINN  </v>
      </c>
      <c r="C12" s="25" t="str">
        <f>IF('[1]Wk-to-wk Y|N Register'!E54&lt;&gt;"",'[1]Wk-to-wk Y|N Register'!E54,"")</f>
        <v>MALLON</v>
      </c>
      <c r="D12" s="26">
        <v>14</v>
      </c>
      <c r="E12" s="27">
        <f t="shared" si="1"/>
        <v>40</v>
      </c>
      <c r="F12" s="26">
        <v>15</v>
      </c>
      <c r="G12" s="27">
        <f t="shared" si="2"/>
        <v>42.857142857142854</v>
      </c>
      <c r="H12" s="26">
        <v>6</v>
      </c>
      <c r="I12" s="27">
        <f t="shared" si="3"/>
        <v>17.142857142857142</v>
      </c>
      <c r="J12" s="28">
        <f t="shared" si="0"/>
        <v>35</v>
      </c>
      <c r="K12" s="29">
        <f t="shared" si="4"/>
        <v>33.333333333333336</v>
      </c>
      <c r="L12" s="30">
        <f t="shared" si="5"/>
        <v>10</v>
      </c>
      <c r="M12" s="7"/>
      <c r="N12" s="30">
        <v>92</v>
      </c>
      <c r="O12" s="26">
        <v>70</v>
      </c>
      <c r="P12" s="26">
        <v>50</v>
      </c>
      <c r="Q12" s="28">
        <f t="shared" si="6"/>
        <v>212</v>
      </c>
      <c r="R12" s="62">
        <f t="shared" si="7"/>
        <v>70.666666666666671</v>
      </c>
      <c r="S12" s="30">
        <f t="shared" si="8"/>
        <v>14.133333333333335</v>
      </c>
      <c r="T12" s="48"/>
      <c r="U12" s="31">
        <f t="shared" si="9"/>
        <v>24.133333333333333</v>
      </c>
      <c r="V12" s="63">
        <f t="shared" si="10"/>
        <v>48.266666666666666</v>
      </c>
      <c r="W12" s="19">
        <v>15.5</v>
      </c>
      <c r="X12" s="34">
        <f t="shared" si="11"/>
        <v>7.75</v>
      </c>
      <c r="Z12" s="20">
        <f t="shared" si="12"/>
        <v>31.883333333333333</v>
      </c>
    </row>
    <row r="13" spans="1:26" ht="20.75" customHeight="1" x14ac:dyDescent="0.55000000000000004">
      <c r="A13" s="1" t="str">
        <f>IF('[1]Wk-to-wk Y|N Register'!C55&lt;&gt;"",'[1]Wk-to-wk Y|N Register'!C55,"")</f>
        <v>2112088</v>
      </c>
      <c r="B13" s="1" t="str">
        <f>IF('[1]Wk-to-wk Y|N Register'!D55&lt;&gt;"",'[1]Wk-to-wk Y|N Register'!D55,"")</f>
        <v xml:space="preserve">ADAM JACK </v>
      </c>
      <c r="C13" s="25" t="str">
        <f>IF('[1]Wk-to-wk Y|N Register'!E55&lt;&gt;"",'[1]Wk-to-wk Y|N Register'!E55,"")</f>
        <v>MAYO</v>
      </c>
      <c r="D13" s="26">
        <v>34</v>
      </c>
      <c r="E13" s="27">
        <f t="shared" si="1"/>
        <v>97.142857142857139</v>
      </c>
      <c r="F13" s="26">
        <v>35</v>
      </c>
      <c r="G13" s="27">
        <f t="shared" si="2"/>
        <v>100</v>
      </c>
      <c r="H13" s="26">
        <v>22</v>
      </c>
      <c r="I13" s="27">
        <f t="shared" si="3"/>
        <v>62.857142857142854</v>
      </c>
      <c r="J13" s="28">
        <f t="shared" si="0"/>
        <v>91</v>
      </c>
      <c r="K13" s="29">
        <f t="shared" si="4"/>
        <v>86.666666666666671</v>
      </c>
      <c r="L13" s="30">
        <f t="shared" si="5"/>
        <v>26</v>
      </c>
      <c r="M13" s="7"/>
      <c r="N13" s="26">
        <v>95</v>
      </c>
      <c r="O13" s="26">
        <v>100</v>
      </c>
      <c r="P13" s="26">
        <v>85</v>
      </c>
      <c r="Q13" s="28">
        <f t="shared" si="6"/>
        <v>280</v>
      </c>
      <c r="R13" s="62">
        <f t="shared" si="7"/>
        <v>93.333333333333329</v>
      </c>
      <c r="S13" s="30">
        <f t="shared" si="8"/>
        <v>18.666666666666668</v>
      </c>
      <c r="T13" s="48"/>
      <c r="U13" s="31">
        <f t="shared" si="9"/>
        <v>44.666666666666671</v>
      </c>
      <c r="V13" s="63">
        <f t="shared" si="10"/>
        <v>89.333333333333343</v>
      </c>
      <c r="W13" s="19">
        <v>66.5</v>
      </c>
      <c r="X13" s="34">
        <f t="shared" si="11"/>
        <v>33.25</v>
      </c>
      <c r="Z13" s="20">
        <f t="shared" si="12"/>
        <v>77.916666666666671</v>
      </c>
    </row>
    <row r="14" spans="1:26" ht="20.75" customHeight="1" x14ac:dyDescent="0.55000000000000004">
      <c r="A14" s="1" t="str">
        <f>IF('[1]Wk-to-wk Y|N Register'!C56&lt;&gt;"",'[1]Wk-to-wk Y|N Register'!C56,"")</f>
        <v>2113123</v>
      </c>
      <c r="B14" s="1" t="str">
        <f>IF('[1]Wk-to-wk Y|N Register'!D56&lt;&gt;"",'[1]Wk-to-wk Y|N Register'!D56,"")</f>
        <v>STEPHEN MARTIN JAMES</v>
      </c>
      <c r="C14" s="25" t="str">
        <f>IF('[1]Wk-to-wk Y|N Register'!E56&lt;&gt;"",'[1]Wk-to-wk Y|N Register'!E56,"")</f>
        <v>MCANGUS</v>
      </c>
      <c r="D14" s="26">
        <v>18</v>
      </c>
      <c r="E14" s="27">
        <f t="shared" si="1"/>
        <v>51.428571428571431</v>
      </c>
      <c r="F14" s="26">
        <v>20</v>
      </c>
      <c r="G14" s="27">
        <f t="shared" si="2"/>
        <v>57.142857142857146</v>
      </c>
      <c r="H14" s="26">
        <v>10</v>
      </c>
      <c r="I14" s="27">
        <f t="shared" si="3"/>
        <v>28.571428571428573</v>
      </c>
      <c r="J14" s="28">
        <f t="shared" si="0"/>
        <v>48</v>
      </c>
      <c r="K14" s="29">
        <f t="shared" si="4"/>
        <v>45.714285714285722</v>
      </c>
      <c r="L14" s="30">
        <f t="shared" si="5"/>
        <v>13.714285714285717</v>
      </c>
      <c r="M14" s="7"/>
      <c r="N14" s="26">
        <v>72</v>
      </c>
      <c r="O14" s="26">
        <v>90</v>
      </c>
      <c r="P14" s="26">
        <v>95</v>
      </c>
      <c r="Q14" s="28">
        <f t="shared" si="6"/>
        <v>257</v>
      </c>
      <c r="R14" s="62">
        <f t="shared" si="7"/>
        <v>85.666666666666671</v>
      </c>
      <c r="S14" s="30">
        <f t="shared" si="8"/>
        <v>17.133333333333336</v>
      </c>
      <c r="T14" s="48"/>
      <c r="U14" s="31">
        <f t="shared" si="9"/>
        <v>30.847619047619055</v>
      </c>
      <c r="V14" s="63">
        <f t="shared" si="10"/>
        <v>61.695238095238111</v>
      </c>
      <c r="W14" s="19">
        <v>17.5</v>
      </c>
      <c r="X14" s="34">
        <f t="shared" si="11"/>
        <v>8.75</v>
      </c>
      <c r="Z14" s="20">
        <f t="shared" si="12"/>
        <v>39.597619047619055</v>
      </c>
    </row>
    <row r="15" spans="1:26" ht="20.75" customHeight="1" x14ac:dyDescent="0.55000000000000004">
      <c r="A15" s="1" t="str">
        <f>IF('[1]Wk-to-wk Y|N Register'!C58&lt;&gt;"",'[1]Wk-to-wk Y|N Register'!C58,"")</f>
        <v>2113330</v>
      </c>
      <c r="B15" s="1" t="str">
        <f>IF('[1]Wk-to-wk Y|N Register'!D58&lt;&gt;"",'[1]Wk-to-wk Y|N Register'!D58,"")</f>
        <v xml:space="preserve">MARTYN WILLIAM </v>
      </c>
      <c r="C15" s="25" t="str">
        <f>IF('[1]Wk-to-wk Y|N Register'!E58&lt;&gt;"",'[1]Wk-to-wk Y|N Register'!E58,"")</f>
        <v>MCGINLAY</v>
      </c>
      <c r="D15" s="26">
        <v>12</v>
      </c>
      <c r="E15" s="27">
        <f t="shared" si="1"/>
        <v>34.285714285714285</v>
      </c>
      <c r="F15" s="26">
        <v>9</v>
      </c>
      <c r="G15" s="27">
        <f t="shared" si="2"/>
        <v>25.714285714285715</v>
      </c>
      <c r="H15" s="26">
        <v>8</v>
      </c>
      <c r="I15" s="27">
        <f t="shared" si="3"/>
        <v>22.857142857142858</v>
      </c>
      <c r="J15" s="28">
        <f t="shared" si="0"/>
        <v>29</v>
      </c>
      <c r="K15" s="29">
        <f t="shared" si="4"/>
        <v>27.61904761904762</v>
      </c>
      <c r="L15" s="30">
        <f t="shared" si="5"/>
        <v>8.2857142857142865</v>
      </c>
      <c r="M15" s="13"/>
      <c r="N15" s="32">
        <v>81</v>
      </c>
      <c r="O15" s="26">
        <v>75</v>
      </c>
      <c r="P15" s="26">
        <v>65</v>
      </c>
      <c r="Q15" s="28">
        <f t="shared" si="6"/>
        <v>221</v>
      </c>
      <c r="R15" s="62">
        <f t="shared" si="7"/>
        <v>73.666666666666671</v>
      </c>
      <c r="S15" s="30">
        <f t="shared" si="8"/>
        <v>14.733333333333334</v>
      </c>
      <c r="T15" s="48"/>
      <c r="U15" s="31">
        <f t="shared" si="9"/>
        <v>23.019047619047619</v>
      </c>
      <c r="V15" s="63">
        <f t="shared" si="10"/>
        <v>46.038095238095238</v>
      </c>
      <c r="W15" s="19">
        <v>34</v>
      </c>
      <c r="X15" s="34">
        <f t="shared" si="11"/>
        <v>17</v>
      </c>
      <c r="Z15" s="20">
        <f t="shared" si="12"/>
        <v>40.019047619047619</v>
      </c>
    </row>
    <row r="16" spans="1:26" ht="20.75" customHeight="1" x14ac:dyDescent="0.55000000000000004">
      <c r="A16" s="1" t="str">
        <f>IF('[1]Wk-to-wk Y|N Register'!C59&lt;&gt;"",'[1]Wk-to-wk Y|N Register'!C59,"")</f>
        <v>2112603</v>
      </c>
      <c r="B16" s="1" t="str">
        <f>IF('[1]Wk-to-wk Y|N Register'!D59&lt;&gt;"",'[1]Wk-to-wk Y|N Register'!D59,"")</f>
        <v xml:space="preserve">SAMUEL JACOB </v>
      </c>
      <c r="C16" s="25" t="str">
        <f>IF('[1]Wk-to-wk Y|N Register'!E59&lt;&gt;"",'[1]Wk-to-wk Y|N Register'!E59,"")</f>
        <v>MILES</v>
      </c>
      <c r="D16" s="26">
        <v>28</v>
      </c>
      <c r="E16" s="27">
        <f t="shared" si="1"/>
        <v>80</v>
      </c>
      <c r="F16" s="26">
        <v>29</v>
      </c>
      <c r="G16" s="27">
        <f t="shared" si="2"/>
        <v>82.857142857142861</v>
      </c>
      <c r="H16" s="26">
        <v>19</v>
      </c>
      <c r="I16" s="27">
        <f t="shared" si="3"/>
        <v>54.285714285714285</v>
      </c>
      <c r="J16" s="28">
        <f t="shared" si="0"/>
        <v>76</v>
      </c>
      <c r="K16" s="29">
        <f t="shared" si="4"/>
        <v>72.38095238095238</v>
      </c>
      <c r="L16" s="30">
        <f t="shared" si="5"/>
        <v>21.714285714285712</v>
      </c>
      <c r="M16" s="7"/>
      <c r="N16" s="33">
        <v>83</v>
      </c>
      <c r="O16" s="26">
        <v>90</v>
      </c>
      <c r="P16" s="26">
        <v>85</v>
      </c>
      <c r="Q16" s="28">
        <f t="shared" si="6"/>
        <v>258</v>
      </c>
      <c r="R16" s="62">
        <f t="shared" si="7"/>
        <v>86</v>
      </c>
      <c r="S16" s="30">
        <f t="shared" si="8"/>
        <v>17.2</v>
      </c>
      <c r="T16" s="48"/>
      <c r="U16" s="31">
        <f t="shared" si="9"/>
        <v>38.914285714285711</v>
      </c>
      <c r="V16" s="63">
        <f t="shared" si="10"/>
        <v>77.828571428571422</v>
      </c>
      <c r="W16" s="19">
        <v>42</v>
      </c>
      <c r="X16" s="34">
        <f t="shared" si="11"/>
        <v>21</v>
      </c>
      <c r="Z16" s="20">
        <f t="shared" si="12"/>
        <v>59.914285714285711</v>
      </c>
    </row>
    <row r="17" spans="1:26" ht="20.75" customHeight="1" x14ac:dyDescent="0.55000000000000004">
      <c r="A17" s="1" t="str">
        <f>IF('[1]Wk-to-wk Y|N Register'!C61&lt;&gt;"",'[1]Wk-to-wk Y|N Register'!C61,"")</f>
        <v>2114693</v>
      </c>
      <c r="B17" s="1" t="str">
        <f>IF('[1]Wk-to-wk Y|N Register'!D61&lt;&gt;"",'[1]Wk-to-wk Y|N Register'!D61,"")</f>
        <v xml:space="preserve">ALEXANDER MCDONALD </v>
      </c>
      <c r="C17" s="25" t="str">
        <f>IF('[1]Wk-to-wk Y|N Register'!E61&lt;&gt;"",'[1]Wk-to-wk Y|N Register'!E61,"")</f>
        <v>NICHOLS</v>
      </c>
      <c r="D17" s="26">
        <v>15</v>
      </c>
      <c r="E17" s="27">
        <f t="shared" si="1"/>
        <v>42.857142857142854</v>
      </c>
      <c r="F17" s="26">
        <v>20</v>
      </c>
      <c r="G17" s="27">
        <f t="shared" si="2"/>
        <v>57.142857142857146</v>
      </c>
      <c r="H17" s="26">
        <v>7</v>
      </c>
      <c r="I17" s="27">
        <f t="shared" si="3"/>
        <v>20</v>
      </c>
      <c r="J17" s="28">
        <f t="shared" si="0"/>
        <v>42</v>
      </c>
      <c r="K17" s="29">
        <f t="shared" si="4"/>
        <v>40</v>
      </c>
      <c r="L17" s="30">
        <f t="shared" si="5"/>
        <v>12</v>
      </c>
      <c r="M17" s="7"/>
      <c r="N17" s="26">
        <v>91</v>
      </c>
      <c r="O17" s="26">
        <v>80</v>
      </c>
      <c r="P17" s="26">
        <v>80</v>
      </c>
      <c r="Q17" s="28">
        <f t="shared" si="6"/>
        <v>251</v>
      </c>
      <c r="R17" s="62">
        <f t="shared" si="7"/>
        <v>83.666666666666671</v>
      </c>
      <c r="S17" s="30">
        <f t="shared" si="8"/>
        <v>16.733333333333334</v>
      </c>
      <c r="T17" s="48"/>
      <c r="U17" s="31">
        <f t="shared" si="9"/>
        <v>28.733333333333334</v>
      </c>
      <c r="V17" s="63">
        <f t="shared" si="10"/>
        <v>57.466666666666669</v>
      </c>
      <c r="W17" s="19">
        <v>32.5</v>
      </c>
      <c r="X17" s="34">
        <f t="shared" si="11"/>
        <v>16.25</v>
      </c>
      <c r="Z17" s="20">
        <f t="shared" si="12"/>
        <v>44.983333333333334</v>
      </c>
    </row>
    <row r="18" spans="1:26" ht="20.75" customHeight="1" x14ac:dyDescent="0.55000000000000004">
      <c r="A18" s="1" t="str">
        <f>IF('[1]Wk-to-wk Y|N Register'!C62&lt;&gt;"",'[1]Wk-to-wk Y|N Register'!C62,"")</f>
        <v>2031011</v>
      </c>
      <c r="B18" s="1" t="str">
        <f>IF('[1]Wk-to-wk Y|N Register'!D62&lt;&gt;"",'[1]Wk-to-wk Y|N Register'!D62,"")</f>
        <v xml:space="preserve">MATTHEW DAVID </v>
      </c>
      <c r="C18" s="25" t="str">
        <f>IF('[1]Wk-to-wk Y|N Register'!E62&lt;&gt;"",'[1]Wk-to-wk Y|N Register'!E62,"")</f>
        <v>NORMAN</v>
      </c>
      <c r="D18" s="26">
        <v>24</v>
      </c>
      <c r="E18" s="27">
        <f t="shared" si="1"/>
        <v>68.571428571428569</v>
      </c>
      <c r="F18" s="26">
        <v>19</v>
      </c>
      <c r="G18" s="27">
        <f t="shared" si="2"/>
        <v>54.285714285714285</v>
      </c>
      <c r="H18" s="26">
        <v>15</v>
      </c>
      <c r="I18" s="27">
        <f t="shared" si="3"/>
        <v>42.857142857142854</v>
      </c>
      <c r="J18" s="28">
        <f t="shared" si="0"/>
        <v>58</v>
      </c>
      <c r="K18" s="29">
        <f t="shared" si="4"/>
        <v>55.238095238095241</v>
      </c>
      <c r="L18" s="30">
        <f t="shared" si="5"/>
        <v>16.571428571428573</v>
      </c>
      <c r="M18" s="7"/>
      <c r="N18" s="26">
        <v>91</v>
      </c>
      <c r="O18" s="26">
        <v>60</v>
      </c>
      <c r="P18" s="26">
        <v>60</v>
      </c>
      <c r="Q18" s="28">
        <f t="shared" si="6"/>
        <v>211</v>
      </c>
      <c r="R18" s="62">
        <f t="shared" si="7"/>
        <v>70.333333333333329</v>
      </c>
      <c r="S18" s="30">
        <f t="shared" si="8"/>
        <v>14.066666666666666</v>
      </c>
      <c r="T18" s="48"/>
      <c r="U18" s="31">
        <f t="shared" si="9"/>
        <v>30.638095238095239</v>
      </c>
      <c r="V18" s="63">
        <f t="shared" si="10"/>
        <v>61.276190476190479</v>
      </c>
      <c r="W18" s="19">
        <v>22.5</v>
      </c>
      <c r="X18" s="34">
        <f t="shared" si="11"/>
        <v>11.25</v>
      </c>
      <c r="Z18" s="20">
        <f t="shared" si="12"/>
        <v>41.888095238095239</v>
      </c>
    </row>
    <row r="19" spans="1:26" ht="20.75" customHeight="1" x14ac:dyDescent="0.55000000000000004">
      <c r="A19" s="1" t="str">
        <f>IF('[1]Wk-to-wk Y|N Register'!C65&lt;&gt;"",'[1]Wk-to-wk Y|N Register'!C65,"")</f>
        <v>2115523</v>
      </c>
      <c r="B19" s="1" t="str">
        <f>IF('[1]Wk-to-wk Y|N Register'!D65&lt;&gt;"",'[1]Wk-to-wk Y|N Register'!D65,"")</f>
        <v>EWAN ANDREW OLIVER</v>
      </c>
      <c r="C19" s="25" t="str">
        <f>IF('[1]Wk-to-wk Y|N Register'!E65&lt;&gt;"",'[1]Wk-to-wk Y|N Register'!E65,"")</f>
        <v>SIMPSON</v>
      </c>
      <c r="D19" s="26">
        <v>27</v>
      </c>
      <c r="E19" s="27">
        <f t="shared" si="1"/>
        <v>77.142857142857139</v>
      </c>
      <c r="F19" s="26">
        <v>19</v>
      </c>
      <c r="G19" s="27">
        <f t="shared" si="2"/>
        <v>54.285714285714285</v>
      </c>
      <c r="H19" s="26">
        <v>18</v>
      </c>
      <c r="I19" s="27">
        <f t="shared" si="3"/>
        <v>51.428571428571431</v>
      </c>
      <c r="J19" s="28">
        <f t="shared" si="0"/>
        <v>64</v>
      </c>
      <c r="K19" s="29">
        <f t="shared" si="4"/>
        <v>60.952380952380942</v>
      </c>
      <c r="L19" s="30">
        <f t="shared" si="5"/>
        <v>18.285714285714281</v>
      </c>
      <c r="M19" s="7"/>
      <c r="N19" s="26">
        <v>90</v>
      </c>
      <c r="O19" s="26">
        <v>60</v>
      </c>
      <c r="P19" s="26">
        <v>80</v>
      </c>
      <c r="Q19" s="28">
        <f t="shared" si="6"/>
        <v>230</v>
      </c>
      <c r="R19" s="62">
        <f t="shared" si="7"/>
        <v>76.666666666666671</v>
      </c>
      <c r="S19" s="30">
        <f t="shared" si="8"/>
        <v>15.333333333333336</v>
      </c>
      <c r="T19" s="48"/>
      <c r="U19" s="31">
        <f t="shared" si="9"/>
        <v>33.61904761904762</v>
      </c>
      <c r="V19" s="63">
        <f t="shared" si="10"/>
        <v>67.238095238095241</v>
      </c>
      <c r="W19" s="19">
        <v>40</v>
      </c>
      <c r="X19" s="34">
        <f t="shared" si="11"/>
        <v>20</v>
      </c>
      <c r="Z19" s="20">
        <f t="shared" si="12"/>
        <v>53.61904761904762</v>
      </c>
    </row>
    <row r="20" spans="1:26" ht="20.75" customHeight="1" x14ac:dyDescent="0.55000000000000004">
      <c r="A20" s="1" t="str">
        <f>IF('[1]Wk-to-wk Y|N Register'!C69&lt;&gt;"",'[1]Wk-to-wk Y|N Register'!C69,"")</f>
        <v>2030850</v>
      </c>
      <c r="B20" s="1" t="str">
        <f>IF('[1]Wk-to-wk Y|N Register'!D69&lt;&gt;"",'[1]Wk-to-wk Y|N Register'!D69,"")</f>
        <v xml:space="preserve">ALBERT WILLIAM </v>
      </c>
      <c r="C20" s="25" t="str">
        <f>IF('[1]Wk-to-wk Y|N Register'!E69&lt;&gt;"",'[1]Wk-to-wk Y|N Register'!E69,"")</f>
        <v>WILLETT</v>
      </c>
      <c r="D20" s="26">
        <v>35</v>
      </c>
      <c r="E20" s="27">
        <f t="shared" si="1"/>
        <v>100</v>
      </c>
      <c r="F20" s="26">
        <v>33</v>
      </c>
      <c r="G20" s="27">
        <f t="shared" si="2"/>
        <v>94.285714285714292</v>
      </c>
      <c r="H20" s="26">
        <v>25</v>
      </c>
      <c r="I20" s="27">
        <f t="shared" si="3"/>
        <v>71.428571428571431</v>
      </c>
      <c r="J20" s="28">
        <f t="shared" si="0"/>
        <v>93</v>
      </c>
      <c r="K20" s="29">
        <f t="shared" si="4"/>
        <v>88.571428571428569</v>
      </c>
      <c r="L20" s="30">
        <f t="shared" si="5"/>
        <v>26.571428571428569</v>
      </c>
      <c r="M20" s="7"/>
      <c r="N20" s="26">
        <v>90</v>
      </c>
      <c r="O20" s="26">
        <v>90</v>
      </c>
      <c r="P20" s="26">
        <v>85</v>
      </c>
      <c r="Q20" s="28">
        <f t="shared" si="6"/>
        <v>265</v>
      </c>
      <c r="R20" s="62">
        <f t="shared" si="7"/>
        <v>88.333333333333329</v>
      </c>
      <c r="S20" s="30">
        <f t="shared" si="8"/>
        <v>17.666666666666668</v>
      </c>
      <c r="T20" s="48"/>
      <c r="U20" s="31">
        <f t="shared" si="9"/>
        <v>44.238095238095241</v>
      </c>
      <c r="V20" s="63">
        <f t="shared" si="10"/>
        <v>88.476190476190482</v>
      </c>
      <c r="W20" s="19">
        <v>80.5</v>
      </c>
      <c r="X20" s="34">
        <f t="shared" si="11"/>
        <v>40.25</v>
      </c>
      <c r="Z20" s="20">
        <f t="shared" si="12"/>
        <v>84.488095238095241</v>
      </c>
    </row>
    <row r="21" spans="1:26" ht="20.75" customHeight="1" x14ac:dyDescent="0.55000000000000004">
      <c r="A21" s="1" t="str">
        <f>IF('[1]Wk-to-wk Y|N Register'!C71&lt;&gt;"",'[1]Wk-to-wk Y|N Register'!C71,"")</f>
        <v>2113840</v>
      </c>
      <c r="B21" s="1" t="str">
        <f>IF('[1]Wk-to-wk Y|N Register'!D71&lt;&gt;"",'[1]Wk-to-wk Y|N Register'!D71,"")</f>
        <v xml:space="preserve">WILLIAM  </v>
      </c>
      <c r="C21" s="25" t="str">
        <f>IF('[1]Wk-to-wk Y|N Register'!E71&lt;&gt;"",'[1]Wk-to-wk Y|N Register'!E71,"")</f>
        <v>YOUNG</v>
      </c>
      <c r="D21" s="26">
        <v>17</v>
      </c>
      <c r="E21" s="27">
        <f t="shared" si="1"/>
        <v>48.571428571428569</v>
      </c>
      <c r="F21" s="26">
        <v>17</v>
      </c>
      <c r="G21" s="27">
        <f t="shared" si="2"/>
        <v>48.571428571428569</v>
      </c>
      <c r="H21" s="26">
        <v>11</v>
      </c>
      <c r="I21" s="27">
        <f t="shared" si="3"/>
        <v>31.428571428571427</v>
      </c>
      <c r="J21" s="28">
        <f t="shared" si="0"/>
        <v>45</v>
      </c>
      <c r="K21" s="29">
        <f t="shared" si="4"/>
        <v>42.857142857142854</v>
      </c>
      <c r="L21" s="30">
        <f t="shared" si="5"/>
        <v>12.857142857142856</v>
      </c>
      <c r="M21" s="7"/>
      <c r="N21" s="26">
        <v>58</v>
      </c>
      <c r="O21" s="26">
        <v>75</v>
      </c>
      <c r="P21" s="26">
        <v>65</v>
      </c>
      <c r="Q21" s="28">
        <f t="shared" si="6"/>
        <v>198</v>
      </c>
      <c r="R21" s="62">
        <f t="shared" si="7"/>
        <v>66</v>
      </c>
      <c r="S21" s="30">
        <f t="shared" si="8"/>
        <v>13.200000000000001</v>
      </c>
      <c r="T21" s="48"/>
      <c r="U21" s="31">
        <f t="shared" si="9"/>
        <v>26.057142857142857</v>
      </c>
      <c r="V21" s="63">
        <f t="shared" si="10"/>
        <v>52.114285714285714</v>
      </c>
      <c r="W21" s="19">
        <v>40.5</v>
      </c>
      <c r="X21" s="34">
        <f t="shared" si="11"/>
        <v>20.25</v>
      </c>
      <c r="Z21" s="20">
        <f t="shared" si="12"/>
        <v>46.307142857142857</v>
      </c>
    </row>
    <row r="23" spans="1:26" x14ac:dyDescent="0.55000000000000004">
      <c r="A23" s="59" t="s">
        <v>73</v>
      </c>
    </row>
    <row r="24" spans="1:26" s="44" customFormat="1" x14ac:dyDescent="0.55000000000000004">
      <c r="A24" s="60" t="s">
        <v>74</v>
      </c>
      <c r="B24" s="35"/>
      <c r="C24" s="35"/>
      <c r="D24" s="36"/>
      <c r="E24" s="37"/>
      <c r="F24" s="36"/>
      <c r="G24" s="37"/>
      <c r="H24" s="36"/>
      <c r="I24" s="37"/>
      <c r="J24" s="38"/>
      <c r="K24" s="39"/>
      <c r="L24" s="40"/>
      <c r="M24" s="36"/>
      <c r="N24" s="36"/>
      <c r="O24" s="36"/>
      <c r="P24" s="36"/>
      <c r="Q24" s="38"/>
      <c r="R24" s="39"/>
      <c r="S24" s="40"/>
      <c r="T24" s="36"/>
      <c r="U24" s="41"/>
      <c r="V24" s="17" t="s">
        <v>16</v>
      </c>
      <c r="W24" s="15">
        <f>AVERAGE(W3:W21)</f>
        <v>45.578947368421055</v>
      </c>
      <c r="X24" s="39"/>
      <c r="Z24" s="45"/>
    </row>
    <row r="25" spans="1:26" s="44" customFormat="1" x14ac:dyDescent="0.55000000000000004">
      <c r="A25" s="60" t="s">
        <v>75</v>
      </c>
      <c r="B25" s="35"/>
      <c r="C25" s="35"/>
      <c r="D25" s="36"/>
      <c r="E25" s="37"/>
      <c r="F25" s="36"/>
      <c r="G25" s="37"/>
      <c r="H25" s="36"/>
      <c r="I25" s="37"/>
      <c r="J25" s="38"/>
      <c r="K25" s="46"/>
      <c r="L25" s="47"/>
      <c r="M25" s="36"/>
      <c r="N25" s="36"/>
      <c r="O25" s="36"/>
      <c r="P25" s="36"/>
      <c r="Q25" s="38"/>
      <c r="R25" s="46"/>
      <c r="S25" s="47"/>
      <c r="T25" s="36"/>
      <c r="U25" s="41"/>
      <c r="V25" s="17" t="s">
        <v>17</v>
      </c>
      <c r="W25" s="15">
        <f>MEDIAN(W3:W21)</f>
        <v>40.5</v>
      </c>
      <c r="X25" s="39"/>
      <c r="Z25" s="45"/>
    </row>
    <row r="26" spans="1:26" s="44" customFormat="1" x14ac:dyDescent="0.55000000000000004">
      <c r="A26" s="16"/>
      <c r="B26" s="16"/>
      <c r="C26" s="16"/>
      <c r="D26" s="48"/>
      <c r="E26" s="49"/>
      <c r="F26" s="48"/>
      <c r="G26" s="49"/>
      <c r="H26" s="48"/>
      <c r="I26" s="49"/>
      <c r="J26" s="50"/>
      <c r="K26" s="51"/>
      <c r="L26" s="52"/>
      <c r="M26" s="48"/>
      <c r="N26" s="48"/>
      <c r="O26" s="48"/>
      <c r="P26" s="48"/>
      <c r="Q26" s="50"/>
      <c r="R26" s="51"/>
      <c r="S26" s="52"/>
      <c r="T26" s="48"/>
      <c r="U26" s="53"/>
      <c r="V26" s="42"/>
      <c r="W26" s="43"/>
      <c r="X26" s="39"/>
      <c r="Z26" s="45"/>
    </row>
    <row r="27" spans="1:26" s="44" customFormat="1" x14ac:dyDescent="0.55000000000000004">
      <c r="A27" s="35"/>
      <c r="B27" s="35"/>
      <c r="C27" s="35"/>
      <c r="D27" s="36"/>
      <c r="E27" s="37"/>
      <c r="F27" s="36"/>
      <c r="G27" s="37"/>
      <c r="H27" s="36"/>
      <c r="I27" s="37"/>
      <c r="J27" s="38"/>
      <c r="K27" s="39"/>
      <c r="L27" s="40"/>
      <c r="M27" s="36"/>
      <c r="N27" s="36"/>
      <c r="O27" s="36"/>
      <c r="P27" s="36"/>
      <c r="Q27" s="38"/>
      <c r="R27" s="39"/>
      <c r="S27" s="40"/>
      <c r="T27" s="36"/>
      <c r="U27" s="41"/>
      <c r="V27" s="42"/>
      <c r="W27" s="43"/>
      <c r="X27" s="39"/>
      <c r="Z27" s="45"/>
    </row>
    <row r="28" spans="1:26" s="44" customFormat="1" x14ac:dyDescent="0.55000000000000004">
      <c r="A28" s="35"/>
      <c r="B28" s="35"/>
      <c r="C28" s="35"/>
      <c r="D28" s="36"/>
      <c r="E28" s="37"/>
      <c r="F28" s="36"/>
      <c r="G28" s="37"/>
      <c r="H28" s="36"/>
      <c r="I28" s="37"/>
      <c r="J28" s="38"/>
      <c r="K28" s="39"/>
      <c r="L28" s="40"/>
      <c r="M28" s="36"/>
      <c r="N28" s="36"/>
      <c r="O28" s="36"/>
      <c r="P28" s="36"/>
      <c r="Q28" s="38"/>
      <c r="R28" s="39"/>
      <c r="S28" s="40"/>
      <c r="T28" s="36"/>
      <c r="U28" s="41"/>
      <c r="V28" s="42"/>
      <c r="W28" s="43"/>
      <c r="X28" s="39"/>
      <c r="Z28" s="45"/>
    </row>
    <row r="29" spans="1:26" s="44" customFormat="1" x14ac:dyDescent="0.55000000000000004">
      <c r="A29" s="35"/>
      <c r="B29" s="35"/>
      <c r="C29" s="35"/>
      <c r="D29" s="36"/>
      <c r="E29" s="37"/>
      <c r="F29" s="36"/>
      <c r="G29" s="37"/>
      <c r="H29" s="36"/>
      <c r="I29" s="37"/>
      <c r="J29" s="38"/>
      <c r="K29" s="39"/>
      <c r="L29" s="40"/>
      <c r="M29" s="36"/>
      <c r="N29" s="36"/>
      <c r="O29" s="36"/>
      <c r="P29" s="36"/>
      <c r="Q29" s="38"/>
      <c r="R29" s="39"/>
      <c r="S29" s="40"/>
      <c r="T29" s="36"/>
      <c r="U29" s="41"/>
      <c r="V29" s="42"/>
      <c r="W29" s="43"/>
      <c r="X29" s="39"/>
      <c r="Z29" s="45"/>
    </row>
    <row r="30" spans="1:26" s="44" customFormat="1" x14ac:dyDescent="0.55000000000000004">
      <c r="A30" s="35"/>
      <c r="B30" s="35"/>
      <c r="C30" s="35"/>
      <c r="D30" s="36"/>
      <c r="E30" s="37"/>
      <c r="F30" s="36"/>
      <c r="G30" s="37"/>
      <c r="H30" s="36"/>
      <c r="I30" s="37"/>
      <c r="J30" s="38"/>
      <c r="K30" s="39"/>
      <c r="L30" s="40"/>
      <c r="M30" s="36"/>
      <c r="N30" s="36"/>
      <c r="O30" s="36"/>
      <c r="P30" s="36"/>
      <c r="Q30" s="38"/>
      <c r="R30" s="39"/>
      <c r="S30" s="40"/>
      <c r="T30" s="36"/>
      <c r="U30" s="41"/>
      <c r="V30" s="42"/>
      <c r="W30" s="43"/>
      <c r="X30" s="39"/>
      <c r="Z30" s="45"/>
    </row>
    <row r="31" spans="1:26" s="44" customFormat="1" x14ac:dyDescent="0.55000000000000004">
      <c r="A31" s="35"/>
      <c r="B31" s="35"/>
      <c r="C31" s="35"/>
      <c r="D31" s="36"/>
      <c r="E31" s="37"/>
      <c r="F31" s="36"/>
      <c r="G31" s="37"/>
      <c r="H31" s="36"/>
      <c r="I31" s="37"/>
      <c r="J31" s="38"/>
      <c r="K31" s="39"/>
      <c r="L31" s="40"/>
      <c r="M31" s="36"/>
      <c r="N31" s="36"/>
      <c r="O31" s="36"/>
      <c r="P31" s="36"/>
      <c r="Q31" s="38"/>
      <c r="R31" s="39"/>
      <c r="S31" s="40"/>
      <c r="T31" s="36"/>
      <c r="U31" s="41"/>
      <c r="V31" s="42"/>
      <c r="W31" s="43"/>
      <c r="X31" s="39"/>
      <c r="Z31" s="45"/>
    </row>
    <row r="32" spans="1:26" s="44" customFormat="1" x14ac:dyDescent="0.55000000000000004">
      <c r="A32" s="35"/>
      <c r="B32" s="35"/>
      <c r="C32" s="35"/>
      <c r="D32" s="36"/>
      <c r="E32" s="37"/>
      <c r="F32" s="36"/>
      <c r="G32" s="37"/>
      <c r="H32" s="36"/>
      <c r="I32" s="37"/>
      <c r="J32" s="38"/>
      <c r="K32" s="39"/>
      <c r="L32" s="40"/>
      <c r="M32" s="36"/>
      <c r="N32" s="36"/>
      <c r="O32" s="36"/>
      <c r="P32" s="36"/>
      <c r="Q32" s="38"/>
      <c r="R32" s="39"/>
      <c r="S32" s="40"/>
      <c r="T32" s="36"/>
      <c r="U32" s="41"/>
      <c r="V32" s="42"/>
      <c r="W32" s="43"/>
      <c r="X32" s="39"/>
      <c r="Z32" s="45"/>
    </row>
    <row r="33" spans="1:26" s="44" customFormat="1" x14ac:dyDescent="0.55000000000000004">
      <c r="A33" s="35"/>
      <c r="B33" s="35"/>
      <c r="C33" s="35"/>
      <c r="D33" s="36"/>
      <c r="E33" s="37"/>
      <c r="F33" s="36"/>
      <c r="G33" s="37"/>
      <c r="H33" s="36"/>
      <c r="I33" s="37"/>
      <c r="J33" s="38"/>
      <c r="K33" s="39"/>
      <c r="L33" s="40"/>
      <c r="M33" s="36"/>
      <c r="N33" s="36"/>
      <c r="O33" s="36"/>
      <c r="P33" s="36"/>
      <c r="Q33" s="38"/>
      <c r="R33" s="39"/>
      <c r="S33" s="40"/>
      <c r="T33" s="36"/>
      <c r="U33" s="41"/>
      <c r="V33" s="42"/>
      <c r="W33" s="43"/>
      <c r="X33" s="39"/>
      <c r="Z33" s="45"/>
    </row>
    <row r="34" spans="1:26" s="44" customFormat="1" x14ac:dyDescent="0.55000000000000004">
      <c r="A34" s="35"/>
      <c r="B34" s="35"/>
      <c r="C34" s="35"/>
      <c r="D34" s="36"/>
      <c r="E34" s="37"/>
      <c r="F34" s="36"/>
      <c r="G34" s="37"/>
      <c r="H34" s="36"/>
      <c r="I34" s="37"/>
      <c r="J34" s="38"/>
      <c r="K34" s="39"/>
      <c r="L34" s="40"/>
      <c r="M34" s="36"/>
      <c r="N34" s="36"/>
      <c r="O34" s="36"/>
      <c r="P34" s="36"/>
      <c r="Q34" s="38"/>
      <c r="R34" s="39"/>
      <c r="S34" s="40"/>
      <c r="T34" s="36"/>
      <c r="U34" s="41"/>
      <c r="V34" s="42"/>
      <c r="W34" s="43"/>
      <c r="X34" s="39"/>
      <c r="Z34" s="4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marks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Kazimierska</dc:creator>
  <cp:lastModifiedBy>Ewa Kazimierska</cp:lastModifiedBy>
  <dcterms:created xsi:type="dcterms:W3CDTF">2022-12-10T20:20:16Z</dcterms:created>
  <dcterms:modified xsi:type="dcterms:W3CDTF">2023-04-15T22:57:59Z</dcterms:modified>
</cp:coreProperties>
</file>