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ourts\"/>
    </mc:Choice>
  </mc:AlternateContent>
  <bookViews>
    <workbookView xWindow="0" yWindow="0" windowWidth="20160" windowHeight="8130" activeTab="4"/>
  </bookViews>
  <sheets>
    <sheet name="Army Costs" sheetId="1" r:id="rId1"/>
    <sheet name="Money Value" sheetId="6" r:id="rId2"/>
    <sheet name="Distribution of Money" sheetId="2" r:id="rId3"/>
    <sheet name="Distribution of Troops" sheetId="3" r:id="rId4"/>
    <sheet name="Year 323" sheetId="4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2" l="1"/>
  <c r="H9" i="4"/>
  <c r="J9" i="4"/>
  <c r="K9" i="4"/>
  <c r="L9" i="4" s="1"/>
  <c r="M9" i="4" s="1"/>
  <c r="K2" i="4"/>
  <c r="L2" i="4" s="1"/>
  <c r="M2" i="4" s="1"/>
  <c r="Q2" i="4" s="1"/>
  <c r="K3" i="4"/>
  <c r="L3" i="4" s="1"/>
  <c r="M3" i="4" s="1"/>
  <c r="Q3" i="4" s="1"/>
  <c r="K4" i="4"/>
  <c r="L4" i="4" s="1"/>
  <c r="M4" i="4" s="1"/>
  <c r="Q4" i="4" s="1"/>
  <c r="K5" i="4"/>
  <c r="L5" i="4" s="1"/>
  <c r="M5" i="4" s="1"/>
  <c r="Q5" i="4" s="1"/>
  <c r="K6" i="4"/>
  <c r="L6" i="4" s="1"/>
  <c r="M6" i="4" s="1"/>
  <c r="K7" i="4"/>
  <c r="L7" i="4" s="1"/>
  <c r="K8" i="4"/>
  <c r="L8" i="4" s="1"/>
  <c r="M8" i="4" s="1"/>
  <c r="K10" i="4"/>
  <c r="L10" i="4" s="1"/>
  <c r="M10" i="4" s="1"/>
  <c r="K11" i="4"/>
  <c r="L11" i="4" s="1"/>
  <c r="M11" i="4" s="1"/>
  <c r="K12" i="4"/>
  <c r="L12" i="4" s="1"/>
  <c r="K13" i="4"/>
  <c r="L13" i="4" s="1"/>
  <c r="M13" i="4" s="1"/>
  <c r="K14" i="4"/>
  <c r="L14" i="4" s="1"/>
  <c r="M14" i="4" s="1"/>
  <c r="K15" i="4"/>
  <c r="L15" i="4" s="1"/>
  <c r="M15" i="4" s="1"/>
  <c r="K16" i="4"/>
  <c r="L16" i="4" s="1"/>
  <c r="M16" i="4" s="1"/>
  <c r="Q16" i="4" s="1"/>
  <c r="K17" i="4"/>
  <c r="L17" i="4" s="1"/>
  <c r="M17" i="4" s="1"/>
  <c r="Q17" i="4" s="1"/>
  <c r="K18" i="4"/>
  <c r="L18" i="4" s="1"/>
  <c r="M18" i="4" s="1"/>
  <c r="Q18" i="4" s="1"/>
  <c r="J2" i="4"/>
  <c r="J3" i="4"/>
  <c r="J4" i="4"/>
  <c r="J5" i="4"/>
  <c r="J6" i="4"/>
  <c r="J7" i="4"/>
  <c r="J8" i="4"/>
  <c r="J10" i="4"/>
  <c r="J11" i="4"/>
  <c r="J12" i="4"/>
  <c r="J13" i="4"/>
  <c r="J14" i="4"/>
  <c r="J15" i="4"/>
  <c r="J16" i="4"/>
  <c r="J17" i="4"/>
  <c r="J18" i="4"/>
  <c r="H2" i="4"/>
  <c r="H3" i="4"/>
  <c r="H4" i="4"/>
  <c r="H5" i="4"/>
  <c r="H6" i="4"/>
  <c r="H7" i="4"/>
  <c r="H8" i="4"/>
  <c r="H10" i="4"/>
  <c r="H11" i="4"/>
  <c r="H12" i="4"/>
  <c r="H13" i="4"/>
  <c r="H14" i="4"/>
  <c r="H15" i="4"/>
  <c r="H16" i="4"/>
  <c r="H17" i="4"/>
  <c r="H18" i="4"/>
  <c r="M7" i="4" l="1"/>
  <c r="Q7" i="4" s="1"/>
  <c r="M12" i="4"/>
  <c r="Q12" i="4" s="1"/>
  <c r="Q13" i="4"/>
  <c r="Q9" i="4"/>
  <c r="Q8" i="4"/>
  <c r="Q15" i="4"/>
  <c r="Q11" i="4"/>
  <c r="Q6" i="4"/>
  <c r="Q14" i="4"/>
  <c r="Q10" i="4"/>
  <c r="D2" i="1"/>
  <c r="F2" i="1" s="1"/>
  <c r="D3" i="2" l="1"/>
  <c r="D4" i="2"/>
  <c r="D5" i="2"/>
  <c r="D6" i="2"/>
  <c r="D7" i="2"/>
  <c r="D8" i="2"/>
  <c r="D9" i="2"/>
  <c r="D10" i="2"/>
  <c r="D11" i="2"/>
  <c r="D2" i="2"/>
  <c r="D5" i="1"/>
  <c r="F5" i="1" s="1"/>
  <c r="D4" i="1"/>
  <c r="F4" i="1" s="1"/>
  <c r="D3" i="1"/>
  <c r="F3" i="1" l="1"/>
  <c r="F6" i="1" s="1"/>
  <c r="G7" i="3"/>
  <c r="G9" i="3"/>
  <c r="G5" i="3"/>
  <c r="G8" i="3"/>
  <c r="G3" i="3"/>
  <c r="G10" i="3"/>
  <c r="G2" i="3"/>
  <c r="G4" i="3"/>
  <c r="G6" i="3"/>
</calcChain>
</file>

<file path=xl/sharedStrings.xml><?xml version="1.0" encoding="utf-8"?>
<sst xmlns="http://schemas.openxmlformats.org/spreadsheetml/2006/main" count="113" uniqueCount="98">
  <si>
    <t xml:space="preserve">Infantry member </t>
  </si>
  <si>
    <t>Time Period in months</t>
  </si>
  <si>
    <t>Cavalry member</t>
  </si>
  <si>
    <t>Ship</t>
  </si>
  <si>
    <t>Maintaince Cost</t>
  </si>
  <si>
    <t>Soldiers to be hired</t>
  </si>
  <si>
    <t>Army Cost in talents</t>
  </si>
  <si>
    <t>Total</t>
  </si>
  <si>
    <t>Location</t>
  </si>
  <si>
    <t>Owner</t>
  </si>
  <si>
    <t>Total Value in Talents</t>
  </si>
  <si>
    <t>Athens</t>
  </si>
  <si>
    <t>Harpalus</t>
  </si>
  <si>
    <t>Persepolis</t>
  </si>
  <si>
    <t>Alexander</t>
  </si>
  <si>
    <t xml:space="preserve">Sardis </t>
  </si>
  <si>
    <t>Krateros</t>
  </si>
  <si>
    <t>Babylon</t>
  </si>
  <si>
    <t>Memphis</t>
  </si>
  <si>
    <t>Bactria</t>
  </si>
  <si>
    <t>Pella</t>
  </si>
  <si>
    <t>Antipater</t>
  </si>
  <si>
    <t>Infantry</t>
  </si>
  <si>
    <t>Cavalry</t>
  </si>
  <si>
    <t>Ships</t>
  </si>
  <si>
    <t>Commander</t>
  </si>
  <si>
    <t>Antigonos</t>
  </si>
  <si>
    <t>Kelainai</t>
  </si>
  <si>
    <t>Kilikia</t>
  </si>
  <si>
    <t>Cost per month in Talents</t>
  </si>
  <si>
    <t>Kelania</t>
  </si>
  <si>
    <t>Total Value in Drachms</t>
  </si>
  <si>
    <t>Cost in Drachms per month</t>
  </si>
  <si>
    <t>Cost in Talents per month</t>
  </si>
  <si>
    <t>Peukestas</t>
  </si>
  <si>
    <t>Archers/Slingers</t>
  </si>
  <si>
    <t>Archer</t>
  </si>
  <si>
    <t>Region</t>
  </si>
  <si>
    <t>Population</t>
  </si>
  <si>
    <t>Low Grain Harvest</t>
  </si>
  <si>
    <t>Normal Grain Harvest</t>
  </si>
  <si>
    <t>High Grain Harvest</t>
  </si>
  <si>
    <t>Required Grain</t>
  </si>
  <si>
    <t>Macedonia</t>
  </si>
  <si>
    <t xml:space="preserve">Top 3 trade resources </t>
  </si>
  <si>
    <t>timber, gold, silver</t>
  </si>
  <si>
    <t>Thrace</t>
  </si>
  <si>
    <t>gold, tin, silver</t>
  </si>
  <si>
    <t>Mysia</t>
  </si>
  <si>
    <t>Phrygia</t>
  </si>
  <si>
    <t>Lydia</t>
  </si>
  <si>
    <t>Syria</t>
  </si>
  <si>
    <t>Egypt</t>
  </si>
  <si>
    <t>Mesopotamia</t>
  </si>
  <si>
    <t>Babylonia</t>
  </si>
  <si>
    <t>Media</t>
  </si>
  <si>
    <t>Ionia</t>
  </si>
  <si>
    <t>Paphlogonia</t>
  </si>
  <si>
    <t>grain, produce, papyrus, gems</t>
  </si>
  <si>
    <t>Potential Troop levy</t>
  </si>
  <si>
    <t>horses, salt</t>
  </si>
  <si>
    <t>grain, horses, gold</t>
  </si>
  <si>
    <t>Suplus Grain</t>
  </si>
  <si>
    <t>Tax Income in Talents</t>
  </si>
  <si>
    <t>Trade Income</t>
  </si>
  <si>
    <t>Revenue - Expenses</t>
  </si>
  <si>
    <t>Satrap</t>
  </si>
  <si>
    <t>Army Costs</t>
  </si>
  <si>
    <t>Other Expenditure</t>
  </si>
  <si>
    <t>Garrisoned Soldier Cost</t>
  </si>
  <si>
    <t>Garrison Size</t>
  </si>
  <si>
    <t>Capadocia</t>
  </si>
  <si>
    <t>Parthia + Aria</t>
  </si>
  <si>
    <t>Bactria + Sogdiane</t>
  </si>
  <si>
    <t>Persis+ Drangiane</t>
  </si>
  <si>
    <t>Dark Blue</t>
  </si>
  <si>
    <t>Red</t>
  </si>
  <si>
    <t>Green</t>
  </si>
  <si>
    <t>Orange</t>
  </si>
  <si>
    <t>Yellow</t>
  </si>
  <si>
    <t>Purple</t>
  </si>
  <si>
    <t>Light Blue</t>
  </si>
  <si>
    <t>10 talents</t>
  </si>
  <si>
    <t>50 talents</t>
  </si>
  <si>
    <t>100 talents</t>
  </si>
  <si>
    <t>250 talents</t>
  </si>
  <si>
    <t>500 talents</t>
  </si>
  <si>
    <t>750 talents</t>
  </si>
  <si>
    <t>1000 talents</t>
  </si>
  <si>
    <t>grain, dates, salt</t>
  </si>
  <si>
    <t>timber, dyes</t>
  </si>
  <si>
    <t>timber</t>
  </si>
  <si>
    <t>grain</t>
  </si>
  <si>
    <t>gold</t>
  </si>
  <si>
    <t>produce</t>
  </si>
  <si>
    <t>tin</t>
  </si>
  <si>
    <t>grain, gold</t>
  </si>
  <si>
    <t>fish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</si>
</sst>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373A3C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7"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1" ref="A1:Q18" totalsRowShown="0">
  <autoFilter ref="A1:Q18"/>
  <tableColumns count="17">
    <tableColumn id="1" name="Region"/>
    <tableColumn id="15" name="Satrap"/>
    <tableColumn id="22" name="Garrison Size"/>
    <tableColumn id="16" name="Garrisoned Soldier Cost"/>
    <tableColumn id="17" name="Army Costs"/>
    <tableColumn id="2" name="Population"/>
    <tableColumn id="4" name="Potential Troop levy"/>
    <tableColumn id="6" name="Low Grain Harvest" dataDxfId="6">
      <calculatedColumnFormula>Table1[[#This Row],[Normal Grain Harvest]]*0.6</calculatedColumnFormula>
    </tableColumn>
    <tableColumn id="7" name="Normal Grain Harvest" dataDxfId="5"/>
    <tableColumn id="8" name="High Grain Harvest" dataDxfId="4">
      <calculatedColumnFormula>Table1[[#This Row],[Normal Grain Harvest]]*1.3</calculatedColumnFormula>
    </tableColumn>
    <tableColumn id="9" name="Required Grain" dataDxfId="3">
      <calculatedColumnFormula>(Table1[[#This Row],[Population]]*365)/1000</calculatedColumnFormula>
    </tableColumn>
    <tableColumn id="14" name="Suplus Grain" dataDxfId="2">
      <calculatedColumnFormula>Table1[[#This Row],[Normal Grain Harvest]]-Table1[[#This Row],[Required Grain]]</calculatedColumnFormula>
    </tableColumn>
    <tableColumn id="10" name="Tax Income in Talents" dataDxfId="1">
      <calculatedColumnFormula>(Table1[[#This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0">
      <calculatedColumnFormula>(Table1[[#This Row],[Tax Income in Talents]]+Table1[[#This Row],[Trade Income]]-Table1[[#This Row],[Army Costs]]-Table1[[#This Row],[Other Expenditure]]-Table1[[#This Row],[Garrisoned Soldier Cost]])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B1" workbookViewId="0">
      <selection activeCell="D11" sqref="D11:E17"/>
    </sheetView>
  </sheetViews>
  <sheetFormatPr defaultRowHeight="15" x14ac:dyDescent="0.25"/>
  <cols>
    <col min="1" max="1" width="17.28515625" customWidth="1"/>
    <col min="2" max="2" width="16.5703125" customWidth="1"/>
    <col min="3" max="3" width="17.85546875" customWidth="1"/>
    <col min="4" max="4" width="18.5703125" customWidth="1"/>
    <col min="5" max="5" width="12.85546875" customWidth="1"/>
    <col min="6" max="6" width="9.140625" customWidth="1"/>
  </cols>
  <sheetData>
    <row r="1" spans="1:6" x14ac:dyDescent="0.25">
      <c r="A1" t="s">
        <v>4</v>
      </c>
      <c r="B1" t="s">
        <v>1</v>
      </c>
      <c r="C1" t="s">
        <v>32</v>
      </c>
      <c r="D1" t="s">
        <v>33</v>
      </c>
      <c r="E1" t="s">
        <v>5</v>
      </c>
      <c r="F1" t="s">
        <v>6</v>
      </c>
    </row>
    <row r="2" spans="1:6" x14ac:dyDescent="0.25">
      <c r="A2" t="s">
        <v>36</v>
      </c>
      <c r="B2">
        <v>12</v>
      </c>
      <c r="C2">
        <v>150</v>
      </c>
      <c r="D2">
        <f>(C2/6000)*B2</f>
        <v>0.30000000000000004</v>
      </c>
      <c r="E2" s="1">
        <v>1000</v>
      </c>
      <c r="F2">
        <f>E2*D2</f>
        <v>300.00000000000006</v>
      </c>
    </row>
    <row r="3" spans="1:6" x14ac:dyDescent="0.25">
      <c r="A3" t="s">
        <v>0</v>
      </c>
      <c r="B3">
        <v>12</v>
      </c>
      <c r="C3">
        <v>250</v>
      </c>
      <c r="D3">
        <f>(C3/6000)*B3</f>
        <v>0.5</v>
      </c>
      <c r="E3" s="1"/>
      <c r="F3">
        <f>E3*D3</f>
        <v>0</v>
      </c>
    </row>
    <row r="4" spans="1:6" x14ac:dyDescent="0.25">
      <c r="A4" t="s">
        <v>2</v>
      </c>
      <c r="B4">
        <v>12</v>
      </c>
      <c r="C4">
        <v>500</v>
      </c>
      <c r="D4">
        <f>(C4/6000)*B4</f>
        <v>1</v>
      </c>
      <c r="F4">
        <f t="shared" ref="F4:F5" si="0">E4*D4</f>
        <v>0</v>
      </c>
    </row>
    <row r="5" spans="1:6" x14ac:dyDescent="0.25">
      <c r="A5" t="s">
        <v>3</v>
      </c>
      <c r="B5">
        <v>12</v>
      </c>
      <c r="C5">
        <v>6000</v>
      </c>
      <c r="D5">
        <f>(C5/6000)*B5</f>
        <v>12</v>
      </c>
      <c r="F5">
        <f t="shared" si="0"/>
        <v>0</v>
      </c>
    </row>
    <row r="6" spans="1:6" x14ac:dyDescent="0.25">
      <c r="A6" t="s">
        <v>7</v>
      </c>
      <c r="F6">
        <f>SUM(F3:F5)</f>
        <v>0</v>
      </c>
    </row>
    <row r="19" spans="5:6" x14ac:dyDescent="0.25"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D13" sqref="D13"/>
    </sheetView>
  </sheetViews>
  <sheetFormatPr defaultRowHeight="15" x14ac:dyDescent="0.25"/>
  <sheetData>
    <row r="1" spans="1:2" x14ac:dyDescent="0.25">
      <c r="A1" t="s">
        <v>82</v>
      </c>
      <c r="B1" t="s">
        <v>81</v>
      </c>
    </row>
    <row r="2" spans="1:2" x14ac:dyDescent="0.25">
      <c r="A2" t="s">
        <v>83</v>
      </c>
      <c r="B2" t="s">
        <v>80</v>
      </c>
    </row>
    <row r="3" spans="1:2" x14ac:dyDescent="0.25">
      <c r="A3" t="s">
        <v>84</v>
      </c>
      <c r="B3" t="s">
        <v>79</v>
      </c>
    </row>
    <row r="4" spans="1:2" x14ac:dyDescent="0.25">
      <c r="A4" t="s">
        <v>85</v>
      </c>
      <c r="B4" t="s">
        <v>78</v>
      </c>
    </row>
    <row r="5" spans="1:2" x14ac:dyDescent="0.25">
      <c r="A5" t="s">
        <v>86</v>
      </c>
      <c r="B5" t="s">
        <v>77</v>
      </c>
    </row>
    <row r="6" spans="1:2" x14ac:dyDescent="0.25">
      <c r="A6" t="s">
        <v>87</v>
      </c>
      <c r="B6" t="s">
        <v>76</v>
      </c>
    </row>
    <row r="7" spans="1:2" x14ac:dyDescent="0.25">
      <c r="A7" t="s">
        <v>88</v>
      </c>
      <c r="B7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C14" sqref="C14"/>
    </sheetView>
  </sheetViews>
  <sheetFormatPr defaultRowHeight="15" x14ac:dyDescent="0.25"/>
  <cols>
    <col min="1" max="1" width="10.85546875" customWidth="1"/>
    <col min="2" max="2" width="9.28515625" customWidth="1"/>
    <col min="3" max="3" width="20" customWidth="1"/>
    <col min="4" max="4" width="14.42578125" customWidth="1"/>
  </cols>
  <sheetData>
    <row r="1" spans="1:4" x14ac:dyDescent="0.25">
      <c r="A1" t="s">
        <v>8</v>
      </c>
      <c r="B1" t="s">
        <v>9</v>
      </c>
      <c r="C1" t="s">
        <v>10</v>
      </c>
      <c r="D1" t="s">
        <v>31</v>
      </c>
    </row>
    <row r="2" spans="1:4" x14ac:dyDescent="0.25">
      <c r="A2" t="s">
        <v>11</v>
      </c>
      <c r="B2" t="s">
        <v>12</v>
      </c>
      <c r="C2" s="1">
        <v>5000</v>
      </c>
      <c r="D2">
        <f>C2*6000</f>
        <v>30000000</v>
      </c>
    </row>
    <row r="3" spans="1:4" x14ac:dyDescent="0.25">
      <c r="A3" t="s">
        <v>28</v>
      </c>
      <c r="B3" t="s">
        <v>16</v>
      </c>
      <c r="C3" s="1">
        <v>20000</v>
      </c>
      <c r="D3">
        <f t="shared" ref="D3:D11" si="0">C3*6000</f>
        <v>120000000</v>
      </c>
    </row>
    <row r="4" spans="1:4" x14ac:dyDescent="0.25">
      <c r="A4" t="s">
        <v>13</v>
      </c>
      <c r="B4" t="s">
        <v>14</v>
      </c>
      <c r="C4" s="1">
        <v>50000</v>
      </c>
      <c r="D4">
        <f t="shared" si="0"/>
        <v>300000000</v>
      </c>
    </row>
    <row r="5" spans="1:4" x14ac:dyDescent="0.25">
      <c r="A5" t="s">
        <v>15</v>
      </c>
      <c r="B5" t="s">
        <v>14</v>
      </c>
      <c r="C5" s="1">
        <v>20000</v>
      </c>
      <c r="D5">
        <f t="shared" si="0"/>
        <v>120000000</v>
      </c>
    </row>
    <row r="6" spans="1:4" x14ac:dyDescent="0.25">
      <c r="A6" t="s">
        <v>17</v>
      </c>
      <c r="B6" t="s">
        <v>14</v>
      </c>
      <c r="C6" s="1">
        <v>90000</v>
      </c>
      <c r="D6">
        <f t="shared" si="0"/>
        <v>540000000</v>
      </c>
    </row>
    <row r="7" spans="1:4" x14ac:dyDescent="0.25">
      <c r="A7" t="s">
        <v>18</v>
      </c>
      <c r="B7" t="s">
        <v>14</v>
      </c>
      <c r="C7" s="1">
        <v>5000</v>
      </c>
      <c r="D7">
        <f t="shared" si="0"/>
        <v>30000000</v>
      </c>
    </row>
    <row r="8" spans="1:4" x14ac:dyDescent="0.25">
      <c r="A8" t="s">
        <v>19</v>
      </c>
      <c r="B8" t="s">
        <v>14</v>
      </c>
      <c r="C8" s="1">
        <v>5000</v>
      </c>
      <c r="D8">
        <f t="shared" si="0"/>
        <v>30000000</v>
      </c>
    </row>
    <row r="9" spans="1:4" x14ac:dyDescent="0.25">
      <c r="A9" t="s">
        <v>20</v>
      </c>
      <c r="B9" t="s">
        <v>21</v>
      </c>
      <c r="C9" s="1">
        <v>10000</v>
      </c>
      <c r="D9">
        <f t="shared" si="0"/>
        <v>60000000</v>
      </c>
    </row>
    <row r="10" spans="1:4" ht="14.25" customHeight="1" x14ac:dyDescent="0.25">
      <c r="A10" t="s">
        <v>30</v>
      </c>
      <c r="B10" t="s">
        <v>26</v>
      </c>
      <c r="C10" s="1">
        <v>20000</v>
      </c>
      <c r="D10">
        <f t="shared" si="0"/>
        <v>120000000</v>
      </c>
    </row>
    <row r="11" spans="1:4" x14ac:dyDescent="0.25">
      <c r="D11">
        <f t="shared" si="0"/>
        <v>0</v>
      </c>
    </row>
    <row r="12" spans="1:4" x14ac:dyDescent="0.25">
      <c r="C12" s="1"/>
    </row>
    <row r="14" spans="1:4" x14ac:dyDescent="0.25">
      <c r="C14" s="1">
        <f>SUM(C2:C10)</f>
        <v>225000</v>
      </c>
      <c r="D14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F14" sqref="F14"/>
    </sheetView>
  </sheetViews>
  <sheetFormatPr defaultRowHeight="15" x14ac:dyDescent="0.25"/>
  <cols>
    <col min="2" max="3" width="13.5703125" customWidth="1"/>
  </cols>
  <sheetData>
    <row r="1" spans="1:7" x14ac:dyDescent="0.25">
      <c r="A1" t="s">
        <v>8</v>
      </c>
      <c r="B1" t="s">
        <v>25</v>
      </c>
      <c r="C1" t="s">
        <v>35</v>
      </c>
      <c r="D1" t="s">
        <v>22</v>
      </c>
      <c r="E1" t="s">
        <v>23</v>
      </c>
      <c r="F1" t="s">
        <v>24</v>
      </c>
      <c r="G1" t="s">
        <v>29</v>
      </c>
    </row>
    <row r="2" spans="1:7" x14ac:dyDescent="0.25">
      <c r="A2" t="s">
        <v>27</v>
      </c>
      <c r="B2" t="s">
        <v>26</v>
      </c>
      <c r="D2" s="1">
        <v>8000</v>
      </c>
      <c r="E2" s="1">
        <v>2000</v>
      </c>
      <c r="F2">
        <v>0</v>
      </c>
      <c r="G2">
        <f>(D2*'Army Costs'!$D$3)+(E2*'Army Costs'!$D$4)+('Distribution of Troops'!F2*'Army Costs'!$D$5)+(C2*'Army Costs'!D2)</f>
        <v>6000</v>
      </c>
    </row>
    <row r="3" spans="1:7" x14ac:dyDescent="0.25">
      <c r="A3" t="s">
        <v>28</v>
      </c>
      <c r="B3" t="s">
        <v>16</v>
      </c>
      <c r="D3" s="1">
        <v>10000</v>
      </c>
      <c r="E3" s="1">
        <v>1500</v>
      </c>
      <c r="F3">
        <v>0</v>
      </c>
      <c r="G3">
        <f>(D3*'Army Costs'!$D$3)+(E3*'Army Costs'!$D$4)+('Distribution of Troops'!F3*'Army Costs'!$D$5)+(C3*'Army Costs'!D3)</f>
        <v>6500</v>
      </c>
    </row>
    <row r="4" spans="1:7" x14ac:dyDescent="0.25">
      <c r="A4" t="s">
        <v>17</v>
      </c>
      <c r="B4" t="s">
        <v>14</v>
      </c>
      <c r="D4" s="1">
        <v>55000</v>
      </c>
      <c r="E4" s="1">
        <v>7000</v>
      </c>
      <c r="F4">
        <v>0</v>
      </c>
      <c r="G4">
        <f>(D4*'Army Costs'!$D$3)+(E4*'Army Costs'!$D$4)+('Distribution of Troops'!F4*'Army Costs'!$D$5)+(C4*'Army Costs'!D4)</f>
        <v>34500</v>
      </c>
    </row>
    <row r="5" spans="1:7" x14ac:dyDescent="0.25">
      <c r="A5" t="s">
        <v>17</v>
      </c>
      <c r="B5" t="s">
        <v>34</v>
      </c>
      <c r="C5" s="1">
        <v>20000</v>
      </c>
      <c r="D5" s="1">
        <v>500</v>
      </c>
      <c r="G5">
        <f>(D5*'Army Costs'!$D$3)+(E5*'Army Costs'!$D$4)+('Distribution of Troops'!F5*'Army Costs'!$D$5)+(C5*'Army Costs'!$D$2)</f>
        <v>6250.0000000000009</v>
      </c>
    </row>
    <row r="6" spans="1:7" x14ac:dyDescent="0.25">
      <c r="G6">
        <f>(D6*'Army Costs'!$D$3)+(E6*'Army Costs'!$D$4)+('Distribution of Troops'!F6*'Army Costs'!$D$5)+(C6*'Army Costs'!D6)</f>
        <v>0</v>
      </c>
    </row>
    <row r="7" spans="1:7" x14ac:dyDescent="0.25">
      <c r="G7">
        <f>(D7*'Army Costs'!$D$3)+(E7*'Army Costs'!$D$4)+('Distribution of Troops'!F7*'Army Costs'!$D$5)+(C7*'Army Costs'!D7)</f>
        <v>0</v>
      </c>
    </row>
    <row r="8" spans="1:7" x14ac:dyDescent="0.25">
      <c r="G8">
        <f>(D8*'Army Costs'!$D$3)+(E8*'Army Costs'!$D$4)+('Distribution of Troops'!F8*'Army Costs'!$D$5)+(C8*'Army Costs'!D8)</f>
        <v>0</v>
      </c>
    </row>
    <row r="9" spans="1:7" x14ac:dyDescent="0.25">
      <c r="G9">
        <f>(D9*'Army Costs'!$D$3)+(E9*'Army Costs'!$D$4)+('Distribution of Troops'!F9*'Army Costs'!$D$5)+(C9*'Army Costs'!D9)</f>
        <v>0</v>
      </c>
    </row>
    <row r="10" spans="1:7" x14ac:dyDescent="0.25">
      <c r="G10">
        <f>(D10*'Army Costs'!$D$3)+(E10*'Army Costs'!$D$4)+('Distribution of Troops'!F10*'Army Costs'!$D$5)+(C10*'Army Costs'!D10)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zoomScaleNormal="100" workbookViewId="0">
      <pane xSplit="1" topLeftCell="I1" activePane="topRight" state="frozen"/>
      <selection pane="topRight" activeCell="N4" sqref="N4"/>
    </sheetView>
  </sheetViews>
  <sheetFormatPr defaultRowHeight="15" x14ac:dyDescent="0.25"/>
  <cols>
    <col min="1" max="5" width="17.7109375" customWidth="1"/>
    <col min="6" max="6" width="14" customWidth="1"/>
    <col min="7" max="7" width="22.42578125" customWidth="1"/>
    <col min="8" max="8" width="19.42578125" customWidth="1"/>
    <col min="9" max="9" width="20.42578125" customWidth="1"/>
    <col min="10" max="10" width="18" customWidth="1"/>
    <col min="11" max="12" width="14.85546875" customWidth="1"/>
    <col min="13" max="13" width="22.5703125" customWidth="1"/>
    <col min="14" max="14" width="21" customWidth="1"/>
    <col min="15" max="15" width="14.7109375" customWidth="1"/>
    <col min="16" max="16" width="19.28515625" customWidth="1"/>
    <col min="17" max="17" width="16.7109375" customWidth="1"/>
  </cols>
  <sheetData>
    <row r="1" spans="1:17" x14ac:dyDescent="0.25">
      <c r="A1" t="s">
        <v>37</v>
      </c>
      <c r="B1" t="s">
        <v>66</v>
      </c>
      <c r="C1" t="s">
        <v>70</v>
      </c>
      <c r="D1" t="s">
        <v>69</v>
      </c>
      <c r="E1" t="s">
        <v>67</v>
      </c>
      <c r="F1" t="s">
        <v>38</v>
      </c>
      <c r="G1" t="s">
        <v>59</v>
      </c>
      <c r="H1" t="s">
        <v>39</v>
      </c>
      <c r="I1" t="s">
        <v>40</v>
      </c>
      <c r="J1" t="s">
        <v>41</v>
      </c>
      <c r="K1" t="s">
        <v>42</v>
      </c>
      <c r="L1" t="s">
        <v>62</v>
      </c>
      <c r="M1" t="s">
        <v>63</v>
      </c>
      <c r="N1" t="s">
        <v>44</v>
      </c>
      <c r="O1" t="s">
        <v>64</v>
      </c>
      <c r="P1" t="s">
        <v>68</v>
      </c>
      <c r="Q1" t="s">
        <v>65</v>
      </c>
    </row>
    <row r="2" spans="1:17" x14ac:dyDescent="0.25">
      <c r="A2" t="s">
        <v>43</v>
      </c>
      <c r="C2" s="1">
        <v>1000</v>
      </c>
      <c r="D2">
        <v>500</v>
      </c>
      <c r="F2" s="1">
        <v>200000</v>
      </c>
      <c r="G2" s="1">
        <v>12000</v>
      </c>
      <c r="H2" s="1">
        <f>Table1[[#This Row],[Normal Grain Harvest]]*0.6</f>
        <v>1500000</v>
      </c>
      <c r="I2" s="1">
        <v>2500000</v>
      </c>
      <c r="J2" s="1">
        <f>Table1[[#This Row],[Normal Grain Harvest]]*1.3</f>
        <v>3250000</v>
      </c>
      <c r="K2" s="1">
        <f>(Table1[[#This Row],[Population]]*365)/1000</f>
        <v>73000</v>
      </c>
      <c r="L2" s="1">
        <f>Table1[[#This Row],[Normal Grain Harvest]]-Table1[[#This Row],[Required Grain]]</f>
        <v>2427000</v>
      </c>
      <c r="M2" s="3">
        <f>(Table1[[#This Row],[Suplus Grain]]/2)/2000</f>
        <v>606.75</v>
      </c>
      <c r="N2" t="s">
        <v>45</v>
      </c>
      <c r="Q2" s="4">
        <f>(Table1[[#This Row],[Tax Income in Talents]]+Table1[[#This Row],[Trade Income]]-Table1[[#This Row],[Army Costs]]-Table1[[#This Row],[Other Expenditure]]-Table1[[#This Row],[Garrisoned Soldier Cost]])</f>
        <v>106.75</v>
      </c>
    </row>
    <row r="3" spans="1:17" x14ac:dyDescent="0.25">
      <c r="A3" t="s">
        <v>46</v>
      </c>
      <c r="C3" s="1">
        <v>1000</v>
      </c>
      <c r="D3">
        <v>500</v>
      </c>
      <c r="F3" s="1">
        <v>200000</v>
      </c>
      <c r="G3">
        <v>7000</v>
      </c>
      <c r="H3" s="1">
        <f>Table1[[#This Row],[Normal Grain Harvest]]*0.6</f>
        <v>1500000</v>
      </c>
      <c r="I3" s="1">
        <v>2500000</v>
      </c>
      <c r="J3" s="1">
        <f>Table1[[#This Row],[Normal Grain Harvest]]*1.3</f>
        <v>3250000</v>
      </c>
      <c r="K3" s="1">
        <f>(Table1[[#This Row],[Population]]*365)/1000</f>
        <v>73000</v>
      </c>
      <c r="L3" s="1">
        <f>Table1[[#This Row],[Normal Grain Harvest]]-Table1[[#This Row],[Required Grain]]</f>
        <v>2427000</v>
      </c>
      <c r="M3" s="3">
        <f>(Table1[[#This Row],[Suplus Grain]]/2)/2000</f>
        <v>606.75</v>
      </c>
      <c r="N3" t="s">
        <v>47</v>
      </c>
      <c r="Q3" s="4">
        <f>(Table1[[#This Row],[Tax Income in Talents]]+Table1[[#This Row],[Trade Income]]-Table1[[#This Row],[Army Costs]]-Table1[[#This Row],[Other Expenditure]]-Table1[[#This Row],[Garrisoned Soldier Cost]])</f>
        <v>106.75</v>
      </c>
    </row>
    <row r="4" spans="1:17" x14ac:dyDescent="0.25">
      <c r="A4" t="s">
        <v>57</v>
      </c>
      <c r="C4" s="1">
        <v>3000</v>
      </c>
      <c r="D4">
        <v>1500</v>
      </c>
      <c r="F4" s="1">
        <v>500000</v>
      </c>
      <c r="G4" s="1">
        <v>15000</v>
      </c>
      <c r="H4" s="1">
        <f>Table1[[#This Row],[Normal Grain Harvest]]*0.6</f>
        <v>4050000</v>
      </c>
      <c r="I4" s="1">
        <v>6750000</v>
      </c>
      <c r="J4" s="1">
        <f>Table1[[#This Row],[Normal Grain Harvest]]*1.3</f>
        <v>8775000</v>
      </c>
      <c r="K4" s="1">
        <f>(Table1[[#This Row],[Population]]*365)/1000</f>
        <v>182500</v>
      </c>
      <c r="L4" s="1">
        <f>Table1[[#This Row],[Normal Grain Harvest]]-Table1[[#This Row],[Required Grain]]</f>
        <v>6567500</v>
      </c>
      <c r="M4" s="3">
        <f>(Table1[[#This Row],[Suplus Grain]]/2)/2000</f>
        <v>1641.875</v>
      </c>
      <c r="N4" t="s">
        <v>97</v>
      </c>
      <c r="Q4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5" spans="1:17" x14ac:dyDescent="0.25">
      <c r="A5" t="s">
        <v>56</v>
      </c>
      <c r="C5" s="1">
        <v>3000</v>
      </c>
      <c r="D5">
        <v>1500</v>
      </c>
      <c r="F5" s="1">
        <v>500000</v>
      </c>
      <c r="G5" s="1">
        <v>13000</v>
      </c>
      <c r="H5" s="1">
        <f>Table1[[#This Row],[Normal Grain Harvest]]*0.6</f>
        <v>4050000</v>
      </c>
      <c r="I5" s="1">
        <v>6750000</v>
      </c>
      <c r="J5" s="1">
        <f>Table1[[#This Row],[Normal Grain Harvest]]*1.3</f>
        <v>8775000</v>
      </c>
      <c r="K5" s="1">
        <f>(Table1[[#This Row],[Population]]*365)/1000</f>
        <v>182500</v>
      </c>
      <c r="L5" s="1">
        <f>Table1[[#This Row],[Normal Grain Harvest]]-Table1[[#This Row],[Required Grain]]</f>
        <v>6567500</v>
      </c>
      <c r="M5" s="3">
        <f>(Table1[[#This Row],[Suplus Grain]]/2)/2000</f>
        <v>1641.875</v>
      </c>
      <c r="N5" t="s">
        <v>97</v>
      </c>
      <c r="Q5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6" spans="1:17" x14ac:dyDescent="0.25">
      <c r="A6" t="s">
        <v>48</v>
      </c>
      <c r="C6" s="1">
        <v>3000</v>
      </c>
      <c r="D6">
        <v>1500</v>
      </c>
      <c r="F6" s="1">
        <v>500000</v>
      </c>
      <c r="G6" s="1">
        <v>10000</v>
      </c>
      <c r="H6" s="1">
        <f>Table1[[#This Row],[Normal Grain Harvest]]*0.6</f>
        <v>4050000</v>
      </c>
      <c r="I6" s="1">
        <v>6750000</v>
      </c>
      <c r="J6" s="1">
        <f>Table1[[#This Row],[Normal Grain Harvest]]*1.3</f>
        <v>8775000</v>
      </c>
      <c r="K6" s="1">
        <f>(Table1[[#This Row],[Population]]*365)/1000</f>
        <v>182500</v>
      </c>
      <c r="L6" s="1">
        <f>Table1[[#This Row],[Normal Grain Harvest]]-Table1[[#This Row],[Required Grain]]</f>
        <v>6567500</v>
      </c>
      <c r="M6" s="3">
        <f>(Table1[[#This Row],[Suplus Grain]]/2)/2000</f>
        <v>1641.875</v>
      </c>
      <c r="N6" t="s">
        <v>94</v>
      </c>
      <c r="Q6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7" spans="1:17" x14ac:dyDescent="0.25">
      <c r="A7" t="s">
        <v>49</v>
      </c>
      <c r="C7" s="1">
        <v>3000</v>
      </c>
      <c r="D7">
        <v>1500</v>
      </c>
      <c r="F7" s="1">
        <v>500000</v>
      </c>
      <c r="G7" s="1">
        <v>20000</v>
      </c>
      <c r="H7" s="1">
        <f>Table1[[#This Row],[Normal Grain Harvest]]*0.6</f>
        <v>4050000</v>
      </c>
      <c r="I7" s="1">
        <v>6750000</v>
      </c>
      <c r="J7" s="1">
        <f>Table1[[#This Row],[Normal Grain Harvest]]*1.3</f>
        <v>8775000</v>
      </c>
      <c r="K7" s="1">
        <f>(Table1[[#This Row],[Population]]*365)/1000</f>
        <v>182500</v>
      </c>
      <c r="L7" s="1">
        <f>Table1[[#This Row],[Normal Grain Harvest]]-Table1[[#This Row],[Required Grain]]</f>
        <v>6567500</v>
      </c>
      <c r="M7" s="3">
        <f>(Table1[[#This Row],[Suplus Grain]]/2)/2000</f>
        <v>1641.875</v>
      </c>
      <c r="N7" t="s">
        <v>93</v>
      </c>
      <c r="Q7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8" spans="1:17" x14ac:dyDescent="0.25">
      <c r="A8" t="s">
        <v>50</v>
      </c>
      <c r="C8" s="1">
        <v>3000</v>
      </c>
      <c r="D8">
        <v>1500</v>
      </c>
      <c r="F8" s="1">
        <v>500000</v>
      </c>
      <c r="G8" s="1">
        <v>20000</v>
      </c>
      <c r="H8" s="1">
        <f>Table1[[#This Row],[Normal Grain Harvest]]*0.6</f>
        <v>4050000</v>
      </c>
      <c r="I8" s="1">
        <v>6750000</v>
      </c>
      <c r="J8" s="1">
        <f>Table1[[#This Row],[Normal Grain Harvest]]*1.3</f>
        <v>8775000</v>
      </c>
      <c r="K8" s="1">
        <f>(Table1[[#This Row],[Population]]*365)/1000</f>
        <v>182500</v>
      </c>
      <c r="L8" s="1">
        <f>Table1[[#This Row],[Normal Grain Harvest]]-Table1[[#This Row],[Required Grain]]</f>
        <v>6567500</v>
      </c>
      <c r="M8" s="3">
        <f>(Table1[[#This Row],[Suplus Grain]]/2)/2000</f>
        <v>1641.875</v>
      </c>
      <c r="N8" t="s">
        <v>92</v>
      </c>
      <c r="Q8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9" spans="1:17" x14ac:dyDescent="0.25">
      <c r="A9" t="s">
        <v>71</v>
      </c>
      <c r="C9" s="1">
        <v>3000</v>
      </c>
      <c r="D9">
        <v>1500</v>
      </c>
      <c r="F9" s="1">
        <v>400000</v>
      </c>
      <c r="G9" s="1">
        <v>20000</v>
      </c>
      <c r="H9" s="1">
        <f>Table1[[#This Row],[Normal Grain Harvest]]*0.6</f>
        <v>4050000</v>
      </c>
      <c r="I9" s="1">
        <v>6750000</v>
      </c>
      <c r="J9" s="1">
        <f>Table1[[#This Row],[Normal Grain Harvest]]*1.3</f>
        <v>8775000</v>
      </c>
      <c r="K9" s="1">
        <f>(Table1[[#This Row],[Population]]*365)/1000</f>
        <v>146000</v>
      </c>
      <c r="L9" s="1">
        <f>Table1[[#This Row],[Normal Grain Harvest]]-Table1[[#This Row],[Required Grain]]</f>
        <v>6604000</v>
      </c>
      <c r="M9" s="3">
        <f>(Table1[[#This Row],[Suplus Grain]]/2)/2000</f>
        <v>1651</v>
      </c>
      <c r="N9" t="s">
        <v>95</v>
      </c>
      <c r="Q9" s="4">
        <f>(Table1[[#This Row],[Tax Income in Talents]]+Table1[[#This Row],[Trade Income]]-Table1[[#This Row],[Army Costs]]-Table1[[#This Row],[Other Expenditure]]-Table1[[#This Row],[Garrisoned Soldier Cost]])</f>
        <v>151</v>
      </c>
    </row>
    <row r="10" spans="1:17" x14ac:dyDescent="0.25">
      <c r="A10" t="s">
        <v>28</v>
      </c>
      <c r="C10" s="1">
        <v>3000</v>
      </c>
      <c r="D10">
        <v>1500</v>
      </c>
      <c r="F10" s="1">
        <v>750000</v>
      </c>
      <c r="G10" s="1">
        <v>13000</v>
      </c>
      <c r="H10" s="1">
        <f>Table1[[#This Row],[Normal Grain Harvest]]*0.6</f>
        <v>4050000</v>
      </c>
      <c r="I10" s="1">
        <v>6750000</v>
      </c>
      <c r="J10" s="1">
        <f>Table1[[#This Row],[Normal Grain Harvest]]*1.3</f>
        <v>8775000</v>
      </c>
      <c r="K10" s="1">
        <f>(Table1[[#This Row],[Population]]*365)/1000</f>
        <v>273750</v>
      </c>
      <c r="L10" s="1">
        <f>Table1[[#This Row],[Normal Grain Harvest]]-Table1[[#This Row],[Required Grain]]</f>
        <v>6476250</v>
      </c>
      <c r="M10" s="3">
        <f>(Table1[[#This Row],[Suplus Grain]]/2)/2000</f>
        <v>1619.0625</v>
      </c>
      <c r="N10" t="s">
        <v>91</v>
      </c>
      <c r="Q10" s="4">
        <f>(Table1[[#This Row],[Tax Income in Talents]]+Table1[[#This Row],[Trade Income]]-Table1[[#This Row],[Army Costs]]-Table1[[#This Row],[Other Expenditure]]-Table1[[#This Row],[Garrisoned Soldier Cost]])</f>
        <v>119.0625</v>
      </c>
    </row>
    <row r="11" spans="1:17" x14ac:dyDescent="0.25">
      <c r="A11" t="s">
        <v>51</v>
      </c>
      <c r="C11" s="1">
        <v>3000</v>
      </c>
      <c r="D11">
        <v>1500</v>
      </c>
      <c r="F11" s="1">
        <v>1000000</v>
      </c>
      <c r="G11" s="1">
        <v>20000</v>
      </c>
      <c r="H11" s="1">
        <f>Table1[[#This Row],[Normal Grain Harvest]]*0.6</f>
        <v>4500000</v>
      </c>
      <c r="I11" s="1">
        <v>7500000</v>
      </c>
      <c r="J11" s="1">
        <f>Table1[[#This Row],[Normal Grain Harvest]]*1.3</f>
        <v>9750000</v>
      </c>
      <c r="K11" s="1">
        <f>(Table1[[#This Row],[Population]]*365)/1000</f>
        <v>365000</v>
      </c>
      <c r="L11" s="1">
        <f>Table1[[#This Row],[Normal Grain Harvest]]-Table1[[#This Row],[Required Grain]]</f>
        <v>7135000</v>
      </c>
      <c r="M11" s="3">
        <f>(Table1[[#This Row],[Suplus Grain]]/2)/2000</f>
        <v>1783.75</v>
      </c>
      <c r="N11" t="s">
        <v>90</v>
      </c>
      <c r="Q11" s="4">
        <f>(Table1[[#This Row],[Tax Income in Talents]]+Table1[[#This Row],[Trade Income]]-Table1[[#This Row],[Army Costs]]-Table1[[#This Row],[Other Expenditure]]-Table1[[#This Row],[Garrisoned Soldier Cost]])</f>
        <v>283.75</v>
      </c>
    </row>
    <row r="12" spans="1:17" x14ac:dyDescent="0.25">
      <c r="A12" t="s">
        <v>52</v>
      </c>
      <c r="C12" s="1">
        <v>7500</v>
      </c>
      <c r="D12">
        <v>3750</v>
      </c>
      <c r="F12" s="1">
        <v>3500000</v>
      </c>
      <c r="G12" s="1">
        <v>80000</v>
      </c>
      <c r="H12" s="1">
        <f>Table1[[#This Row],[Normal Grain Harvest]]*0.6</f>
        <v>13500000</v>
      </c>
      <c r="I12" s="1">
        <v>22500000</v>
      </c>
      <c r="J12" s="1">
        <f>Table1[[#This Row],[Normal Grain Harvest]]*1.3</f>
        <v>29250000</v>
      </c>
      <c r="K12" s="1">
        <f>(Table1[[#This Row],[Population]]*365)/1000</f>
        <v>1277500</v>
      </c>
      <c r="L12" s="1">
        <f>Table1[[#This Row],[Normal Grain Harvest]]-Table1[[#This Row],[Required Grain]]</f>
        <v>21222500</v>
      </c>
      <c r="M12" s="3">
        <f>(Table1[[#This Row],[Suplus Grain]]/2)/2000</f>
        <v>5305.625</v>
      </c>
      <c r="N12" t="s">
        <v>58</v>
      </c>
      <c r="Q12" s="4">
        <f>(Table1[[#This Row],[Tax Income in Talents]]+Table1[[#This Row],[Trade Income]]-Table1[[#This Row],[Army Costs]]-Table1[[#This Row],[Other Expenditure]]-Table1[[#This Row],[Garrisoned Soldier Cost]])</f>
        <v>1555.625</v>
      </c>
    </row>
    <row r="13" spans="1:17" x14ac:dyDescent="0.25">
      <c r="A13" t="s">
        <v>53</v>
      </c>
      <c r="C13" s="1">
        <v>5000</v>
      </c>
      <c r="D13">
        <v>2500</v>
      </c>
      <c r="F13" s="1">
        <v>2000000</v>
      </c>
      <c r="G13" s="1">
        <v>45000</v>
      </c>
      <c r="H13" s="1">
        <f>Table1[[#This Row],[Normal Grain Harvest]]*0.6</f>
        <v>7800000</v>
      </c>
      <c r="I13" s="1">
        <v>13000000</v>
      </c>
      <c r="J13" s="1">
        <f>Table1[[#This Row],[Normal Grain Harvest]]*1.3</f>
        <v>16900000</v>
      </c>
      <c r="K13" s="1">
        <f>(Table1[[#This Row],[Population]]*365)/1000</f>
        <v>730000</v>
      </c>
      <c r="L13" s="1">
        <f>Table1[[#This Row],[Normal Grain Harvest]]-Table1[[#This Row],[Required Grain]]</f>
        <v>12270000</v>
      </c>
      <c r="M13" s="3">
        <f>(Table1[[#This Row],[Suplus Grain]]/2)/2000</f>
        <v>3067.5</v>
      </c>
      <c r="N13" t="s">
        <v>89</v>
      </c>
      <c r="Q13" s="4">
        <f>(Table1[[#This Row],[Tax Income in Talents]]+Table1[[#This Row],[Trade Income]]-Table1[[#This Row],[Army Costs]]-Table1[[#This Row],[Other Expenditure]]-Table1[[#This Row],[Garrisoned Soldier Cost]])</f>
        <v>567.5</v>
      </c>
    </row>
    <row r="14" spans="1:17" x14ac:dyDescent="0.25">
      <c r="A14" t="s">
        <v>54</v>
      </c>
      <c r="C14" s="1">
        <v>5000</v>
      </c>
      <c r="D14">
        <v>2500</v>
      </c>
      <c r="F14" s="1">
        <v>1500000</v>
      </c>
      <c r="G14" s="1">
        <v>40000</v>
      </c>
      <c r="H14" s="1">
        <f>Table1[[#This Row],[Normal Grain Harvest]]*0.6</f>
        <v>7800000</v>
      </c>
      <c r="I14" s="1">
        <v>13000000</v>
      </c>
      <c r="J14" s="1">
        <f>Table1[[#This Row],[Normal Grain Harvest]]*1.3</f>
        <v>16900000</v>
      </c>
      <c r="K14" s="1">
        <f>(Table1[[#This Row],[Population]]*365)/1000</f>
        <v>547500</v>
      </c>
      <c r="L14" s="1">
        <f>Table1[[#This Row],[Normal Grain Harvest]]-Table1[[#This Row],[Required Grain]]</f>
        <v>12452500</v>
      </c>
      <c r="M14" s="3">
        <f>(Table1[[#This Row],[Suplus Grain]]/2)/2000</f>
        <v>3113.125</v>
      </c>
      <c r="N14" t="s">
        <v>89</v>
      </c>
      <c r="Q14" s="4">
        <f>(Table1[[#This Row],[Tax Income in Talents]]+Table1[[#This Row],[Trade Income]]-Table1[[#This Row],[Army Costs]]-Table1[[#This Row],[Other Expenditure]]-Table1[[#This Row],[Garrisoned Soldier Cost]])</f>
        <v>613.125</v>
      </c>
    </row>
    <row r="15" spans="1:17" x14ac:dyDescent="0.25">
      <c r="A15" t="s">
        <v>55</v>
      </c>
      <c r="C15" s="1">
        <v>5000</v>
      </c>
      <c r="D15">
        <v>2500</v>
      </c>
      <c r="F15" s="1">
        <v>1000000</v>
      </c>
      <c r="G15" s="1">
        <v>45000</v>
      </c>
      <c r="H15" s="1">
        <f>Table1[[#This Row],[Normal Grain Harvest]]*0.6</f>
        <v>7800000</v>
      </c>
      <c r="I15" s="1">
        <v>13000000</v>
      </c>
      <c r="J15" s="1">
        <f>Table1[[#This Row],[Normal Grain Harvest]]*1.3</f>
        <v>16900000</v>
      </c>
      <c r="K15" s="1">
        <f>(Table1[[#This Row],[Population]]*365)/1000</f>
        <v>365000</v>
      </c>
      <c r="L15" s="1">
        <f>Table1[[#This Row],[Normal Grain Harvest]]-Table1[[#This Row],[Required Grain]]</f>
        <v>12635000</v>
      </c>
      <c r="M15" s="3">
        <f>(Table1[[#This Row],[Suplus Grain]]/2)/2000</f>
        <v>3158.75</v>
      </c>
      <c r="N15" t="s">
        <v>60</v>
      </c>
      <c r="Q15" s="4">
        <f>(Table1[[#This Row],[Tax Income in Talents]]+Table1[[#This Row],[Trade Income]]-Table1[[#This Row],[Army Costs]]-Table1[[#This Row],[Other Expenditure]]-Table1[[#This Row],[Garrisoned Soldier Cost]])</f>
        <v>658.75</v>
      </c>
    </row>
    <row r="16" spans="1:17" x14ac:dyDescent="0.25">
      <c r="A16" t="s">
        <v>74</v>
      </c>
      <c r="C16" s="1">
        <v>5000</v>
      </c>
      <c r="D16">
        <v>2500</v>
      </c>
      <c r="F16" s="1">
        <v>2250000</v>
      </c>
      <c r="G16" s="1">
        <v>45000</v>
      </c>
      <c r="H16" s="1">
        <f>Table1[[#This Row],[Normal Grain Harvest]]*0.6</f>
        <v>7800000</v>
      </c>
      <c r="I16" s="1">
        <v>13000000</v>
      </c>
      <c r="J16" s="1">
        <f>Table1[[#This Row],[Normal Grain Harvest]]*1.3</f>
        <v>16900000</v>
      </c>
      <c r="K16" s="1">
        <f>(Table1[[#This Row],[Population]]*365)/1000</f>
        <v>821250</v>
      </c>
      <c r="L16" s="1">
        <f>Table1[[#This Row],[Normal Grain Harvest]]-Table1[[#This Row],[Required Grain]]</f>
        <v>12178750</v>
      </c>
      <c r="M16" s="3">
        <f>(Table1[[#This Row],[Suplus Grain]]/2)/2000</f>
        <v>3044.6875</v>
      </c>
      <c r="N16" t="s">
        <v>61</v>
      </c>
      <c r="Q16" s="4">
        <f>(Table1[[#This Row],[Tax Income in Talents]]+Table1[[#This Row],[Trade Income]]-Table1[[#This Row],[Army Costs]]-Table1[[#This Row],[Other Expenditure]]-Table1[[#This Row],[Garrisoned Soldier Cost]])</f>
        <v>544.6875</v>
      </c>
    </row>
    <row r="17" spans="1:17" x14ac:dyDescent="0.25">
      <c r="A17" t="s">
        <v>72</v>
      </c>
      <c r="C17" s="1">
        <v>3000</v>
      </c>
      <c r="D17">
        <v>1500</v>
      </c>
      <c r="F17" s="1">
        <v>750000</v>
      </c>
      <c r="G17">
        <v>7000</v>
      </c>
      <c r="H17" s="1">
        <f>Table1[[#This Row],[Normal Grain Harvest]]*0.6</f>
        <v>3900000</v>
      </c>
      <c r="I17" s="1">
        <v>6500000</v>
      </c>
      <c r="J17" s="1">
        <f>Table1[[#This Row],[Normal Grain Harvest]]*1.3</f>
        <v>8450000</v>
      </c>
      <c r="K17" s="1">
        <f>(Table1[[#This Row],[Population]]*365)/1000</f>
        <v>273750</v>
      </c>
      <c r="L17" s="1">
        <f>Table1[[#This Row],[Normal Grain Harvest]]-Table1[[#This Row],[Required Grain]]</f>
        <v>6226250</v>
      </c>
      <c r="M17" s="3">
        <f>(Table1[[#This Row],[Suplus Grain]]/2)/2000</f>
        <v>1556.5625</v>
      </c>
      <c r="N17" t="s">
        <v>92</v>
      </c>
      <c r="Q17" s="4">
        <f>(Table1[[#This Row],[Tax Income in Talents]]+Table1[[#This Row],[Trade Income]]-Table1[[#This Row],[Army Costs]]-Table1[[#This Row],[Other Expenditure]]-Table1[[#This Row],[Garrisoned Soldier Cost]])</f>
        <v>56.5625</v>
      </c>
    </row>
    <row r="18" spans="1:17" x14ac:dyDescent="0.25">
      <c r="A18" t="s">
        <v>73</v>
      </c>
      <c r="C18" s="1">
        <v>3000</v>
      </c>
      <c r="D18">
        <v>1500</v>
      </c>
      <c r="F18" s="1">
        <v>1000000</v>
      </c>
      <c r="G18" s="1">
        <v>20000</v>
      </c>
      <c r="H18" s="1">
        <f>Table1[[#This Row],[Normal Grain Harvest]]*0.6</f>
        <v>4500000</v>
      </c>
      <c r="I18" s="1">
        <v>7500000</v>
      </c>
      <c r="J18" s="1">
        <f>Table1[[#This Row],[Normal Grain Harvest]]*1.3</f>
        <v>9750000</v>
      </c>
      <c r="K18" s="1">
        <f>(Table1[[#This Row],[Population]]*365)/1000</f>
        <v>365000</v>
      </c>
      <c r="L18" s="1">
        <f>Table1[[#This Row],[Normal Grain Harvest]]-Table1[[#This Row],[Required Grain]]</f>
        <v>7135000</v>
      </c>
      <c r="M18" s="3">
        <f>(Table1[[#This Row],[Suplus Grain]]/2)/2000</f>
        <v>1783.75</v>
      </c>
      <c r="N18" t="s">
        <v>96</v>
      </c>
      <c r="Q18" s="4">
        <f>(Table1[[#This Row],[Tax Income in Talents]]+Table1[[#This Row],[Trade Income]]-Table1[[#This Row],[Army Costs]]-Table1[[#This Row],[Other Expenditure]]-Table1[[#This Row],[Garrisoned Soldier Cost]])</f>
        <v>283.75</v>
      </c>
    </row>
    <row r="20" spans="1:17" x14ac:dyDescent="0.25">
      <c r="F20" s="1"/>
      <c r="G20" s="1"/>
    </row>
    <row r="21" spans="1:17" x14ac:dyDescent="0.25">
      <c r="F21" s="1"/>
    </row>
    <row r="22" spans="1:17" x14ac:dyDescent="0.25">
      <c r="H2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Army Costs</vt:lpstr>
      <vt:lpstr>Money Value</vt:lpstr>
      <vt:lpstr>Distribution of Money</vt:lpstr>
      <vt:lpstr>Distribution of Troops</vt:lpstr>
      <vt:lpstr>Year 323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Erickson</dc:creator>
  <cp:lastModifiedBy>Kyle Erickson</cp:lastModifiedBy>
  <dcterms:created xsi:type="dcterms:W3CDTF">2018-10-26T07:41:42Z</dcterms:created>
  <dcterms:modified xsi:type="dcterms:W3CDTF">2018-10-29T09:02:37Z</dcterms:modified>
</cp:coreProperties>
</file>