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 Skills 2\2017-18 Assignments\"/>
    </mc:Choice>
  </mc:AlternateContent>
  <bookViews>
    <workbookView xWindow="120" yWindow="150" windowWidth="9375" windowHeight="49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62913"/>
</workbook>
</file>

<file path=xl/calcChain.xml><?xml version="1.0" encoding="utf-8"?>
<calcChain xmlns="http://schemas.openxmlformats.org/spreadsheetml/2006/main">
  <c r="F26" i="1" l="1"/>
  <c r="I33" i="1"/>
  <c r="G37" i="1" l="1"/>
  <c r="D13" i="1"/>
  <c r="H13" i="1"/>
  <c r="G32" i="1"/>
  <c r="E26" i="1"/>
  <c r="I27" i="1"/>
  <c r="F27" i="1"/>
  <c r="E25" i="1"/>
  <c r="F25" i="1"/>
  <c r="G25" i="1"/>
  <c r="H25" i="1"/>
  <c r="I25" i="1"/>
  <c r="D25" i="1"/>
  <c r="F14" i="1"/>
  <c r="G14" i="1"/>
  <c r="H14" i="1"/>
  <c r="I14" i="1"/>
  <c r="E14" i="1"/>
  <c r="D90" i="2"/>
  <c r="D92" i="2" s="1"/>
  <c r="D94" i="2" s="1"/>
  <c r="E90" i="2"/>
  <c r="E92" i="2" s="1"/>
  <c r="E94" i="2" s="1"/>
  <c r="F90" i="2"/>
  <c r="F92" i="2" s="1"/>
  <c r="F94" i="2" s="1"/>
  <c r="G90" i="2"/>
  <c r="G92" i="2" s="1"/>
  <c r="G94" i="2" s="1"/>
  <c r="H90" i="2"/>
  <c r="H92" i="2" s="1"/>
  <c r="H94" i="2" s="1"/>
  <c r="C90" i="2"/>
  <c r="C92" i="2" s="1"/>
  <c r="C94" i="2" s="1"/>
  <c r="D64" i="2"/>
  <c r="D66" i="2" s="1"/>
  <c r="D68" i="2" s="1"/>
  <c r="E73" i="2" s="1"/>
  <c r="E64" i="2"/>
  <c r="E66" i="2" s="1"/>
  <c r="E68" i="2" s="1"/>
  <c r="G74" i="2" s="1"/>
  <c r="F64" i="2"/>
  <c r="F66" i="2" s="1"/>
  <c r="F68" i="2" s="1"/>
  <c r="G75" i="2" s="1"/>
  <c r="G64" i="2"/>
  <c r="G66" i="2" s="1"/>
  <c r="G68" i="2" s="1"/>
  <c r="H76" i="2" s="1"/>
  <c r="H64" i="2"/>
  <c r="H66" i="2" s="1"/>
  <c r="H68" i="2" s="1"/>
  <c r="C64" i="2"/>
  <c r="C66" i="2" s="1"/>
  <c r="C68" i="2" s="1"/>
  <c r="D72" i="2" s="1"/>
  <c r="D79" i="2" s="1"/>
  <c r="D9" i="2"/>
  <c r="D15" i="2" s="1"/>
  <c r="D38" i="2" s="1"/>
  <c r="E9" i="2"/>
  <c r="E15" i="2" s="1"/>
  <c r="E19" i="2" s="1"/>
  <c r="F9" i="2"/>
  <c r="F15" i="2" s="1"/>
  <c r="F34" i="2" s="1"/>
  <c r="G9" i="2"/>
  <c r="G15" i="2" s="1"/>
  <c r="G34" i="2" s="1"/>
  <c r="H9" i="2"/>
  <c r="H15" i="2" s="1"/>
  <c r="H38" i="2" s="1"/>
  <c r="H42" i="2" s="1"/>
  <c r="C9" i="2"/>
  <c r="C15" i="2" s="1"/>
  <c r="C19" i="2" s="1"/>
  <c r="D41" i="1"/>
  <c r="D17" i="1"/>
  <c r="F17" i="1"/>
  <c r="G17" i="1"/>
  <c r="I17" i="1"/>
  <c r="E17" i="1"/>
  <c r="H17" i="1" l="1"/>
  <c r="G79" i="2"/>
  <c r="H75" i="2"/>
  <c r="H79" i="2" s="1"/>
  <c r="F73" i="2"/>
  <c r="F74" i="2"/>
  <c r="D34" i="2"/>
  <c r="E72" i="2"/>
  <c r="E79" i="2" s="1"/>
  <c r="G38" i="2"/>
  <c r="G42" i="2" s="1"/>
  <c r="E43" i="2"/>
  <c r="D42" i="2"/>
  <c r="F19" i="2"/>
  <c r="F26" i="2" s="1"/>
  <c r="F38" i="2"/>
  <c r="C38" i="2"/>
  <c r="E38" i="2"/>
  <c r="H34" i="2"/>
  <c r="H43" i="2"/>
  <c r="H45" i="2" s="1"/>
  <c r="C34" i="2"/>
  <c r="E34" i="2"/>
  <c r="G19" i="2"/>
  <c r="H23" i="2" s="1"/>
  <c r="H19" i="2"/>
  <c r="H26" i="2" s="1"/>
  <c r="D19" i="2"/>
  <c r="E23" i="2" s="1"/>
  <c r="E26" i="2"/>
  <c r="F23" i="2"/>
  <c r="C26" i="2"/>
  <c r="C29" i="2" s="1"/>
  <c r="D23" i="2"/>
  <c r="D47" i="1"/>
  <c r="D49" i="1" s="1"/>
  <c r="E38" i="1" l="1"/>
  <c r="E41" i="1" s="1"/>
  <c r="E47" i="1" s="1"/>
  <c r="F79" i="2"/>
  <c r="G23" i="2"/>
  <c r="F43" i="2"/>
  <c r="E42" i="2"/>
  <c r="E45" i="2" s="1"/>
  <c r="F29" i="2"/>
  <c r="C42" i="2"/>
  <c r="C45" i="2" s="1"/>
  <c r="D43" i="2"/>
  <c r="D45" i="2" s="1"/>
  <c r="G26" i="2"/>
  <c r="E29" i="2"/>
  <c r="F42" i="2"/>
  <c r="G43" i="2"/>
  <c r="G45" i="2" s="1"/>
  <c r="H29" i="2"/>
  <c r="D26" i="2"/>
  <c r="D29" i="2" s="1"/>
  <c r="E45" i="1"/>
  <c r="E49" i="1" l="1"/>
  <c r="F45" i="1" s="1"/>
  <c r="G29" i="2"/>
  <c r="F45" i="2"/>
  <c r="F38" i="1" l="1"/>
  <c r="F41" i="1" s="1"/>
  <c r="F47" i="1" s="1"/>
  <c r="F49" i="1" s="1"/>
  <c r="G38" i="1" l="1"/>
  <c r="G41" i="1" s="1"/>
  <c r="G47" i="1" s="1"/>
  <c r="G45" i="1"/>
  <c r="G49" i="1" l="1"/>
  <c r="H38" i="1" s="1"/>
  <c r="H41" i="1" s="1"/>
  <c r="H47" i="1" s="1"/>
  <c r="H45" i="1" l="1"/>
  <c r="H49" i="1" s="1"/>
  <c r="I45" i="1" l="1"/>
  <c r="I41" i="1"/>
  <c r="I47" i="1" s="1"/>
  <c r="I49" i="1" l="1"/>
</calcChain>
</file>

<file path=xl/sharedStrings.xml><?xml version="1.0" encoding="utf-8"?>
<sst xmlns="http://schemas.openxmlformats.org/spreadsheetml/2006/main" count="108" uniqueCount="81">
  <si>
    <t>Nov</t>
  </si>
  <si>
    <t>Dec</t>
  </si>
  <si>
    <t>Jan</t>
  </si>
  <si>
    <t>Feb</t>
  </si>
  <si>
    <t>£</t>
  </si>
  <si>
    <t>Receipts :</t>
  </si>
  <si>
    <t>Cash from debtors</t>
  </si>
  <si>
    <t>Cash sales</t>
  </si>
  <si>
    <t>Issue of shares</t>
  </si>
  <si>
    <t>Enterprise grant</t>
  </si>
  <si>
    <t>WDA loan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</si>
  <si>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</si>
  <si>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</si>
  <si>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</si>
  <si>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</si>
  <si>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</si>
  <si>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</si>
  <si>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</si>
  <si>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Variable overhead</t>
  </si>
  <si>
    <t>Corporation tax</t>
  </si>
  <si>
    <t xml:space="preserve">                  --  BMW</t>
  </si>
  <si>
    <t>Rent</t>
  </si>
  <si>
    <t>Advertising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</si>
  <si>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</si>
  <si>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</si>
  <si>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</si>
  <si>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</si>
  <si>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</si>
  <si>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</si>
  <si>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</si>
  <si>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(1)  Production Budget</t>
  </si>
  <si>
    <t>Total sales (units)</t>
  </si>
  <si>
    <t xml:space="preserve">Production for </t>
  </si>
  <si>
    <t xml:space="preserve">     sales (units)</t>
  </si>
  <si>
    <t>Stock movement</t>
  </si>
  <si>
    <t xml:space="preserve">     (units)</t>
  </si>
  <si>
    <t>Total production</t>
  </si>
  <si>
    <t xml:space="preserve">      (units)</t>
  </si>
  <si>
    <t>Material cost of</t>
  </si>
  <si>
    <t xml:space="preserve">   production (£)</t>
  </si>
  <si>
    <t>Supplier A</t>
  </si>
  <si>
    <t>(1month credit)</t>
  </si>
  <si>
    <t>Supplier B</t>
  </si>
  <si>
    <t>(2)    Wages and Variable Overhead</t>
  </si>
  <si>
    <t>Wages paid</t>
  </si>
  <si>
    <t xml:space="preserve">Variable overhead </t>
  </si>
  <si>
    <t>Cash paid</t>
  </si>
  <si>
    <t xml:space="preserve">Total variable </t>
  </si>
  <si>
    <t xml:space="preserve">      overhead paid</t>
  </si>
  <si>
    <t>(3)     Cash received from customers</t>
  </si>
  <si>
    <t xml:space="preserve">    (a)  Credit Sales</t>
  </si>
  <si>
    <t>Credit sales (£)</t>
  </si>
  <si>
    <t>November</t>
  </si>
  <si>
    <t>December</t>
  </si>
  <si>
    <t>Cash received from debtors</t>
  </si>
  <si>
    <t xml:space="preserve">    (b)  Cash Sales</t>
  </si>
  <si>
    <t>Cash Sales (£)</t>
  </si>
  <si>
    <t>July</t>
  </si>
  <si>
    <t>Aug</t>
  </si>
  <si>
    <t>Sept</t>
  </si>
  <si>
    <t>Oct</t>
  </si>
  <si>
    <t>August</t>
  </si>
  <si>
    <t>September</t>
  </si>
  <si>
    <t>October</t>
  </si>
  <si>
    <t>Office Premises</t>
  </si>
  <si>
    <t>Dividend</t>
  </si>
  <si>
    <t>Machinery</t>
  </si>
  <si>
    <t>Vehicles -- Land Rover</t>
  </si>
  <si>
    <t xml:space="preserve">      (£26.50 per unit)</t>
  </si>
  <si>
    <t>(no credit / 4% discount)</t>
  </si>
  <si>
    <t xml:space="preserve">      (£15.45 per unit)</t>
  </si>
  <si>
    <t xml:space="preserve">     (£5.40 per unit)</t>
  </si>
  <si>
    <t xml:space="preserve">     45% in month</t>
  </si>
  <si>
    <t xml:space="preserve">    55% next month</t>
  </si>
  <si>
    <t>Credit sales (60%)</t>
  </si>
  <si>
    <t xml:space="preserve">    --£84 each</t>
  </si>
  <si>
    <t>Cash sales (40%)</t>
  </si>
  <si>
    <t xml:space="preserve">   --£84 each</t>
  </si>
  <si>
    <t xml:space="preserve">  </t>
  </si>
  <si>
    <t>Bought in sunglasses</t>
  </si>
  <si>
    <t>RW LIMITED  -- CASH BUDGET FOR 6 MONTHS TO 31-12-17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</si>
</sst>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0"/>
      <name val="Arial"/>
    </font>
    <font>
      <sz val="12"/>
      <name val="Arial"/>
      <family val="2"/>
    </font>
    <font>
      <sz val="16"/>
      <name val="Arial"/>
      <family val="2"/>
    </font>
    <font>
      <b/>
      <i/>
      <sz val="16"/>
      <name val="Arial"/>
      <family val="2"/>
    </font>
    <font>
      <b/>
      <sz val="16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37" fontId="0" fillId="0" borderId="0"/>
  </cellStyleXfs>
  <cellXfs count="2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5" fillId="0" borderId="0" xfId="0" applyFont="1" applyAlignment="1">
      <alignment horizontal="center"/>
    </xf>
    <xf numFmtId="37" fontId="6" fillId="0" borderId="0" xfId="0" applyFont="1"/>
    <xf numFmtId="37" fontId="6" fillId="0" borderId="0" xfId="0" applyFont="1" applyAlignment="1">
      <alignment horizontal="center"/>
    </xf>
    <xf numFmtId="37" fontId="7" fillId="0" borderId="0" xfId="0" applyFont="1"/>
    <xf numFmtId="37" fontId="6" fillId="0" borderId="1" xfId="0" applyFont="1" applyBorder="1" applyAlignment="1">
      <alignment horizontal="center"/>
    </xf>
    <xf numFmtId="37" fontId="6" fillId="0" borderId="0" xfId="0" applyFont="1" applyBorder="1" applyAlignment="1">
      <alignment horizontal="center"/>
    </xf>
    <xf numFmtId="37" fontId="6" fillId="0" borderId="2" xfId="0" applyFont="1" applyBorder="1" applyAlignment="1">
      <alignment horizontal="center"/>
    </xf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0" borderId="3" xfId="0" applyFont="1" applyBorder="1" applyAlignment="1">
      <alignment horizontal="center"/>
    </xf>
    <xf numFmtId="37" fontId="7" fillId="0" borderId="0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abSelected="1" topLeftCell="A29" workbookViewId="0"/>
  </sheetViews>
  <sheetFormatPr defaultRowHeight="12.75" x14ac:dyDescent="0.2"/>
  <cols>
    <col min="1" max="1" width="31.7109375" customWidth="1"/>
    <col min="2" max="2" width="0.85546875" customWidth="1"/>
    <col min="3" max="3" width="1.42578125" customWidth="1"/>
    <col min="4" max="4" width="14.7109375" customWidth="1"/>
    <col min="5" max="5" width="15.85546875" customWidth="1"/>
    <col min="6" max="6" width="16.28515625" customWidth="1"/>
    <col min="7" max="7" width="15.85546875" customWidth="1"/>
    <col min="8" max="8" width="15.7109375" customWidth="1"/>
    <col min="9" max="9" width="14.7109375" customWidth="1"/>
  </cols>
  <sheetData>
    <row r="1" spans="1:9" ht="20.25" x14ac:dyDescent="0.3">
      <c r="A1" s="1" t="s">
        <v>80</v>
      </c>
    </row>
    <row r="2" spans="1:9" ht="20.25" x14ac:dyDescent="0.3">
      <c r="A2" s="1"/>
    </row>
    <row r="5" spans="1:9" ht="20.25" x14ac:dyDescent="0.3">
      <c r="A5" s="8"/>
      <c r="B5" s="8"/>
      <c r="C5" s="8"/>
      <c r="D5" s="9" t="s">
        <v>57</v>
      </c>
      <c r="E5" s="9" t="s">
        <v>58</v>
      </c>
      <c r="F5" s="9" t="s">
        <v>59</v>
      </c>
      <c r="G5" s="9" t="s">
        <v>60</v>
      </c>
      <c r="H5" s="9" t="s">
        <v>0</v>
      </c>
      <c r="I5" s="9" t="s">
        <v>1</v>
      </c>
    </row>
    <row r="6" spans="1:9" ht="20.25" x14ac:dyDescent="0.3">
      <c r="A6" s="8"/>
      <c r="B6" s="8"/>
      <c r="C6" s="8"/>
      <c r="D6" s="9" t="s">
        <v>4</v>
      </c>
      <c r="E6" s="9" t="s">
        <v>4</v>
      </c>
      <c r="F6" s="9" t="s">
        <v>4</v>
      </c>
      <c r="G6" s="9" t="s">
        <v>4</v>
      </c>
      <c r="H6" s="9" t="s">
        <v>4</v>
      </c>
      <c r="I6" s="9" t="s">
        <v>4</v>
      </c>
    </row>
    <row r="7" spans="1:9" ht="20.25" x14ac:dyDescent="0.3">
      <c r="A7" s="8"/>
      <c r="B7" s="8"/>
      <c r="C7" s="8"/>
      <c r="D7" s="9"/>
      <c r="E7" s="9"/>
      <c r="F7" s="9"/>
      <c r="G7" s="9"/>
      <c r="H7" s="9"/>
      <c r="I7" s="9"/>
    </row>
    <row r="8" spans="1:9" ht="20.25" x14ac:dyDescent="0.3">
      <c r="A8" s="8"/>
      <c r="B8" s="8"/>
      <c r="C8" s="8"/>
      <c r="D8" s="9"/>
      <c r="E8" s="9"/>
      <c r="F8" s="9"/>
      <c r="G8" s="9"/>
      <c r="H8" s="9"/>
      <c r="I8" s="9"/>
    </row>
    <row r="9" spans="1:9" ht="20.25" x14ac:dyDescent="0.3">
      <c r="A9" s="10" t="s">
        <v>5</v>
      </c>
      <c r="B9" s="8"/>
      <c r="C9" s="8"/>
      <c r="D9" s="9"/>
      <c r="E9" s="9"/>
      <c r="F9" s="9"/>
      <c r="G9" s="9"/>
      <c r="H9" s="9"/>
      <c r="I9" s="9"/>
    </row>
    <row r="10" spans="1:9" ht="20.25" x14ac:dyDescent="0.3">
      <c r="A10" s="8"/>
      <c r="B10" s="8"/>
      <c r="C10" s="8"/>
      <c r="D10" s="9"/>
      <c r="E10" s="9"/>
      <c r="F10" s="9"/>
      <c r="G10" s="9"/>
      <c r="H10" s="9"/>
      <c r="I10" s="9"/>
    </row>
    <row r="11" spans="1:9" ht="20.25" x14ac:dyDescent="0.3">
      <c r="A11" s="8" t="s">
        <v>6</v>
      </c>
      <c r="B11" s="8"/>
      <c r="C11" s="8"/>
      <c r="D11" s="8"/>
      <c r="E11" s="8">
        <v>430920</v>
      </c>
      <c r="F11" s="8">
        <v>920430</v>
      </c>
      <c r="G11" s="8">
        <v>1030050</v>
      </c>
      <c r="H11" s="8">
        <v>1105650</v>
      </c>
      <c r="I11" s="8">
        <v>1189440</v>
      </c>
    </row>
    <row r="12" spans="1:9" ht="20.25" x14ac:dyDescent="0.3">
      <c r="A12" s="8" t="s">
        <v>7</v>
      </c>
      <c r="B12" s="8"/>
      <c r="C12" s="8"/>
      <c r="D12" s="8">
        <v>604800</v>
      </c>
      <c r="E12" s="8">
        <v>655200</v>
      </c>
      <c r="F12" s="8">
        <v>756000</v>
      </c>
      <c r="G12" s="8">
        <v>756000</v>
      </c>
      <c r="H12" s="8">
        <v>873600</v>
      </c>
      <c r="I12" s="8">
        <v>1108800</v>
      </c>
    </row>
    <row r="13" spans="1:9" ht="20.25" x14ac:dyDescent="0.3">
      <c r="A13" s="8" t="s">
        <v>8</v>
      </c>
      <c r="B13" s="8"/>
      <c r="C13" s="8"/>
      <c r="D13" s="8">
        <f>30000*1.15</f>
        <v>34500</v>
      </c>
      <c r="E13" s="8"/>
      <c r="F13" s="8"/>
      <c r="G13" s="8"/>
      <c r="H13" s="8">
        <f>40000*1.25*0.5</f>
        <v>25000</v>
      </c>
      <c r="I13" s="8"/>
    </row>
    <row r="14" spans="1:9" ht="20.25" x14ac:dyDescent="0.3">
      <c r="A14" s="8" t="s">
        <v>9</v>
      </c>
      <c r="B14" s="8"/>
      <c r="C14" s="8"/>
      <c r="E14" s="8">
        <f>750000/5</f>
        <v>150000</v>
      </c>
      <c r="F14" s="8">
        <f t="shared" ref="F14:I14" si="0">750000/5</f>
        <v>150000</v>
      </c>
      <c r="G14" s="8">
        <f t="shared" si="0"/>
        <v>150000</v>
      </c>
      <c r="H14" s="8">
        <f t="shared" si="0"/>
        <v>150000</v>
      </c>
      <c r="I14" s="8">
        <f t="shared" si="0"/>
        <v>150000</v>
      </c>
    </row>
    <row r="15" spans="1:9" ht="20.25" x14ac:dyDescent="0.3">
      <c r="A15" s="8" t="s">
        <v>10</v>
      </c>
      <c r="B15" s="8"/>
      <c r="C15" s="8"/>
      <c r="D15" s="8"/>
      <c r="F15" s="8">
        <v>1400000</v>
      </c>
      <c r="G15" s="8"/>
      <c r="H15" s="8"/>
      <c r="I15" s="8"/>
    </row>
    <row r="16" spans="1:9" ht="20.25" x14ac:dyDescent="0.3">
      <c r="A16" s="8"/>
      <c r="B16" s="8"/>
      <c r="C16" s="8"/>
      <c r="D16" s="9"/>
      <c r="E16" s="9"/>
      <c r="F16" s="9"/>
      <c r="G16" s="9"/>
      <c r="H16" s="9"/>
      <c r="I16" s="9"/>
    </row>
    <row r="17" spans="1:9" ht="21" thickBot="1" x14ac:dyDescent="0.35">
      <c r="A17" s="8" t="s">
        <v>11</v>
      </c>
      <c r="B17" s="8"/>
      <c r="C17" s="8"/>
      <c r="D17" s="11">
        <f t="shared" ref="D17:I17" si="1">SUM(D11:D16)</f>
        <v>639300</v>
      </c>
      <c r="E17" s="11">
        <f t="shared" si="1"/>
        <v>1236120</v>
      </c>
      <c r="F17" s="11">
        <f t="shared" si="1"/>
        <v>3226430</v>
      </c>
      <c r="G17" s="11">
        <f t="shared" si="1"/>
        <v>1936050</v>
      </c>
      <c r="H17" s="11">
        <f t="shared" si="1"/>
        <v>2154250</v>
      </c>
      <c r="I17" s="11">
        <f t="shared" si="1"/>
        <v>2448240</v>
      </c>
    </row>
    <row r="18" spans="1:9" ht="20.25" x14ac:dyDescent="0.3">
      <c r="A18" s="8"/>
      <c r="B18" s="8"/>
      <c r="C18" s="8"/>
      <c r="D18" s="12"/>
      <c r="E18" s="12"/>
      <c r="F18" s="12"/>
      <c r="G18" s="12"/>
      <c r="H18" s="12"/>
      <c r="I18" s="12"/>
    </row>
    <row r="19" spans="1:9" ht="20.25" x14ac:dyDescent="0.3">
      <c r="A19" s="8"/>
      <c r="B19" s="8"/>
      <c r="C19" s="8"/>
      <c r="D19" s="12"/>
      <c r="E19" s="12"/>
      <c r="F19" s="12"/>
      <c r="G19" s="12"/>
      <c r="H19" s="12"/>
      <c r="I19" s="12"/>
    </row>
    <row r="20" spans="1:9" ht="20.25" x14ac:dyDescent="0.3">
      <c r="A20" s="8"/>
      <c r="B20" s="8"/>
      <c r="C20" s="8"/>
      <c r="D20" s="9"/>
      <c r="E20" s="9"/>
      <c r="F20" s="9"/>
      <c r="G20" s="9"/>
      <c r="H20" s="9"/>
      <c r="I20" s="9"/>
    </row>
    <row r="21" spans="1:9" ht="20.25" x14ac:dyDescent="0.3">
      <c r="A21" s="10" t="s">
        <v>12</v>
      </c>
      <c r="B21" s="8"/>
      <c r="C21" s="8"/>
      <c r="D21" s="9"/>
      <c r="E21" s="9"/>
      <c r="F21" s="9"/>
      <c r="G21" s="9"/>
      <c r="H21" s="9"/>
      <c r="I21" s="9"/>
    </row>
    <row r="22" spans="1:9" ht="20.25" x14ac:dyDescent="0.3">
      <c r="A22" s="8"/>
      <c r="B22" s="8"/>
      <c r="C22" s="8"/>
      <c r="D22" s="9"/>
      <c r="E22" s="9"/>
      <c r="F22" s="9"/>
      <c r="G22" s="9"/>
      <c r="H22" s="9"/>
      <c r="I22" s="9"/>
    </row>
    <row r="23" spans="1:9" ht="20.25" x14ac:dyDescent="0.3">
      <c r="A23" s="8" t="s">
        <v>66</v>
      </c>
      <c r="B23" s="8"/>
      <c r="C23" s="8"/>
      <c r="D23" s="8">
        <v>140000</v>
      </c>
      <c r="E23" s="8"/>
      <c r="F23" s="8"/>
      <c r="G23" s="8"/>
      <c r="H23" s="8"/>
      <c r="I23" s="8"/>
    </row>
    <row r="24" spans="1:9" ht="20.25" x14ac:dyDescent="0.3">
      <c r="A24" s="8" t="s">
        <v>13</v>
      </c>
      <c r="B24" s="8"/>
      <c r="C24" s="8"/>
      <c r="D24" s="8">
        <v>13000</v>
      </c>
      <c r="E24" s="8"/>
      <c r="F24" s="8"/>
      <c r="G24" s="8"/>
      <c r="H24" s="8"/>
      <c r="I24" s="8"/>
    </row>
    <row r="25" spans="1:9" ht="20.25" x14ac:dyDescent="0.3">
      <c r="A25" s="8" t="s">
        <v>14</v>
      </c>
      <c r="B25" s="8"/>
      <c r="C25" s="8"/>
      <c r="D25" s="8">
        <f>196000/12</f>
        <v>16333.333333333334</v>
      </c>
      <c r="E25" s="8">
        <f t="shared" ref="E25:I25" si="2">196000/12</f>
        <v>16333.333333333334</v>
      </c>
      <c r="F25" s="8">
        <f t="shared" si="2"/>
        <v>16333.333333333334</v>
      </c>
      <c r="G25" s="8">
        <f t="shared" si="2"/>
        <v>16333.333333333334</v>
      </c>
      <c r="H25" s="8">
        <f t="shared" si="2"/>
        <v>16333.333333333334</v>
      </c>
      <c r="I25" s="8">
        <f t="shared" si="2"/>
        <v>16333.333333333334</v>
      </c>
    </row>
    <row r="26" spans="1:9" ht="20.25" x14ac:dyDescent="0.3">
      <c r="A26" s="8" t="s">
        <v>79</v>
      </c>
      <c r="B26" s="8"/>
      <c r="C26" s="8"/>
      <c r="D26" s="8"/>
      <c r="E26" s="8">
        <f>18000*64</f>
        <v>1152000</v>
      </c>
      <c r="F26" s="8">
        <f>19500*64</f>
        <v>1248000</v>
      </c>
      <c r="G26" s="8"/>
      <c r="H26" s="8"/>
      <c r="I26" s="8"/>
    </row>
    <row r="27" spans="1:9" ht="20.25" x14ac:dyDescent="0.3">
      <c r="A27" s="8" t="s">
        <v>15</v>
      </c>
      <c r="B27" s="8"/>
      <c r="C27" s="8"/>
      <c r="D27" s="8"/>
      <c r="E27" s="8"/>
      <c r="F27" s="8">
        <f>186000/4</f>
        <v>46500</v>
      </c>
      <c r="G27" s="8"/>
      <c r="H27" s="8"/>
      <c r="I27" s="8">
        <f>186000/4</f>
        <v>46500</v>
      </c>
    </row>
    <row r="28" spans="1:9" ht="20.25" x14ac:dyDescent="0.3">
      <c r="A28" s="8" t="s">
        <v>16</v>
      </c>
      <c r="B28" s="8"/>
      <c r="C28" s="8"/>
      <c r="D28" s="8">
        <v>166860</v>
      </c>
      <c r="E28" s="8">
        <v>342155.69999999995</v>
      </c>
      <c r="F28" s="8">
        <v>365577.9</v>
      </c>
      <c r="G28" s="8">
        <v>441020.25</v>
      </c>
      <c r="H28" s="8">
        <v>373132.95</v>
      </c>
      <c r="I28" s="8">
        <v>261970.19999999998</v>
      </c>
    </row>
    <row r="29" spans="1:9" ht="20.25" x14ac:dyDescent="0.3">
      <c r="A29" s="8" t="s">
        <v>17</v>
      </c>
      <c r="B29" s="8"/>
      <c r="C29" s="8"/>
      <c r="D29" s="8">
        <v>596250</v>
      </c>
      <c r="E29" s="8">
        <v>601550</v>
      </c>
      <c r="F29" s="8">
        <v>679725</v>
      </c>
      <c r="G29" s="8">
        <v>867875</v>
      </c>
      <c r="H29" s="8">
        <v>429300</v>
      </c>
      <c r="I29" s="8">
        <v>488925</v>
      </c>
    </row>
    <row r="30" spans="1:9" ht="20.25" x14ac:dyDescent="0.3">
      <c r="A30" s="8" t="s">
        <v>18</v>
      </c>
      <c r="B30" s="8"/>
      <c r="C30" s="8"/>
      <c r="D30" s="8">
        <v>54675.000000000007</v>
      </c>
      <c r="E30" s="8">
        <v>121986.00000000003</v>
      </c>
      <c r="F30" s="8">
        <v>129748.50000000001</v>
      </c>
      <c r="G30" s="8">
        <v>155763</v>
      </c>
      <c r="H30" s="8">
        <v>136633.5</v>
      </c>
      <c r="I30" s="8">
        <v>92947.5</v>
      </c>
    </row>
    <row r="31" spans="1:9" ht="20.25" x14ac:dyDescent="0.3">
      <c r="A31" s="8" t="s">
        <v>19</v>
      </c>
      <c r="B31" s="8"/>
      <c r="C31" s="8"/>
      <c r="D31" s="8"/>
      <c r="E31" s="8"/>
      <c r="F31" s="8"/>
      <c r="G31" s="8"/>
      <c r="H31" s="8">
        <v>26500</v>
      </c>
      <c r="I31" s="8"/>
    </row>
    <row r="32" spans="1:9" ht="20.25" x14ac:dyDescent="0.3">
      <c r="A32" s="8" t="s">
        <v>67</v>
      </c>
      <c r="B32" s="8"/>
      <c r="C32" s="8"/>
      <c r="D32" s="8">
        <v>3750</v>
      </c>
      <c r="E32" s="8"/>
      <c r="F32" s="8"/>
      <c r="G32" s="8">
        <f>32400-3750</f>
        <v>28650</v>
      </c>
      <c r="H32" s="8"/>
      <c r="I32" s="8"/>
    </row>
    <row r="33" spans="1:9" ht="20.25" x14ac:dyDescent="0.3">
      <c r="A33" s="8" t="s">
        <v>20</v>
      </c>
      <c r="B33" s="8"/>
      <c r="C33" s="8"/>
      <c r="D33" s="8"/>
      <c r="E33" s="8"/>
      <c r="F33" s="8"/>
      <c r="G33" s="8">
        <v>3900</v>
      </c>
      <c r="H33" s="8"/>
      <c r="I33" s="8">
        <f>26740-3900</f>
        <v>22840</v>
      </c>
    </row>
    <row r="34" spans="1:9" ht="20.25" x14ac:dyDescent="0.3">
      <c r="A34" s="8" t="s">
        <v>21</v>
      </c>
      <c r="B34" s="8"/>
      <c r="C34" s="8"/>
      <c r="D34" s="8">
        <v>800</v>
      </c>
      <c r="E34" s="8">
        <v>800</v>
      </c>
      <c r="F34" s="8">
        <v>800</v>
      </c>
      <c r="G34" s="8">
        <v>800</v>
      </c>
      <c r="H34" s="8">
        <v>800</v>
      </c>
      <c r="I34" s="8"/>
    </row>
    <row r="35" spans="1:9" ht="20.25" x14ac:dyDescent="0.3">
      <c r="A35" s="8" t="s">
        <v>64</v>
      </c>
      <c r="B35" s="8"/>
      <c r="C35" s="8"/>
      <c r="D35" s="8"/>
      <c r="E35" s="8"/>
      <c r="F35" s="8"/>
      <c r="G35" s="8"/>
      <c r="H35" s="8"/>
      <c r="I35" s="8">
        <v>200000</v>
      </c>
    </row>
    <row r="36" spans="1:9" ht="20.25" x14ac:dyDescent="0.3">
      <c r="A36" s="8" t="s">
        <v>22</v>
      </c>
      <c r="B36" s="8"/>
      <c r="C36" s="8"/>
      <c r="D36" s="8"/>
      <c r="E36" s="8"/>
      <c r="F36" s="8"/>
      <c r="G36" s="8"/>
      <c r="H36" s="8">
        <v>6200</v>
      </c>
      <c r="I36" s="8"/>
    </row>
    <row r="37" spans="1:9" ht="20.25" x14ac:dyDescent="0.3">
      <c r="A37" s="8" t="s">
        <v>65</v>
      </c>
      <c r="B37" s="8"/>
      <c r="C37" s="8"/>
      <c r="D37" s="8"/>
      <c r="E37" s="8"/>
      <c r="F37" s="8"/>
      <c r="G37" s="8">
        <f>(30000+40000)*0.18</f>
        <v>12600</v>
      </c>
      <c r="H37" s="8"/>
      <c r="I37" s="8"/>
    </row>
    <row r="38" spans="1:9" ht="20.25" x14ac:dyDescent="0.3">
      <c r="A38" s="8" t="s">
        <v>23</v>
      </c>
      <c r="B38" s="8"/>
      <c r="C38" s="8"/>
      <c r="D38" s="8"/>
      <c r="E38" s="8">
        <f>-D49*0.04/12</f>
        <v>1174.5611111111114</v>
      </c>
      <c r="F38" s="8">
        <f>-E49*0.04/12</f>
        <v>4507.4930925925928</v>
      </c>
      <c r="G38" s="8">
        <f>-F49*0.04/12</f>
        <v>2058.5338473456804</v>
      </c>
      <c r="H38" s="8">
        <f>-G49*0.04/12</f>
        <v>703.53423794794355</v>
      </c>
      <c r="I38" s="8"/>
    </row>
    <row r="39" spans="1:9" ht="20.25" x14ac:dyDescent="0.3">
      <c r="A39" s="8" t="s">
        <v>24</v>
      </c>
      <c r="B39" s="8"/>
      <c r="C39" s="8"/>
      <c r="D39" s="8"/>
      <c r="E39" s="8"/>
      <c r="F39" s="8">
        <v>550</v>
      </c>
      <c r="G39" s="8">
        <v>550</v>
      </c>
      <c r="H39" s="8"/>
      <c r="I39" s="8"/>
    </row>
    <row r="40" spans="1:9" ht="20.25" x14ac:dyDescent="0.3">
      <c r="A40" s="8"/>
      <c r="B40" s="8"/>
      <c r="C40" s="8"/>
      <c r="D40" s="9"/>
      <c r="E40" s="9"/>
      <c r="F40" s="9"/>
      <c r="G40" s="9"/>
      <c r="H40" s="9"/>
      <c r="I40" s="9"/>
    </row>
    <row r="41" spans="1:9" ht="21" thickBot="1" x14ac:dyDescent="0.35">
      <c r="A41" s="8" t="s">
        <v>25</v>
      </c>
      <c r="B41" s="8"/>
      <c r="C41" s="8"/>
      <c r="D41" s="11">
        <f t="shared" ref="D41:I41" si="3">SUM(D23:D40)</f>
        <v>991668.33333333337</v>
      </c>
      <c r="E41" s="11">
        <f t="shared" si="3"/>
        <v>2235999.5944444444</v>
      </c>
      <c r="F41" s="11">
        <f t="shared" si="3"/>
        <v>2491742.2264259262</v>
      </c>
      <c r="G41" s="11">
        <f t="shared" si="3"/>
        <v>1529550.117180679</v>
      </c>
      <c r="H41" s="11">
        <f t="shared" si="3"/>
        <v>989603.31757128122</v>
      </c>
      <c r="I41" s="11">
        <f t="shared" si="3"/>
        <v>1129516.0333333332</v>
      </c>
    </row>
    <row r="42" spans="1:9" ht="20.25" x14ac:dyDescent="0.3">
      <c r="A42" s="8"/>
      <c r="B42" s="8"/>
      <c r="C42" s="8"/>
      <c r="D42" s="12"/>
      <c r="E42" s="12"/>
      <c r="F42" s="12"/>
      <c r="G42" s="12"/>
      <c r="H42" s="12"/>
      <c r="I42" s="12"/>
    </row>
    <row r="43" spans="1:9" ht="20.25" x14ac:dyDescent="0.3">
      <c r="A43" s="8"/>
      <c r="B43" s="8"/>
      <c r="C43" s="8"/>
      <c r="D43" s="12"/>
      <c r="E43" s="12"/>
      <c r="F43" s="12"/>
      <c r="G43" s="12"/>
      <c r="H43" s="12"/>
      <c r="I43" s="12"/>
    </row>
    <row r="44" spans="1:9" ht="20.25" x14ac:dyDescent="0.3">
      <c r="A44" s="8"/>
      <c r="B44" s="8"/>
      <c r="C44" s="8"/>
      <c r="D44" s="9"/>
      <c r="E44" s="9"/>
      <c r="F44" s="9"/>
      <c r="G44" s="9"/>
      <c r="H44" s="9"/>
      <c r="I44" s="9"/>
    </row>
    <row r="45" spans="1:9" ht="20.25" x14ac:dyDescent="0.3">
      <c r="A45" s="8" t="s">
        <v>26</v>
      </c>
      <c r="B45" s="8"/>
      <c r="C45" s="8"/>
      <c r="D45" s="9">
        <v>0</v>
      </c>
      <c r="E45" s="9">
        <f>D49</f>
        <v>-352368.33333333337</v>
      </c>
      <c r="F45" s="9">
        <f t="shared" ref="F45:I45" si="4">E49</f>
        <v>-1352247.9277777779</v>
      </c>
      <c r="G45" s="9">
        <f t="shared" si="4"/>
        <v>-617560.15420370409</v>
      </c>
      <c r="H45" s="9">
        <f t="shared" si="4"/>
        <v>-211060.27138438309</v>
      </c>
      <c r="I45" s="9">
        <f t="shared" si="4"/>
        <v>953586.41104433569</v>
      </c>
    </row>
    <row r="46" spans="1:9" ht="20.25" x14ac:dyDescent="0.3">
      <c r="A46" s="8"/>
      <c r="B46" s="8"/>
      <c r="C46" s="8"/>
      <c r="D46" s="9"/>
      <c r="E46" s="9"/>
      <c r="F46" s="9"/>
      <c r="G46" s="9"/>
      <c r="H46" s="9"/>
      <c r="I46" s="9"/>
    </row>
    <row r="47" spans="1:9" ht="20.25" x14ac:dyDescent="0.3">
      <c r="A47" s="8" t="s">
        <v>27</v>
      </c>
      <c r="B47" s="8"/>
      <c r="C47" s="8"/>
      <c r="D47" s="9">
        <f>D17-D41</f>
        <v>-352368.33333333337</v>
      </c>
      <c r="E47" s="9">
        <f t="shared" ref="E47:I47" si="5">E17-E41</f>
        <v>-999879.5944444444</v>
      </c>
      <c r="F47" s="9">
        <f t="shared" si="5"/>
        <v>734687.7735740738</v>
      </c>
      <c r="G47" s="9">
        <f t="shared" si="5"/>
        <v>406499.88281932101</v>
      </c>
      <c r="H47" s="9">
        <f t="shared" si="5"/>
        <v>1164646.6824287188</v>
      </c>
      <c r="I47" s="9">
        <f t="shared" si="5"/>
        <v>1318723.9666666668</v>
      </c>
    </row>
    <row r="48" spans="1:9" ht="20.25" x14ac:dyDescent="0.3">
      <c r="A48" s="8"/>
      <c r="B48" s="8"/>
      <c r="C48" s="8"/>
      <c r="D48" s="9"/>
      <c r="E48" s="9"/>
      <c r="F48" s="9"/>
      <c r="G48" s="9"/>
      <c r="H48" s="9"/>
      <c r="I48" s="9"/>
    </row>
    <row r="49" spans="1:9" ht="21" thickBot="1" x14ac:dyDescent="0.35">
      <c r="A49" s="8" t="s">
        <v>28</v>
      </c>
      <c r="B49" s="8"/>
      <c r="C49" s="8"/>
      <c r="D49" s="11">
        <f>D45+D47</f>
        <v>-352368.33333333337</v>
      </c>
      <c r="E49" s="11">
        <f t="shared" ref="E49:I49" si="6">E45+E47</f>
        <v>-1352247.9277777779</v>
      </c>
      <c r="F49" s="11">
        <f t="shared" si="6"/>
        <v>-617560.15420370409</v>
      </c>
      <c r="G49" s="11">
        <f t="shared" si="6"/>
        <v>-211060.27138438309</v>
      </c>
      <c r="H49" s="11">
        <f t="shared" si="6"/>
        <v>953586.41104433569</v>
      </c>
      <c r="I49" s="11">
        <f t="shared" si="6"/>
        <v>2272310.3777110027</v>
      </c>
    </row>
    <row r="50" spans="1:9" x14ac:dyDescent="0.2">
      <c r="A50" s="2"/>
      <c r="B50" s="2"/>
      <c r="C50" s="2"/>
      <c r="D50" s="3"/>
      <c r="E50" s="3"/>
      <c r="F50" s="3"/>
      <c r="G50" s="3"/>
      <c r="H50" s="3"/>
      <c r="I50" s="3"/>
    </row>
    <row r="51" spans="1:9" x14ac:dyDescent="0.2">
      <c r="A51" s="2"/>
      <c r="B51" s="2"/>
      <c r="C51" s="2"/>
      <c r="D51" s="3"/>
      <c r="E51" s="3"/>
      <c r="F51" s="3"/>
      <c r="G51" s="3"/>
      <c r="H51" s="3"/>
      <c r="I51" s="3"/>
    </row>
    <row r="52" spans="1:9" x14ac:dyDescent="0.2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</sheetData>
  <printOptions gridLines="1" gridLinesSet="0"/>
  <pageMargins left="0.75" right="0.75" top="1" bottom="1" header="0.5" footer="0.5"/>
  <pageSetup paperSize="9" scale="65" orientation="portrait" horizont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workbookViewId="0">
      <selection activeCell="A87" sqref="A87:XFD87"/>
    </sheetView>
  </sheetViews>
  <sheetFormatPr defaultRowHeight="12.75" x14ac:dyDescent="0.2"/>
  <cols>
    <col min="1" max="1" width="34.140625" customWidth="1"/>
    <col min="3" max="3" width="12.85546875" customWidth="1"/>
    <col min="4" max="4" width="14.85546875" customWidth="1"/>
    <col min="5" max="5" width="14.7109375" customWidth="1"/>
    <col min="6" max="6" width="15.140625" customWidth="1"/>
    <col min="7" max="7" width="16.5703125" customWidth="1"/>
    <col min="8" max="8" width="16.85546875" customWidth="1"/>
    <col min="9" max="9" width="12.85546875" customWidth="1"/>
    <col min="10" max="10" width="12.5703125" customWidth="1"/>
  </cols>
  <sheetData>
    <row r="1" spans="1:10" ht="18" x14ac:dyDescent="0.25">
      <c r="A1" s="4" t="s">
        <v>29</v>
      </c>
    </row>
    <row r="3" spans="1:10" ht="20.25" x14ac:dyDescent="0.3">
      <c r="A3" s="10" t="s">
        <v>30</v>
      </c>
      <c r="B3" s="5"/>
    </row>
    <row r="5" spans="1:10" ht="20.25" x14ac:dyDescent="0.3">
      <c r="A5" s="8"/>
      <c r="B5" s="8"/>
      <c r="C5" s="9" t="s">
        <v>57</v>
      </c>
      <c r="D5" s="9" t="s">
        <v>58</v>
      </c>
      <c r="E5" s="9" t="s">
        <v>59</v>
      </c>
      <c r="F5" s="9" t="s">
        <v>60</v>
      </c>
      <c r="G5" s="9" t="s">
        <v>0</v>
      </c>
      <c r="H5" s="9" t="s">
        <v>1</v>
      </c>
      <c r="I5" s="9" t="s">
        <v>2</v>
      </c>
      <c r="J5" s="9" t="s">
        <v>3</v>
      </c>
    </row>
    <row r="6" spans="1:10" ht="20.25" x14ac:dyDescent="0.3">
      <c r="A6" s="8"/>
      <c r="B6" s="8"/>
      <c r="C6" s="9"/>
      <c r="D6" s="9"/>
      <c r="E6" s="9"/>
      <c r="F6" s="9"/>
      <c r="G6" s="9"/>
      <c r="H6" s="9"/>
      <c r="I6" s="9"/>
      <c r="J6" s="7"/>
    </row>
    <row r="7" spans="1:10" ht="21" thickBot="1" x14ac:dyDescent="0.35">
      <c r="A7" s="8" t="s">
        <v>31</v>
      </c>
      <c r="B7" s="8"/>
      <c r="C7" s="13">
        <v>18000</v>
      </c>
      <c r="D7" s="13">
        <v>19500</v>
      </c>
      <c r="E7" s="13">
        <v>22500</v>
      </c>
      <c r="F7" s="13">
        <v>22500</v>
      </c>
      <c r="G7" s="13">
        <v>26000</v>
      </c>
      <c r="H7" s="13">
        <v>33000</v>
      </c>
      <c r="I7" s="13">
        <v>16000</v>
      </c>
      <c r="J7" s="13">
        <v>18000</v>
      </c>
    </row>
    <row r="8" spans="1:10" ht="20.25" x14ac:dyDescent="0.3">
      <c r="A8" s="8"/>
      <c r="B8" s="8"/>
      <c r="C8" s="9"/>
      <c r="D8" s="9"/>
      <c r="E8" s="9"/>
      <c r="F8" s="9"/>
      <c r="G8" s="9"/>
      <c r="H8" s="9"/>
      <c r="I8" s="9"/>
      <c r="J8" s="7"/>
    </row>
    <row r="9" spans="1:10" ht="20.25" x14ac:dyDescent="0.3">
      <c r="A9" s="8" t="s">
        <v>32</v>
      </c>
      <c r="B9" s="8"/>
      <c r="C9" s="9">
        <f>E7</f>
        <v>22500</v>
      </c>
      <c r="D9" s="9">
        <f t="shared" ref="D9:H9" si="0">F7</f>
        <v>22500</v>
      </c>
      <c r="E9" s="9">
        <f t="shared" si="0"/>
        <v>26000</v>
      </c>
      <c r="F9" s="9">
        <f t="shared" si="0"/>
        <v>33000</v>
      </c>
      <c r="G9" s="9">
        <f t="shared" si="0"/>
        <v>16000</v>
      </c>
      <c r="H9" s="9">
        <f t="shared" si="0"/>
        <v>18000</v>
      </c>
      <c r="I9" s="9"/>
      <c r="J9" s="7"/>
    </row>
    <row r="10" spans="1:10" ht="20.25" x14ac:dyDescent="0.3">
      <c r="A10" s="8" t="s">
        <v>33</v>
      </c>
      <c r="B10" s="8"/>
      <c r="C10" s="9"/>
      <c r="D10" s="9"/>
      <c r="E10" s="9"/>
      <c r="F10" s="9"/>
      <c r="G10" s="9"/>
      <c r="H10" s="9"/>
      <c r="I10" s="9"/>
      <c r="J10" s="7"/>
    </row>
    <row r="11" spans="1:10" ht="20.25" x14ac:dyDescent="0.3">
      <c r="A11" s="8"/>
      <c r="B11" s="8"/>
      <c r="C11" s="9"/>
      <c r="D11" s="9"/>
      <c r="E11" s="9"/>
      <c r="F11" s="9"/>
      <c r="G11" s="9"/>
      <c r="H11" s="9"/>
      <c r="I11" s="9"/>
      <c r="J11" s="7"/>
    </row>
    <row r="12" spans="1:10" ht="20.25" x14ac:dyDescent="0.3">
      <c r="A12" s="8" t="s">
        <v>34</v>
      </c>
      <c r="B12" s="8"/>
      <c r="C12" s="9"/>
      <c r="D12" s="9">
        <v>200</v>
      </c>
      <c r="E12" s="9">
        <v>-350</v>
      </c>
      <c r="F12" s="9">
        <v>-250</v>
      </c>
      <c r="G12" s="9">
        <v>200</v>
      </c>
      <c r="H12" s="9">
        <v>450</v>
      </c>
      <c r="I12" s="9"/>
      <c r="J12" s="7"/>
    </row>
    <row r="13" spans="1:10" ht="20.25" x14ac:dyDescent="0.3">
      <c r="A13" s="8" t="s">
        <v>35</v>
      </c>
      <c r="B13" s="8"/>
      <c r="C13" s="9"/>
      <c r="D13" s="9"/>
      <c r="E13" s="9"/>
      <c r="F13" s="9"/>
      <c r="G13" s="9"/>
      <c r="H13" s="9"/>
      <c r="I13" s="9"/>
      <c r="J13" s="7"/>
    </row>
    <row r="14" spans="1:10" ht="20.25" x14ac:dyDescent="0.3">
      <c r="A14" s="8"/>
      <c r="B14" s="8"/>
      <c r="C14" s="9"/>
      <c r="D14" s="9"/>
      <c r="E14" s="9"/>
      <c r="F14" s="9"/>
      <c r="G14" s="9"/>
      <c r="H14" s="9"/>
      <c r="I14" s="9"/>
      <c r="J14" s="7"/>
    </row>
    <row r="15" spans="1:10" ht="21" thickBot="1" x14ac:dyDescent="0.35">
      <c r="A15" s="8" t="s">
        <v>36</v>
      </c>
      <c r="B15" s="8"/>
      <c r="C15" s="20">
        <f t="shared" ref="C15:H15" si="1">SUM(C9:C14)</f>
        <v>22500</v>
      </c>
      <c r="D15" s="20">
        <f t="shared" si="1"/>
        <v>22700</v>
      </c>
      <c r="E15" s="20">
        <f t="shared" si="1"/>
        <v>25650</v>
      </c>
      <c r="F15" s="20">
        <f t="shared" si="1"/>
        <v>32750</v>
      </c>
      <c r="G15" s="20">
        <f t="shared" si="1"/>
        <v>16200</v>
      </c>
      <c r="H15" s="20">
        <f t="shared" si="1"/>
        <v>18450</v>
      </c>
      <c r="I15" s="8"/>
    </row>
    <row r="16" spans="1:10" ht="21" thickTop="1" x14ac:dyDescent="0.3">
      <c r="A16" s="8" t="s">
        <v>37</v>
      </c>
      <c r="B16" s="8"/>
      <c r="C16" s="9"/>
      <c r="D16" s="9"/>
      <c r="E16" s="9"/>
      <c r="F16" s="9"/>
      <c r="G16" s="9"/>
      <c r="H16" s="9"/>
      <c r="I16" s="9"/>
      <c r="J16" s="7"/>
    </row>
    <row r="17" spans="1:10" ht="20.25" x14ac:dyDescent="0.3">
      <c r="A17" s="8"/>
      <c r="B17" s="8"/>
      <c r="C17" s="9"/>
      <c r="D17" s="9"/>
      <c r="E17" s="9"/>
      <c r="F17" s="9"/>
      <c r="G17" s="9"/>
      <c r="H17" s="9"/>
      <c r="I17" s="9"/>
      <c r="J17" s="7"/>
    </row>
    <row r="18" spans="1:10" ht="20.25" x14ac:dyDescent="0.3">
      <c r="A18" s="8"/>
      <c r="B18" s="8"/>
      <c r="C18" s="9"/>
      <c r="D18" s="9"/>
      <c r="E18" s="9"/>
      <c r="F18" s="9"/>
      <c r="G18" s="9"/>
      <c r="H18" s="9"/>
      <c r="I18" s="9"/>
      <c r="J18" s="7"/>
    </row>
    <row r="19" spans="1:10" ht="21" thickBot="1" x14ac:dyDescent="0.35">
      <c r="A19" s="8" t="s">
        <v>38</v>
      </c>
      <c r="B19" s="8"/>
      <c r="C19" s="13">
        <f t="shared" ref="C19:H19" si="2">C15*15.45</f>
        <v>347625</v>
      </c>
      <c r="D19" s="13">
        <f t="shared" si="2"/>
        <v>350715</v>
      </c>
      <c r="E19" s="13">
        <f t="shared" si="2"/>
        <v>396292.5</v>
      </c>
      <c r="F19" s="13">
        <f t="shared" si="2"/>
        <v>505987.5</v>
      </c>
      <c r="G19" s="13">
        <f t="shared" si="2"/>
        <v>250290</v>
      </c>
      <c r="H19" s="13">
        <f t="shared" si="2"/>
        <v>285052.5</v>
      </c>
      <c r="I19" s="9"/>
      <c r="J19" s="7"/>
    </row>
    <row r="20" spans="1:10" ht="20.25" x14ac:dyDescent="0.3">
      <c r="A20" s="8" t="s">
        <v>39</v>
      </c>
      <c r="B20" s="8"/>
      <c r="C20" s="9"/>
      <c r="D20" s="9"/>
      <c r="E20" s="9"/>
      <c r="F20" s="9"/>
      <c r="G20" s="9"/>
      <c r="H20" s="9"/>
      <c r="I20" s="9"/>
      <c r="J20" s="7"/>
    </row>
    <row r="21" spans="1:10" ht="20.25" x14ac:dyDescent="0.3">
      <c r="A21" s="8" t="s">
        <v>70</v>
      </c>
      <c r="B21" s="8"/>
      <c r="C21" s="9"/>
      <c r="D21" s="9"/>
      <c r="E21" s="9"/>
      <c r="F21" s="9"/>
      <c r="G21" s="9"/>
      <c r="H21" s="9"/>
      <c r="I21" s="9"/>
      <c r="J21" s="7"/>
    </row>
    <row r="22" spans="1:10" ht="20.25" x14ac:dyDescent="0.3">
      <c r="A22" s="8"/>
      <c r="B22" s="8"/>
      <c r="C22" s="9"/>
      <c r="D22" s="9"/>
      <c r="E22" s="9"/>
      <c r="F22" s="9"/>
      <c r="G22" s="9"/>
      <c r="H22" s="9"/>
      <c r="I22" s="9"/>
      <c r="J22" s="7"/>
    </row>
    <row r="23" spans="1:10" ht="20.25" x14ac:dyDescent="0.3">
      <c r="A23" s="8" t="s">
        <v>40</v>
      </c>
      <c r="B23" s="8"/>
      <c r="C23" s="9"/>
      <c r="D23" s="9">
        <f>C19*0.5</f>
        <v>173812.5</v>
      </c>
      <c r="E23" s="9">
        <f t="shared" ref="E23:H23" si="3">D19*0.5</f>
        <v>175357.5</v>
      </c>
      <c r="F23" s="9">
        <f t="shared" si="3"/>
        <v>198146.25</v>
      </c>
      <c r="G23" s="9">
        <f t="shared" si="3"/>
        <v>252993.75</v>
      </c>
      <c r="H23" s="9">
        <f t="shared" si="3"/>
        <v>125145</v>
      </c>
      <c r="I23" s="9"/>
      <c r="J23" s="7"/>
    </row>
    <row r="24" spans="1:10" ht="20.25" x14ac:dyDescent="0.3">
      <c r="A24" s="8" t="s">
        <v>41</v>
      </c>
      <c r="B24" s="8"/>
      <c r="C24" s="9"/>
      <c r="D24" s="9"/>
      <c r="E24" s="9"/>
      <c r="F24" s="9"/>
      <c r="G24" s="9"/>
      <c r="H24" s="9"/>
      <c r="I24" s="9"/>
      <c r="J24" s="7"/>
    </row>
    <row r="25" spans="1:10" ht="20.25" x14ac:dyDescent="0.3">
      <c r="A25" s="8"/>
      <c r="B25" s="8"/>
      <c r="C25" s="9"/>
      <c r="D25" s="9"/>
      <c r="E25" s="9"/>
      <c r="F25" s="9"/>
      <c r="G25" s="9"/>
      <c r="H25" s="9"/>
      <c r="I25" s="9"/>
      <c r="J25" s="7"/>
    </row>
    <row r="26" spans="1:10" ht="20.25" x14ac:dyDescent="0.3">
      <c r="A26" s="8" t="s">
        <v>42</v>
      </c>
      <c r="B26" s="8"/>
      <c r="C26" s="9">
        <f>C19*0.5*0.96</f>
        <v>166860</v>
      </c>
      <c r="D26" s="9">
        <f t="shared" ref="D26:H26" si="4">D19*0.5*0.96</f>
        <v>168343.19999999998</v>
      </c>
      <c r="E26" s="9">
        <f t="shared" si="4"/>
        <v>190220.4</v>
      </c>
      <c r="F26" s="9">
        <f t="shared" si="4"/>
        <v>242874</v>
      </c>
      <c r="G26" s="9">
        <f t="shared" si="4"/>
        <v>120139.2</v>
      </c>
      <c r="H26" s="9">
        <f t="shared" si="4"/>
        <v>136825.19999999998</v>
      </c>
      <c r="I26" s="9"/>
      <c r="J26" s="7"/>
    </row>
    <row r="27" spans="1:10" ht="20.25" x14ac:dyDescent="0.3">
      <c r="A27" s="8" t="s">
        <v>69</v>
      </c>
      <c r="B27" s="8"/>
      <c r="C27" s="9"/>
      <c r="D27" s="9"/>
      <c r="E27" s="9"/>
      <c r="F27" s="9"/>
      <c r="G27" s="9"/>
      <c r="H27" s="9"/>
      <c r="I27" s="9"/>
      <c r="J27" s="7"/>
    </row>
    <row r="28" spans="1:10" ht="20.25" x14ac:dyDescent="0.3">
      <c r="A28" s="8"/>
      <c r="B28" s="8"/>
      <c r="C28" s="9"/>
      <c r="D28" s="9"/>
      <c r="E28" s="9"/>
      <c r="F28" s="9"/>
      <c r="G28" s="9"/>
      <c r="H28" s="9"/>
      <c r="I28" s="9"/>
      <c r="J28" s="7"/>
    </row>
    <row r="29" spans="1:10" ht="21" thickBot="1" x14ac:dyDescent="0.35">
      <c r="A29" s="10" t="s">
        <v>16</v>
      </c>
      <c r="B29" s="10"/>
      <c r="C29" s="14">
        <f t="shared" ref="C29:H29" si="5">SUM(C23:C28)</f>
        <v>166860</v>
      </c>
      <c r="D29" s="14">
        <f t="shared" si="5"/>
        <v>342155.69999999995</v>
      </c>
      <c r="E29" s="14">
        <f t="shared" si="5"/>
        <v>365577.9</v>
      </c>
      <c r="F29" s="14">
        <f t="shared" si="5"/>
        <v>441020.25</v>
      </c>
      <c r="G29" s="14">
        <f t="shared" si="5"/>
        <v>373132.95</v>
      </c>
      <c r="H29" s="14">
        <f t="shared" si="5"/>
        <v>261970.19999999998</v>
      </c>
      <c r="I29" s="8"/>
    </row>
    <row r="30" spans="1:10" ht="20.25" x14ac:dyDescent="0.3">
      <c r="A30" s="10" t="s">
        <v>78</v>
      </c>
      <c r="B30" s="10"/>
      <c r="C30" s="9"/>
      <c r="D30" s="9"/>
      <c r="E30" s="9"/>
      <c r="F30" s="9"/>
      <c r="G30" s="9"/>
      <c r="H30" s="9"/>
      <c r="I30" s="9"/>
      <c r="J30" s="7"/>
    </row>
    <row r="31" spans="1:10" ht="20.25" x14ac:dyDescent="0.3">
      <c r="A31" s="10" t="s">
        <v>43</v>
      </c>
      <c r="B31" s="10"/>
      <c r="C31" s="10"/>
      <c r="D31" s="10"/>
      <c r="E31" s="8"/>
      <c r="F31" s="8"/>
      <c r="G31" s="8"/>
      <c r="H31" s="8"/>
      <c r="I31" s="8"/>
      <c r="J31" s="6"/>
    </row>
    <row r="32" spans="1:10" ht="20.25" x14ac:dyDescent="0.3">
      <c r="A32" s="8"/>
      <c r="B32" s="8"/>
      <c r="C32" s="8"/>
      <c r="D32" s="8"/>
      <c r="E32" s="8"/>
      <c r="F32" s="8"/>
      <c r="G32" s="8"/>
      <c r="H32" s="8"/>
      <c r="I32" s="8"/>
      <c r="J32" s="6"/>
    </row>
    <row r="33" spans="1:10" ht="20.25" x14ac:dyDescent="0.3">
      <c r="A33" s="8"/>
      <c r="B33" s="8"/>
      <c r="C33" s="8"/>
      <c r="D33" s="8"/>
      <c r="E33" s="8"/>
      <c r="F33" s="8"/>
      <c r="G33" s="8"/>
      <c r="H33" s="8"/>
      <c r="I33" s="8"/>
      <c r="J33" s="6"/>
    </row>
    <row r="34" spans="1:10" ht="21" thickBot="1" x14ac:dyDescent="0.35">
      <c r="A34" s="10" t="s">
        <v>44</v>
      </c>
      <c r="B34" s="10"/>
      <c r="C34" s="15">
        <f t="shared" ref="C34:H34" si="6">C15*26.5</f>
        <v>596250</v>
      </c>
      <c r="D34" s="15">
        <f t="shared" si="6"/>
        <v>601550</v>
      </c>
      <c r="E34" s="15">
        <f t="shared" si="6"/>
        <v>679725</v>
      </c>
      <c r="F34" s="15">
        <f t="shared" si="6"/>
        <v>867875</v>
      </c>
      <c r="G34" s="15">
        <f t="shared" si="6"/>
        <v>429300</v>
      </c>
      <c r="H34" s="15">
        <f t="shared" si="6"/>
        <v>488925</v>
      </c>
      <c r="I34" s="8"/>
      <c r="J34" s="6"/>
    </row>
    <row r="35" spans="1:10" ht="21" thickTop="1" x14ac:dyDescent="0.3">
      <c r="A35" s="8" t="s">
        <v>68</v>
      </c>
      <c r="B35" s="8"/>
      <c r="C35" s="8"/>
      <c r="D35" s="8"/>
      <c r="E35" s="8"/>
      <c r="F35" s="8"/>
      <c r="G35" s="8"/>
      <c r="H35" s="8"/>
      <c r="I35" s="8"/>
      <c r="J35" s="6"/>
    </row>
    <row r="36" spans="1:10" ht="20.25" x14ac:dyDescent="0.3">
      <c r="A36" s="8"/>
      <c r="B36" s="8"/>
      <c r="C36" s="8"/>
      <c r="D36" s="8"/>
      <c r="E36" s="8"/>
      <c r="F36" s="8"/>
      <c r="G36" s="8"/>
      <c r="H36" s="8"/>
      <c r="I36" s="8"/>
      <c r="J36" s="6"/>
    </row>
    <row r="37" spans="1:10" ht="20.25" x14ac:dyDescent="0.3">
      <c r="A37" s="8"/>
      <c r="B37" s="8"/>
      <c r="C37" s="8"/>
      <c r="D37" s="8"/>
      <c r="E37" s="8"/>
      <c r="F37" s="8"/>
      <c r="G37" s="8"/>
      <c r="H37" s="8"/>
      <c r="I37" s="8"/>
      <c r="J37" s="6"/>
    </row>
    <row r="38" spans="1:10" ht="20.25" x14ac:dyDescent="0.3">
      <c r="A38" s="8" t="s">
        <v>45</v>
      </c>
      <c r="B38" s="8"/>
      <c r="C38" s="8">
        <f t="shared" ref="C38:H38" si="7">C15*5.4</f>
        <v>121500.00000000001</v>
      </c>
      <c r="D38" s="8">
        <f t="shared" si="7"/>
        <v>122580.00000000001</v>
      </c>
      <c r="E38" s="8">
        <f t="shared" si="7"/>
        <v>138510</v>
      </c>
      <c r="F38" s="8">
        <f t="shared" si="7"/>
        <v>176850</v>
      </c>
      <c r="G38" s="8">
        <f t="shared" si="7"/>
        <v>87480</v>
      </c>
      <c r="H38" s="8">
        <f t="shared" si="7"/>
        <v>99630</v>
      </c>
      <c r="I38" s="8"/>
      <c r="J38" s="6"/>
    </row>
    <row r="39" spans="1:10" ht="20.25" x14ac:dyDescent="0.3">
      <c r="A39" s="8" t="s">
        <v>71</v>
      </c>
      <c r="B39" s="8"/>
      <c r="C39" s="8"/>
      <c r="D39" s="8"/>
      <c r="E39" s="8"/>
      <c r="F39" s="8"/>
      <c r="G39" s="8"/>
      <c r="H39" s="8"/>
      <c r="I39" s="8"/>
      <c r="J39" s="6"/>
    </row>
    <row r="40" spans="1:10" ht="20.25" x14ac:dyDescent="0.3">
      <c r="A40" s="8"/>
      <c r="B40" s="8"/>
      <c r="C40" s="8"/>
      <c r="D40" s="8"/>
      <c r="E40" s="8"/>
      <c r="F40" s="8"/>
      <c r="G40" s="8"/>
      <c r="H40" s="8"/>
      <c r="I40" s="8"/>
      <c r="J40" s="6"/>
    </row>
    <row r="41" spans="1:10" ht="20.25" x14ac:dyDescent="0.3">
      <c r="A41" s="8" t="s">
        <v>46</v>
      </c>
      <c r="B41" s="8"/>
      <c r="C41" s="8"/>
      <c r="D41" s="8"/>
      <c r="E41" s="8"/>
      <c r="F41" s="8"/>
      <c r="G41" s="8"/>
      <c r="H41" s="8"/>
      <c r="I41" s="8"/>
      <c r="J41" s="6"/>
    </row>
    <row r="42" spans="1:10" ht="20.25" x14ac:dyDescent="0.3">
      <c r="A42" s="8" t="s">
        <v>72</v>
      </c>
      <c r="B42" s="8"/>
      <c r="C42" s="8">
        <f>C38*0.45</f>
        <v>54675.000000000007</v>
      </c>
      <c r="D42" s="8">
        <f t="shared" ref="D42:H42" si="8">D38*0.45</f>
        <v>55161.000000000007</v>
      </c>
      <c r="E42" s="8">
        <f t="shared" si="8"/>
        <v>62329.5</v>
      </c>
      <c r="F42" s="8">
        <f t="shared" si="8"/>
        <v>79582.5</v>
      </c>
      <c r="G42" s="8">
        <f t="shared" si="8"/>
        <v>39366</v>
      </c>
      <c r="H42" s="8">
        <f t="shared" si="8"/>
        <v>44833.5</v>
      </c>
      <c r="I42" s="8"/>
      <c r="J42" s="6"/>
    </row>
    <row r="43" spans="1:10" ht="20.25" x14ac:dyDescent="0.3">
      <c r="A43" s="8" t="s">
        <v>73</v>
      </c>
      <c r="B43" s="8"/>
      <c r="C43" s="8"/>
      <c r="D43" s="8">
        <f>C38*0.55</f>
        <v>66825.000000000015</v>
      </c>
      <c r="E43" s="8">
        <f t="shared" ref="E43:H43" si="9">D38*0.55</f>
        <v>67419.000000000015</v>
      </c>
      <c r="F43" s="8">
        <f t="shared" si="9"/>
        <v>76180.5</v>
      </c>
      <c r="G43" s="8">
        <f t="shared" si="9"/>
        <v>97267.500000000015</v>
      </c>
      <c r="H43" s="8">
        <f t="shared" si="9"/>
        <v>48114.000000000007</v>
      </c>
      <c r="I43" s="8"/>
      <c r="J43" s="6"/>
    </row>
    <row r="44" spans="1:10" ht="20.25" x14ac:dyDescent="0.3">
      <c r="A44" s="8"/>
      <c r="B44" s="8"/>
      <c r="C44" s="8"/>
      <c r="D44" s="8"/>
      <c r="E44" s="8"/>
      <c r="F44" s="8"/>
      <c r="G44" s="8"/>
      <c r="H44" s="8"/>
      <c r="I44" s="8"/>
      <c r="J44" s="6"/>
    </row>
    <row r="45" spans="1:10" ht="21" thickBot="1" x14ac:dyDescent="0.35">
      <c r="A45" s="10" t="s">
        <v>47</v>
      </c>
      <c r="B45" s="10"/>
      <c r="C45" s="16">
        <f t="shared" ref="C45:H45" si="10">SUM(C42:C44)</f>
        <v>54675.000000000007</v>
      </c>
      <c r="D45" s="16">
        <f t="shared" si="10"/>
        <v>121986.00000000003</v>
      </c>
      <c r="E45" s="16">
        <f t="shared" si="10"/>
        <v>129748.50000000001</v>
      </c>
      <c r="F45" s="16">
        <f t="shared" si="10"/>
        <v>155763</v>
      </c>
      <c r="G45" s="16">
        <f t="shared" si="10"/>
        <v>136633.5</v>
      </c>
      <c r="H45" s="16">
        <f t="shared" si="10"/>
        <v>92947.5</v>
      </c>
      <c r="I45" s="8"/>
      <c r="J45" s="6"/>
    </row>
    <row r="46" spans="1:10" ht="21" thickTop="1" x14ac:dyDescent="0.3">
      <c r="A46" s="10" t="s">
        <v>48</v>
      </c>
      <c r="B46" s="10"/>
      <c r="C46" s="8"/>
      <c r="D46" s="8"/>
      <c r="E46" s="8"/>
      <c r="F46" s="8"/>
      <c r="G46" s="8"/>
      <c r="H46" s="8"/>
      <c r="I46" s="8"/>
      <c r="J46" s="6"/>
    </row>
    <row r="47" spans="1:10" ht="20.25" x14ac:dyDescent="0.3">
      <c r="A47" s="10"/>
      <c r="B47" s="10"/>
      <c r="C47" s="8"/>
      <c r="D47" s="8"/>
      <c r="E47" s="8"/>
      <c r="F47" s="8"/>
      <c r="G47" s="8"/>
      <c r="H47" s="8"/>
      <c r="I47" s="8"/>
      <c r="J47" s="6"/>
    </row>
    <row r="48" spans="1:10" ht="20.25" x14ac:dyDescent="0.3">
      <c r="A48" s="10"/>
      <c r="B48" s="10"/>
      <c r="C48" s="8"/>
      <c r="D48" s="8"/>
      <c r="E48" s="8"/>
      <c r="F48" s="8"/>
      <c r="G48" s="8"/>
      <c r="H48" s="8"/>
      <c r="I48" s="8"/>
      <c r="J48" s="6"/>
    </row>
    <row r="49" spans="1:10" ht="20.25" x14ac:dyDescent="0.3">
      <c r="A49" s="10"/>
      <c r="B49" s="10"/>
      <c r="C49" s="8"/>
      <c r="D49" s="8"/>
      <c r="E49" s="8"/>
      <c r="F49" s="8"/>
      <c r="G49" s="8"/>
      <c r="H49" s="8"/>
      <c r="I49" s="8"/>
      <c r="J49" s="6"/>
    </row>
    <row r="50" spans="1:10" ht="20.25" x14ac:dyDescent="0.3">
      <c r="A50" s="10"/>
      <c r="B50" s="10"/>
      <c r="C50" s="8"/>
      <c r="D50" s="8"/>
      <c r="E50" s="8"/>
      <c r="F50" s="8"/>
      <c r="G50" s="8"/>
      <c r="H50" s="8"/>
      <c r="I50" s="8"/>
      <c r="J50" s="6"/>
    </row>
    <row r="51" spans="1:10" ht="20.25" x14ac:dyDescent="0.3">
      <c r="A51" s="10"/>
      <c r="B51" s="10"/>
      <c r="C51" s="8"/>
      <c r="D51" s="8"/>
      <c r="E51" s="8"/>
      <c r="F51" s="8"/>
      <c r="G51" s="8"/>
      <c r="H51" s="8"/>
      <c r="I51" s="8"/>
      <c r="J51" s="6"/>
    </row>
    <row r="52" spans="1:10" ht="20.25" x14ac:dyDescent="0.3">
      <c r="A52" s="10"/>
      <c r="B52" s="10"/>
      <c r="C52" s="8"/>
      <c r="D52" s="8"/>
      <c r="E52" s="8"/>
      <c r="F52" s="8"/>
      <c r="G52" s="8"/>
      <c r="H52" s="8"/>
      <c r="I52" s="8"/>
      <c r="J52" s="6"/>
    </row>
    <row r="53" spans="1:10" ht="20.25" x14ac:dyDescent="0.3">
      <c r="A53" s="10"/>
      <c r="B53" s="10"/>
      <c r="C53" s="8"/>
      <c r="D53" s="8"/>
      <c r="E53" s="8"/>
      <c r="F53" s="8"/>
      <c r="G53" s="8"/>
      <c r="H53" s="8"/>
      <c r="I53" s="8"/>
      <c r="J53" s="6"/>
    </row>
    <row r="54" spans="1:10" ht="20.25" x14ac:dyDescent="0.3">
      <c r="A54" s="10"/>
      <c r="B54" s="10"/>
      <c r="C54" s="8"/>
      <c r="D54" s="8"/>
      <c r="E54" s="8"/>
      <c r="F54" s="8"/>
      <c r="G54" s="8"/>
      <c r="H54" s="8"/>
      <c r="I54" s="8"/>
      <c r="J54" s="6"/>
    </row>
    <row r="55" spans="1:10" ht="20.25" x14ac:dyDescent="0.3">
      <c r="A55" s="8"/>
      <c r="B55" s="8"/>
      <c r="C55" s="8"/>
      <c r="D55" s="8"/>
      <c r="E55" s="8"/>
      <c r="F55" s="8"/>
      <c r="G55" s="8"/>
      <c r="H55" s="8"/>
      <c r="I55" s="8"/>
      <c r="J55" s="6"/>
    </row>
    <row r="56" spans="1:10" ht="20.25" x14ac:dyDescent="0.3">
      <c r="A56" s="8"/>
      <c r="B56" s="8"/>
      <c r="C56" s="8"/>
      <c r="D56" s="8"/>
      <c r="E56" s="8"/>
      <c r="F56" s="8"/>
      <c r="G56" s="8"/>
      <c r="H56" s="8"/>
      <c r="I56" s="8"/>
      <c r="J56" s="6"/>
    </row>
    <row r="57" spans="1:10" ht="20.25" x14ac:dyDescent="0.3">
      <c r="A57" s="8"/>
      <c r="B57" s="8"/>
      <c r="C57" s="8"/>
      <c r="D57" s="8"/>
      <c r="E57" s="8"/>
      <c r="F57" s="8"/>
      <c r="G57" s="8"/>
      <c r="H57" s="8"/>
      <c r="I57" s="8"/>
      <c r="J57" s="6"/>
    </row>
    <row r="58" spans="1:10" ht="20.25" x14ac:dyDescent="0.3">
      <c r="A58" s="10" t="s">
        <v>49</v>
      </c>
      <c r="B58" s="8"/>
      <c r="C58" s="8"/>
      <c r="D58" s="8"/>
      <c r="E58" s="8"/>
      <c r="F58" s="8"/>
      <c r="G58" s="8"/>
      <c r="H58" s="8"/>
      <c r="I58" s="8"/>
      <c r="J58" s="6"/>
    </row>
    <row r="59" spans="1:10" ht="20.25" x14ac:dyDescent="0.3">
      <c r="A59" s="10"/>
      <c r="B59" s="8"/>
      <c r="C59" s="8"/>
      <c r="D59" s="8"/>
      <c r="E59" s="8"/>
      <c r="F59" s="8"/>
      <c r="G59" s="8"/>
      <c r="H59" s="8"/>
      <c r="I59" s="8"/>
      <c r="J59" s="6"/>
    </row>
    <row r="60" spans="1:10" ht="20.25" x14ac:dyDescent="0.3">
      <c r="A60" s="10" t="s">
        <v>50</v>
      </c>
      <c r="B60" s="8"/>
      <c r="C60" s="8"/>
      <c r="D60" s="8"/>
      <c r="E60" s="8"/>
      <c r="F60" s="8"/>
      <c r="G60" s="8"/>
      <c r="H60" s="8"/>
      <c r="I60" s="8"/>
      <c r="J60" s="6"/>
    </row>
    <row r="61" spans="1:10" ht="20.25" x14ac:dyDescent="0.3">
      <c r="A61" s="8"/>
      <c r="B61" s="8"/>
      <c r="C61" s="9"/>
      <c r="D61" s="9"/>
      <c r="E61" s="9"/>
      <c r="F61" s="9"/>
      <c r="G61" s="9"/>
      <c r="H61" s="9"/>
      <c r="I61" s="8"/>
      <c r="J61" s="6"/>
    </row>
    <row r="62" spans="1:10" ht="20.25" x14ac:dyDescent="0.3">
      <c r="A62" s="8"/>
      <c r="B62" s="8"/>
      <c r="C62" s="9" t="s">
        <v>57</v>
      </c>
      <c r="D62" s="9" t="s">
        <v>58</v>
      </c>
      <c r="E62" s="9" t="s">
        <v>59</v>
      </c>
      <c r="F62" s="9" t="s">
        <v>60</v>
      </c>
      <c r="G62" s="9" t="s">
        <v>0</v>
      </c>
      <c r="H62" s="9" t="s">
        <v>1</v>
      </c>
      <c r="I62" s="8"/>
      <c r="J62" s="6"/>
    </row>
    <row r="63" spans="1:10" ht="20.25" x14ac:dyDescent="0.3">
      <c r="A63" s="8"/>
      <c r="B63" s="8"/>
      <c r="C63" s="8"/>
      <c r="D63" s="8"/>
      <c r="E63" s="8"/>
      <c r="F63" s="8"/>
      <c r="G63" s="8"/>
      <c r="H63" s="8"/>
      <c r="I63" s="8"/>
      <c r="J63" s="6"/>
    </row>
    <row r="64" spans="1:10" ht="20.25" x14ac:dyDescent="0.3">
      <c r="A64" s="8" t="s">
        <v>31</v>
      </c>
      <c r="B64" s="8"/>
      <c r="C64" s="8">
        <f t="shared" ref="C64:H64" si="11">C7</f>
        <v>18000</v>
      </c>
      <c r="D64" s="8">
        <f t="shared" si="11"/>
        <v>19500</v>
      </c>
      <c r="E64" s="8">
        <f t="shared" si="11"/>
        <v>22500</v>
      </c>
      <c r="F64" s="8">
        <f t="shared" si="11"/>
        <v>22500</v>
      </c>
      <c r="G64" s="8">
        <f t="shared" si="11"/>
        <v>26000</v>
      </c>
      <c r="H64" s="8">
        <f t="shared" si="11"/>
        <v>33000</v>
      </c>
      <c r="I64" s="8"/>
      <c r="J64" s="6"/>
    </row>
    <row r="65" spans="1:10" ht="20.25" x14ac:dyDescent="0.3">
      <c r="A65" s="8"/>
      <c r="B65" s="8"/>
      <c r="C65" s="8"/>
      <c r="D65" s="8"/>
      <c r="E65" s="8"/>
      <c r="F65" s="8"/>
      <c r="G65" s="8"/>
      <c r="H65" s="8"/>
      <c r="I65" s="8"/>
      <c r="J65" s="6"/>
    </row>
    <row r="66" spans="1:10" ht="20.25" x14ac:dyDescent="0.3">
      <c r="A66" s="8" t="s">
        <v>74</v>
      </c>
      <c r="B66" s="8"/>
      <c r="C66" s="8">
        <f>C64*0.6</f>
        <v>10800</v>
      </c>
      <c r="D66" s="8">
        <f t="shared" ref="D66:H66" si="12">D64*0.6</f>
        <v>11700</v>
      </c>
      <c r="E66" s="8">
        <f t="shared" si="12"/>
        <v>13500</v>
      </c>
      <c r="F66" s="8">
        <f t="shared" si="12"/>
        <v>13500</v>
      </c>
      <c r="G66" s="8">
        <f t="shared" si="12"/>
        <v>15600</v>
      </c>
      <c r="H66" s="8">
        <f t="shared" si="12"/>
        <v>19800</v>
      </c>
      <c r="I66" s="8"/>
      <c r="J66" s="6"/>
    </row>
    <row r="67" spans="1:10" ht="20.25" x14ac:dyDescent="0.3">
      <c r="A67" s="8"/>
      <c r="B67" s="8"/>
      <c r="C67" s="8"/>
      <c r="D67" s="8"/>
      <c r="E67" s="8"/>
      <c r="F67" s="8"/>
      <c r="G67" s="8"/>
      <c r="H67" s="8"/>
      <c r="I67" s="8"/>
      <c r="J67" s="6"/>
    </row>
    <row r="68" spans="1:10" ht="21" thickBot="1" x14ac:dyDescent="0.35">
      <c r="A68" s="8" t="s">
        <v>51</v>
      </c>
      <c r="B68" s="8"/>
      <c r="C68" s="17">
        <f>C66*84</f>
        <v>907200</v>
      </c>
      <c r="D68" s="17">
        <f t="shared" ref="D68:H68" si="13">D66*84</f>
        <v>982800</v>
      </c>
      <c r="E68" s="17">
        <f t="shared" si="13"/>
        <v>1134000</v>
      </c>
      <c r="F68" s="17">
        <f t="shared" si="13"/>
        <v>1134000</v>
      </c>
      <c r="G68" s="17">
        <f t="shared" si="13"/>
        <v>1310400</v>
      </c>
      <c r="H68" s="17">
        <f t="shared" si="13"/>
        <v>1663200</v>
      </c>
      <c r="I68" s="8"/>
      <c r="J68" s="6"/>
    </row>
    <row r="69" spans="1:10" ht="20.25" x14ac:dyDescent="0.3">
      <c r="A69" s="8" t="s">
        <v>75</v>
      </c>
      <c r="B69" s="8"/>
      <c r="C69" s="8"/>
      <c r="D69" s="8"/>
      <c r="E69" s="8"/>
      <c r="F69" s="8"/>
      <c r="G69" s="8"/>
      <c r="H69" s="8"/>
      <c r="I69" s="8"/>
      <c r="J69" s="6"/>
    </row>
    <row r="70" spans="1:10" ht="20.25" x14ac:dyDescent="0.3">
      <c r="A70" s="8"/>
      <c r="B70" s="8"/>
      <c r="C70" s="8"/>
      <c r="D70" s="8"/>
      <c r="E70" s="8"/>
      <c r="F70" s="8"/>
      <c r="G70" s="8"/>
      <c r="H70" s="8"/>
      <c r="I70" s="8"/>
      <c r="J70" s="6"/>
    </row>
    <row r="71" spans="1:10" ht="20.25" x14ac:dyDescent="0.3">
      <c r="A71" s="8"/>
      <c r="B71" s="8"/>
      <c r="C71" s="8"/>
      <c r="D71" s="8"/>
      <c r="E71" s="8"/>
      <c r="F71" s="8"/>
      <c r="G71" s="8"/>
      <c r="H71" s="8"/>
      <c r="I71" s="8"/>
      <c r="J71" s="6"/>
    </row>
    <row r="72" spans="1:10" ht="20.25" x14ac:dyDescent="0.3">
      <c r="A72" s="8" t="s">
        <v>57</v>
      </c>
      <c r="B72" s="8"/>
      <c r="C72" s="8"/>
      <c r="D72" s="8">
        <f>C68*0.5*0.95</f>
        <v>430920</v>
      </c>
      <c r="E72" s="8">
        <f>C68*0.5</f>
        <v>453600</v>
      </c>
      <c r="F72" s="8"/>
      <c r="G72" s="8"/>
      <c r="H72" s="8"/>
      <c r="I72" s="8"/>
      <c r="J72" s="6"/>
    </row>
    <row r="73" spans="1:10" ht="20.25" x14ac:dyDescent="0.3">
      <c r="A73" s="8" t="s">
        <v>61</v>
      </c>
      <c r="B73" s="8"/>
      <c r="C73" s="8"/>
      <c r="D73" s="8"/>
      <c r="E73" s="8">
        <f>D68*0.5*0.95</f>
        <v>466830</v>
      </c>
      <c r="F73" s="8">
        <f>D68*0.5</f>
        <v>491400</v>
      </c>
      <c r="G73" s="8"/>
      <c r="H73" s="8"/>
      <c r="I73" s="8"/>
      <c r="J73" s="6"/>
    </row>
    <row r="74" spans="1:10" ht="20.25" x14ac:dyDescent="0.3">
      <c r="A74" s="8" t="s">
        <v>62</v>
      </c>
      <c r="B74" s="8"/>
      <c r="C74" s="8"/>
      <c r="D74" s="8"/>
      <c r="E74" s="8"/>
      <c r="F74" s="8">
        <f>E68*0.5*0.95</f>
        <v>538650</v>
      </c>
      <c r="G74" s="8">
        <f>E68*0.5</f>
        <v>567000</v>
      </c>
      <c r="H74" s="8"/>
      <c r="I74" s="8"/>
      <c r="J74" s="6"/>
    </row>
    <row r="75" spans="1:10" ht="20.25" x14ac:dyDescent="0.3">
      <c r="A75" s="8" t="s">
        <v>63</v>
      </c>
      <c r="B75" s="8"/>
      <c r="C75" s="8"/>
      <c r="D75" s="8"/>
      <c r="E75" s="8"/>
      <c r="F75" s="8"/>
      <c r="G75" s="8">
        <f>F68*0.5*0.95</f>
        <v>538650</v>
      </c>
      <c r="H75" s="8">
        <f>F68*0.5</f>
        <v>567000</v>
      </c>
      <c r="I75" s="8"/>
      <c r="J75" s="6"/>
    </row>
    <row r="76" spans="1:10" ht="20.25" x14ac:dyDescent="0.3">
      <c r="A76" s="8" t="s">
        <v>52</v>
      </c>
      <c r="B76" s="8"/>
      <c r="C76" s="8"/>
      <c r="D76" s="8"/>
      <c r="E76" s="8"/>
      <c r="F76" s="8"/>
      <c r="G76" s="8"/>
      <c r="H76" s="8">
        <f>G68*0.5*0.95</f>
        <v>622440</v>
      </c>
      <c r="I76" s="8"/>
      <c r="J76" s="6"/>
    </row>
    <row r="77" spans="1:10" ht="20.25" x14ac:dyDescent="0.3">
      <c r="A77" s="8" t="s">
        <v>53</v>
      </c>
      <c r="B77" s="8"/>
      <c r="C77" s="8"/>
      <c r="D77" s="8"/>
      <c r="E77" s="8"/>
      <c r="F77" s="8"/>
      <c r="G77" s="8"/>
      <c r="H77" s="8"/>
      <c r="I77" s="8"/>
      <c r="J77" s="6"/>
    </row>
    <row r="78" spans="1:10" ht="20.25" x14ac:dyDescent="0.3">
      <c r="A78" s="8"/>
      <c r="B78" s="8"/>
      <c r="C78" s="8"/>
      <c r="D78" s="8"/>
      <c r="E78" s="8"/>
      <c r="F78" s="8"/>
      <c r="G78" s="8"/>
      <c r="H78" s="8"/>
      <c r="I78" s="8"/>
      <c r="J78" s="6"/>
    </row>
    <row r="79" spans="1:10" ht="21" thickBot="1" x14ac:dyDescent="0.35">
      <c r="A79" s="10" t="s">
        <v>54</v>
      </c>
      <c r="B79" s="8"/>
      <c r="C79" s="18"/>
      <c r="D79" s="18">
        <f>SUM(D72:D78)</f>
        <v>430920</v>
      </c>
      <c r="E79" s="18">
        <f>SUM(E72:E78)</f>
        <v>920430</v>
      </c>
      <c r="F79" s="18">
        <f>SUM(F72:F78)</f>
        <v>1030050</v>
      </c>
      <c r="G79" s="18">
        <f>SUM(G72:G78)</f>
        <v>1105650</v>
      </c>
      <c r="H79" s="18">
        <f>SUM(H72:H78)</f>
        <v>1189440</v>
      </c>
      <c r="I79" s="8"/>
      <c r="J79" s="6"/>
    </row>
    <row r="80" spans="1:10" ht="20.25" x14ac:dyDescent="0.3">
      <c r="A80" s="10"/>
      <c r="B80" s="8"/>
      <c r="C80" s="21"/>
      <c r="D80" s="21"/>
      <c r="E80" s="21"/>
      <c r="F80" s="21"/>
      <c r="G80" s="21"/>
      <c r="H80" s="21"/>
      <c r="I80" s="8"/>
      <c r="J80" s="6"/>
    </row>
    <row r="81" spans="1:10" ht="20.25" x14ac:dyDescent="0.3">
      <c r="A81" s="10"/>
      <c r="B81" s="8"/>
      <c r="C81" s="21"/>
      <c r="D81" s="21"/>
      <c r="E81" s="21"/>
      <c r="F81" s="21"/>
      <c r="G81" s="21"/>
      <c r="H81" s="21"/>
      <c r="I81" s="8"/>
      <c r="J81" s="6"/>
    </row>
    <row r="82" spans="1:10" ht="20.25" x14ac:dyDescent="0.3">
      <c r="A82" s="10"/>
      <c r="B82" s="8"/>
      <c r="C82" s="21"/>
      <c r="D82" s="21"/>
      <c r="E82" s="21"/>
      <c r="F82" s="21"/>
      <c r="G82" s="21"/>
      <c r="H82" s="21"/>
      <c r="I82" s="8"/>
      <c r="J82" s="6"/>
    </row>
    <row r="83" spans="1:10" ht="20.25" x14ac:dyDescent="0.3">
      <c r="A83" s="8"/>
      <c r="B83" s="8"/>
      <c r="C83" s="8"/>
      <c r="D83" s="8"/>
      <c r="E83" s="8"/>
      <c r="F83" s="8"/>
      <c r="G83" s="8"/>
      <c r="H83" s="8"/>
      <c r="I83" s="8"/>
      <c r="J83" s="6"/>
    </row>
    <row r="84" spans="1:10" ht="20.25" x14ac:dyDescent="0.3">
      <c r="A84" s="8"/>
      <c r="B84" s="8"/>
      <c r="C84" s="8"/>
      <c r="D84" s="8"/>
      <c r="E84" s="8"/>
      <c r="F84" s="8"/>
      <c r="G84" s="8"/>
      <c r="H84" s="8"/>
      <c r="I84" s="8"/>
      <c r="J84" s="6"/>
    </row>
    <row r="85" spans="1:10" ht="20.25" x14ac:dyDescent="0.3">
      <c r="A85" s="8"/>
      <c r="B85" s="8"/>
      <c r="C85" s="8"/>
      <c r="D85" s="8"/>
      <c r="E85" s="8"/>
      <c r="F85" s="8"/>
      <c r="G85" s="8"/>
      <c r="H85" s="8"/>
      <c r="I85" s="8"/>
      <c r="J85" s="6"/>
    </row>
    <row r="86" spans="1:10" ht="20.25" x14ac:dyDescent="0.3">
      <c r="A86" s="10" t="s">
        <v>55</v>
      </c>
      <c r="B86" s="8"/>
      <c r="C86" s="8"/>
      <c r="D86" s="8"/>
      <c r="E86" s="8"/>
      <c r="F86" s="8"/>
      <c r="G86" s="8"/>
      <c r="H86" s="8"/>
      <c r="I86" s="8"/>
      <c r="J86" s="6"/>
    </row>
    <row r="87" spans="1:10" ht="20.25" x14ac:dyDescent="0.3">
      <c r="A87" s="8"/>
      <c r="B87" s="8"/>
      <c r="C87" s="8"/>
      <c r="D87" s="8"/>
      <c r="E87" s="8"/>
      <c r="F87" s="8"/>
      <c r="G87" s="8"/>
      <c r="H87" s="8"/>
      <c r="I87" s="8"/>
      <c r="J87" s="6"/>
    </row>
    <row r="88" spans="1:10" ht="20.25" x14ac:dyDescent="0.3">
      <c r="A88" s="8"/>
      <c r="B88" s="8"/>
      <c r="C88" s="9" t="s">
        <v>57</v>
      </c>
      <c r="D88" s="9" t="s">
        <v>58</v>
      </c>
      <c r="E88" s="9" t="s">
        <v>59</v>
      </c>
      <c r="F88" s="9" t="s">
        <v>60</v>
      </c>
      <c r="G88" s="9" t="s">
        <v>0</v>
      </c>
      <c r="H88" s="9" t="s">
        <v>1</v>
      </c>
      <c r="I88" s="8"/>
      <c r="J88" s="6"/>
    </row>
    <row r="89" spans="1:10" ht="20.25" x14ac:dyDescent="0.3">
      <c r="A89" s="8"/>
      <c r="B89" s="8"/>
      <c r="C89" s="9"/>
      <c r="D89" s="9"/>
      <c r="E89" s="9"/>
      <c r="F89" s="9"/>
      <c r="G89" s="9"/>
      <c r="H89" s="9"/>
      <c r="I89" s="8"/>
      <c r="J89" s="6"/>
    </row>
    <row r="90" spans="1:10" ht="21" thickBot="1" x14ac:dyDescent="0.35">
      <c r="A90" s="8" t="s">
        <v>31</v>
      </c>
      <c r="B90" s="8"/>
      <c r="C90" s="13">
        <f t="shared" ref="C90:H90" si="14">C7</f>
        <v>18000</v>
      </c>
      <c r="D90" s="13">
        <f t="shared" si="14"/>
        <v>19500</v>
      </c>
      <c r="E90" s="13">
        <f t="shared" si="14"/>
        <v>22500</v>
      </c>
      <c r="F90" s="13">
        <f t="shared" si="14"/>
        <v>22500</v>
      </c>
      <c r="G90" s="13">
        <f t="shared" si="14"/>
        <v>26000</v>
      </c>
      <c r="H90" s="13">
        <f t="shared" si="14"/>
        <v>33000</v>
      </c>
      <c r="I90" s="8"/>
      <c r="J90" s="6"/>
    </row>
    <row r="91" spans="1:10" ht="20.25" x14ac:dyDescent="0.3">
      <c r="B91" s="8"/>
      <c r="C91" s="8"/>
      <c r="D91" s="8"/>
      <c r="E91" s="8"/>
      <c r="F91" s="8"/>
      <c r="G91" s="8"/>
      <c r="H91" s="8"/>
      <c r="I91" s="8"/>
      <c r="J91" s="6"/>
    </row>
    <row r="92" spans="1:10" ht="20.25" x14ac:dyDescent="0.3">
      <c r="A92" s="8" t="s">
        <v>76</v>
      </c>
      <c r="B92" s="8"/>
      <c r="C92" s="8">
        <f>C90*0.4</f>
        <v>7200</v>
      </c>
      <c r="D92" s="8">
        <f t="shared" ref="D92:H92" si="15">D90*0.4</f>
        <v>7800</v>
      </c>
      <c r="E92" s="8">
        <f t="shared" si="15"/>
        <v>9000</v>
      </c>
      <c r="F92" s="8">
        <f t="shared" si="15"/>
        <v>9000</v>
      </c>
      <c r="G92" s="8">
        <f t="shared" si="15"/>
        <v>10400</v>
      </c>
      <c r="H92" s="8">
        <f t="shared" si="15"/>
        <v>13200</v>
      </c>
      <c r="I92" s="8"/>
      <c r="J92" s="6"/>
    </row>
    <row r="93" spans="1:10" ht="20.25" x14ac:dyDescent="0.3">
      <c r="A93" s="8"/>
      <c r="B93" s="8"/>
      <c r="C93" s="8"/>
      <c r="D93" s="8"/>
      <c r="E93" s="8"/>
      <c r="F93" s="8"/>
      <c r="G93" s="8"/>
      <c r="H93" s="8"/>
      <c r="I93" s="8"/>
      <c r="J93" s="6"/>
    </row>
    <row r="94" spans="1:10" ht="21" thickBot="1" x14ac:dyDescent="0.35">
      <c r="A94" s="10" t="s">
        <v>56</v>
      </c>
      <c r="B94" s="10"/>
      <c r="C94" s="19">
        <f>C92*84</f>
        <v>604800</v>
      </c>
      <c r="D94" s="19">
        <f t="shared" ref="D94:H94" si="16">D92*84</f>
        <v>655200</v>
      </c>
      <c r="E94" s="19">
        <f t="shared" si="16"/>
        <v>756000</v>
      </c>
      <c r="F94" s="19">
        <f t="shared" si="16"/>
        <v>756000</v>
      </c>
      <c r="G94" s="19">
        <f t="shared" si="16"/>
        <v>873600</v>
      </c>
      <c r="H94" s="19">
        <f t="shared" si="16"/>
        <v>1108800</v>
      </c>
      <c r="I94" s="8"/>
      <c r="J94" s="6"/>
    </row>
    <row r="95" spans="1:10" ht="20.25" x14ac:dyDescent="0.3">
      <c r="A95" s="8" t="s">
        <v>77</v>
      </c>
      <c r="B95" s="8"/>
      <c r="C95" s="8"/>
      <c r="D95" s="8"/>
      <c r="E95" s="8"/>
      <c r="F95" s="8"/>
      <c r="G95" s="8"/>
      <c r="H95" s="8"/>
      <c r="I95" s="8"/>
      <c r="J95" s="6"/>
    </row>
    <row r="96" spans="1:10" ht="1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ht="15" x14ac:dyDescent="0.2">
      <c r="A97" s="6"/>
      <c r="B97" s="6"/>
      <c r="C97" s="6"/>
      <c r="D97" s="6"/>
      <c r="E97" s="6"/>
      <c r="F97" s="6"/>
      <c r="G97" s="6"/>
      <c r="H97" s="6"/>
      <c r="I97" s="6"/>
      <c r="J97" s="6"/>
    </row>
  </sheetData>
  <printOptions gridLines="1" gridLinesSet="0"/>
  <pageMargins left="0.75" right="0.75" top="1" bottom="1" header="0.5" footer="0.5"/>
  <pageSetup paperSize="9" scale="80" orientation="landscape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Richard Dunstan</cp:lastModifiedBy>
  <cp:lastPrinted>2016-01-22T16:29:23Z</cp:lastPrinted>
  <dcterms:created xsi:type="dcterms:W3CDTF">2011-01-20T13:47:40Z</dcterms:created>
  <dcterms:modified xsi:type="dcterms:W3CDTF">2018-01-18T11:48:03Z</dcterms:modified>
</cp:coreProperties>
</file>