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/>
  <mc:AlternateContent xmlns:mc="http://schemas.openxmlformats.org/markup-compatibility/2006">
    <mc:Choice Requires="x15">
      <x15ac:absPath xmlns:x15ac="http://schemas.microsoft.com/office/spreadsheetml/2010/11/ac" url="/Users/shivam/Library/Mobile Documents/com~apple~CloudDocs/"/>
    </mc:Choice>
  </mc:AlternateContent>
  <xr:revisionPtr revIDLastSave="0" documentId="8_{547F47C4-AC55-964D-B54C-EC5E1C8FFBB2}" xr6:coauthVersionLast="47" xr6:coauthVersionMax="47" xr10:uidLastSave="{00000000-0000-0000-0000-000000000000}"/>
  <bookViews>
    <workbookView xWindow="0" yWindow="0" windowWidth="35840" windowHeight="22400" tabRatio="500" xr2:uid="{00000000-000D-0000-FFFF-FFFF00000000}"/>
  </bookViews>
  <sheets>
    <sheet name="Investment_Appraisal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5" i="1" l="1"/>
  <c r="D52" i="1" s="1"/>
  <c r="B43" i="1"/>
  <c r="B44" i="1" s="1"/>
  <c r="C52" i="1" s="1"/>
  <c r="F39" i="1"/>
  <c r="B39" i="1"/>
  <c r="G38" i="1"/>
  <c r="G39" i="1" s="1"/>
  <c r="F38" i="1"/>
  <c r="E38" i="1"/>
  <c r="E39" i="1" s="1"/>
  <c r="D38" i="1"/>
  <c r="D39" i="1" s="1"/>
  <c r="C38" i="1"/>
  <c r="C39" i="1" s="1"/>
  <c r="B37" i="1"/>
  <c r="C37" i="1" s="1"/>
  <c r="B32" i="1"/>
  <c r="D51" i="1" s="1"/>
  <c r="B30" i="1"/>
  <c r="B31" i="1" s="1"/>
  <c r="C51" i="1" s="1"/>
  <c r="G26" i="1"/>
  <c r="F26" i="1"/>
  <c r="C26" i="1"/>
  <c r="B26" i="1"/>
  <c r="G25" i="1"/>
  <c r="F25" i="1"/>
  <c r="E25" i="1"/>
  <c r="E26" i="1" s="1"/>
  <c r="D25" i="1"/>
  <c r="D26" i="1" s="1"/>
  <c r="C25" i="1"/>
  <c r="B24" i="1"/>
  <c r="C24" i="1" s="1"/>
  <c r="B19" i="1"/>
  <c r="D50" i="1" s="1"/>
  <c r="B17" i="1"/>
  <c r="B18" i="1" s="1"/>
  <c r="C50" i="1" s="1"/>
  <c r="B13" i="1"/>
  <c r="G12" i="1"/>
  <c r="G13" i="1" s="1"/>
  <c r="F12" i="1"/>
  <c r="F13" i="1" s="1"/>
  <c r="E12" i="1"/>
  <c r="E13" i="1" s="1"/>
  <c r="D12" i="1"/>
  <c r="D13" i="1" s="1"/>
  <c r="C12" i="1"/>
  <c r="C13" i="1" s="1"/>
  <c r="B11" i="1"/>
  <c r="C11" i="1" s="1"/>
  <c r="D24" i="1" l="1"/>
  <c r="E24" i="1" s="1"/>
  <c r="F24" i="1" s="1"/>
  <c r="G24" i="1" s="1"/>
  <c r="D37" i="1"/>
  <c r="E37" i="1" s="1"/>
  <c r="F37" i="1" s="1"/>
  <c r="G37" i="1" s="1"/>
  <c r="D11" i="1"/>
  <c r="E11" i="1" s="1"/>
  <c r="F11" i="1" s="1"/>
  <c r="G11" i="1" s="1"/>
  <c r="B16" i="1" l="1"/>
  <c r="B50" i="1" s="1"/>
  <c r="B42" i="1"/>
  <c r="B52" i="1" s="1"/>
  <c r="B29" i="1"/>
  <c r="B51" i="1" s="1"/>
</calcChain>
</file>

<file path=xl/sharedStrings.xml><?xml version="1.0" encoding="utf-8"?>
<sst xmlns="http://schemas.openxmlformats.org/spreadsheetml/2006/main" count="68" uniqueCount="34">
  <si>
    <t>Investment Appraisal Model</t>
  </si>
  <si>
    <t>Payback Period, ARR, and NPV for Projects A, B and C</t>
  </si>
  <si>
    <t>Key Assumptions</t>
  </si>
  <si>
    <t>Discount Rate</t>
  </si>
  <si>
    <t>Source: assignment brief (assumed 8%)</t>
  </si>
  <si>
    <t>Project Life (years)</t>
  </si>
  <si>
    <t>Project A</t>
  </si>
  <si>
    <t>Year 0</t>
  </si>
  <si>
    <t>Year 1</t>
  </si>
  <si>
    <t>Year 2</t>
  </si>
  <si>
    <t>Year 3</t>
  </si>
  <si>
    <t>Year 4</t>
  </si>
  <si>
    <t>Year 5</t>
  </si>
  <si>
    <t>Net Cash Flow (£m)</t>
  </si>
  <si>
    <t>Cumulative Cash Flow (£m)</t>
  </si>
  <si>
    <t>Discount Factor @8%</t>
  </si>
  <si>
    <t>Discounted Cash Flow (£m)</t>
  </si>
  <si>
    <t>Results</t>
  </si>
  <si>
    <t>Payback Period (years)</t>
  </si>
  <si>
    <t>Average Annual Profit (£m)</t>
  </si>
  <si>
    <t>ARR (Avg Profit / Initial Investment)</t>
  </si>
  <si>
    <t>NPV (£m)</t>
  </si>
  <si>
    <t>Project B</t>
  </si>
  <si>
    <t>Project C</t>
  </si>
  <si>
    <t>Summary Comparison</t>
  </si>
  <si>
    <t>Project</t>
  </si>
  <si>
    <t>Payback Period (yrs)</t>
  </si>
  <si>
    <t>ARR (%)</t>
  </si>
  <si>
    <t>Notes:</t>
  </si>
  <si>
    <t>1. Discount rate assumed at 8% per the assessment brief (Cell B5, blue = input).</t>
  </si>
  <si>
    <t>2. Payback Period is calculated to the nearest fraction of a year, interpolating within the year cumulative cash flow turns positive.</t>
  </si>
  <si>
    <t>3. ARR is calculated as Average Annual Profit (Years 1-5) divided by Initial Investment.</t>
  </si>
  <si>
    <t>4. NPV is calculated using Excel's NPV function on Years 1-5 cash flows, plus the Year 0 initial investment (already a negative outflow).</t>
  </si>
  <si>
    <t>5. All cash flow figures are in £ millions (£m).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</si>
</sst>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,##0;\(#,##0\)"/>
    <numFmt numFmtId="166" formatCode="0.000"/>
    <numFmt numFmtId="167" formatCode="#,##0.0;\(#,##0.0\)"/>
    <numFmt numFmtId="168" formatCode="#,##0.0"/>
  </numFmts>
  <fonts count="9" x14ac:knownFonts="1">
    <font>
      <sz val="11"/>
      <color theme="1"/>
      <name val="Calibri"/>
      <family val="2"/>
      <charset val="1"/>
    </font>
    <font>
      <b/>
      <sz val="14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rgb="FF0000FF"/>
      <name val="Arial"/>
      <family val="2"/>
    </font>
    <font>
      <i/>
      <sz val="9"/>
      <color rgb="FF808080"/>
      <name val="Arial"/>
      <family val="2"/>
    </font>
    <font>
      <b/>
      <sz val="11"/>
      <color rgb="FFFFFFFF"/>
      <name val="Arial"/>
      <family val="2"/>
    </font>
    <font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E1F2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1F4E78"/>
        <bgColor rgb="FF003366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4" fillId="0" borderId="0" xfId="0" applyFont="1"/>
    <xf numFmtId="164" fontId="5" fillId="3" borderId="1" xfId="0" applyNumberFormat="1" applyFont="1" applyFill="1" applyBorder="1"/>
    <xf numFmtId="0" fontId="6" fillId="0" borderId="0" xfId="0" applyFont="1"/>
    <xf numFmtId="1" fontId="5" fillId="3" borderId="1" xfId="0" applyNumberFormat="1" applyFont="1" applyFill="1" applyBorder="1"/>
    <xf numFmtId="0" fontId="7" fillId="4" borderId="0" xfId="0" applyFont="1" applyFill="1"/>
    <xf numFmtId="0" fontId="0" fillId="4" borderId="0" xfId="0" applyFill="1"/>
    <xf numFmtId="0" fontId="3" fillId="0" borderId="1" xfId="0" applyFont="1" applyBorder="1"/>
    <xf numFmtId="165" fontId="5" fillId="0" borderId="1" xfId="0" applyNumberFormat="1" applyFont="1" applyBorder="1"/>
    <xf numFmtId="165" fontId="4" fillId="0" borderId="1" xfId="0" applyNumberFormat="1" applyFont="1" applyBorder="1"/>
    <xf numFmtId="166" fontId="4" fillId="0" borderId="1" xfId="0" applyNumberFormat="1" applyFont="1" applyBorder="1"/>
    <xf numFmtId="167" fontId="4" fillId="0" borderId="1" xfId="0" applyNumberFormat="1" applyFont="1" applyBorder="1"/>
    <xf numFmtId="0" fontId="3" fillId="2" borderId="1" xfId="0" applyFont="1" applyFill="1" applyBorder="1"/>
    <xf numFmtId="2" fontId="4" fillId="0" borderId="1" xfId="0" applyNumberFormat="1" applyFont="1" applyBorder="1"/>
    <xf numFmtId="168" fontId="4" fillId="0" borderId="1" xfId="0" applyNumberFormat="1" applyFont="1" applyBorder="1"/>
    <xf numFmtId="164" fontId="4" fillId="0" borderId="1" xfId="0" applyNumberFormat="1" applyFont="1" applyBorder="1"/>
    <xf numFmtId="0" fontId="4" fillId="0" borderId="1" xfId="0" applyFont="1" applyBorder="1"/>
    <xf numFmtId="0" fontId="3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"/>
  <sheetViews>
    <sheetView tabSelected="1" zoomScaleNormal="100" workbookViewId="0"/>
  </sheetViews>
  <sheetFormatPr baseColWidth="10" defaultColWidth="8.6640625" defaultRowHeight="15" x14ac:dyDescent="0.2"/>
  <cols>
    <col min="1" max="1" width="26" customWidth="1"/>
    <col min="2" max="7" width="16" customWidth="1"/>
    <col min="8" max="8" width="18" customWidth="1"/>
  </cols>
  <sheetData>
    <row r="1" spans="1:7" ht="18" x14ac:dyDescent="0.2">
      <c r="A1" s="1" t="s">
        <v>0</v>
      </c>
    </row>
    <row r="2" spans="1:7" x14ac:dyDescent="0.2">
      <c r="A2" s="2" t="s">
        <v>1</v>
      </c>
    </row>
    <row r="4" spans="1:7" x14ac:dyDescent="0.2">
      <c r="A4" s="3" t="s">
        <v>2</v>
      </c>
      <c r="B4" s="4"/>
    </row>
    <row r="5" spans="1:7" x14ac:dyDescent="0.2">
      <c r="A5" s="5" t="s">
        <v>3</v>
      </c>
      <c r="B5" s="6">
        <v>0.08</v>
      </c>
      <c r="C5" s="7" t="s">
        <v>4</v>
      </c>
    </row>
    <row r="6" spans="1:7" x14ac:dyDescent="0.2">
      <c r="A6" t="s">
        <v>5</v>
      </c>
      <c r="B6" s="8">
        <v>5</v>
      </c>
    </row>
    <row r="8" spans="1:7" x14ac:dyDescent="0.2">
      <c r="A8" s="9" t="s">
        <v>6</v>
      </c>
      <c r="B8" s="10"/>
      <c r="C8" s="10"/>
      <c r="D8" s="10"/>
      <c r="E8" s="10"/>
      <c r="F8" s="10"/>
      <c r="G8" s="10"/>
    </row>
    <row r="9" spans="1:7" x14ac:dyDescent="0.2">
      <c r="A9" s="11"/>
      <c r="B9" s="11" t="s">
        <v>7</v>
      </c>
      <c r="C9" s="11" t="s">
        <v>8</v>
      </c>
      <c r="D9" s="11" t="s">
        <v>9</v>
      </c>
      <c r="E9" s="11" t="s">
        <v>10</v>
      </c>
      <c r="F9" s="11" t="s">
        <v>11</v>
      </c>
      <c r="G9" s="11" t="s">
        <v>12</v>
      </c>
    </row>
    <row r="10" spans="1:7" x14ac:dyDescent="0.2">
      <c r="A10" s="11" t="s">
        <v>13</v>
      </c>
      <c r="B10" s="12">
        <v>-50</v>
      </c>
      <c r="C10" s="12">
        <v>10</v>
      </c>
      <c r="D10" s="12">
        <v>12</v>
      </c>
      <c r="E10" s="12">
        <v>14</v>
      </c>
      <c r="F10" s="12">
        <v>10</v>
      </c>
      <c r="G10" s="12">
        <v>8</v>
      </c>
    </row>
    <row r="11" spans="1:7" x14ac:dyDescent="0.2">
      <c r="A11" s="11" t="s">
        <v>14</v>
      </c>
      <c r="B11" s="13">
        <f>B10</f>
        <v>-50</v>
      </c>
      <c r="C11" s="13">
        <f>B11+C10</f>
        <v>-40</v>
      </c>
      <c r="D11" s="13">
        <f>C11+D10</f>
        <v>-28</v>
      </c>
      <c r="E11" s="13">
        <f>D11+E10</f>
        <v>-14</v>
      </c>
      <c r="F11" s="13">
        <f>E11+F10</f>
        <v>-4</v>
      </c>
      <c r="G11" s="13">
        <f>F11+G10</f>
        <v>4</v>
      </c>
    </row>
    <row r="12" spans="1:7" x14ac:dyDescent="0.2">
      <c r="A12" s="11" t="s">
        <v>15</v>
      </c>
      <c r="B12" s="14">
        <v>1</v>
      </c>
      <c r="C12" s="14">
        <f>1/(1+$B$5)^1</f>
        <v>0.92592592592592582</v>
      </c>
      <c r="D12" s="14">
        <f>1/(1+$B$5)^2</f>
        <v>0.85733882030178321</v>
      </c>
      <c r="E12" s="14">
        <f>1/(1+$B$5)^3</f>
        <v>0.79383224102016958</v>
      </c>
      <c r="F12" s="14">
        <f>1/(1+$B$5)^4</f>
        <v>0.73502985279645328</v>
      </c>
      <c r="G12" s="14">
        <f>1/(1+$B$5)^5</f>
        <v>0.68058319703375303</v>
      </c>
    </row>
    <row r="13" spans="1:7" x14ac:dyDescent="0.2">
      <c r="A13" s="11" t="s">
        <v>16</v>
      </c>
      <c r="B13" s="15">
        <f t="shared" ref="B13:G13" si="0">B10*B12</f>
        <v>-50</v>
      </c>
      <c r="C13" s="15">
        <f t="shared" si="0"/>
        <v>9.2592592592592577</v>
      </c>
      <c r="D13" s="15">
        <f t="shared" si="0"/>
        <v>10.288065843621398</v>
      </c>
      <c r="E13" s="15">
        <f t="shared" si="0"/>
        <v>11.113651374282375</v>
      </c>
      <c r="F13" s="15">
        <f t="shared" si="0"/>
        <v>7.350298527964533</v>
      </c>
      <c r="G13" s="15">
        <f t="shared" si="0"/>
        <v>5.4446655762700242</v>
      </c>
    </row>
    <row r="15" spans="1:7" x14ac:dyDescent="0.2">
      <c r="A15" s="16" t="s">
        <v>17</v>
      </c>
      <c r="B15" s="4"/>
      <c r="C15" s="4"/>
    </row>
    <row r="16" spans="1:7" x14ac:dyDescent="0.2">
      <c r="A16" s="11" t="s">
        <v>18</v>
      </c>
      <c r="B16" s="17">
        <f>IF(COUNTIF(B11:G11,"&lt;0")=6,"Not recovered within life",COUNTIF(B11:F11,"&lt;0")-1+ABS(INDEX(B11:G11,COUNTIF(B11:F11,"&lt;0")))/INDEX(B10:G10,COUNTIF(B11:F11,"&lt;0")+1))</f>
        <v>4.5</v>
      </c>
    </row>
    <row r="17" spans="1:7" x14ac:dyDescent="0.2">
      <c r="A17" s="11" t="s">
        <v>19</v>
      </c>
      <c r="B17" s="18">
        <f>AVERAGE(C10:G10)</f>
        <v>10.8</v>
      </c>
    </row>
    <row r="18" spans="1:7" x14ac:dyDescent="0.2">
      <c r="A18" s="11" t="s">
        <v>20</v>
      </c>
      <c r="B18" s="19">
        <f>B17/ABS(B10)</f>
        <v>0.21600000000000003</v>
      </c>
    </row>
    <row r="19" spans="1:7" x14ac:dyDescent="0.2">
      <c r="A19" s="11" t="s">
        <v>21</v>
      </c>
      <c r="B19" s="15">
        <f>NPV($B$5,C10:G10)+B10</f>
        <v>-6.5440594186024157</v>
      </c>
    </row>
    <row r="21" spans="1:7" x14ac:dyDescent="0.2">
      <c r="A21" s="9" t="s">
        <v>22</v>
      </c>
      <c r="B21" s="10"/>
      <c r="C21" s="10"/>
      <c r="D21" s="10"/>
      <c r="E21" s="10"/>
      <c r="F21" s="10"/>
      <c r="G21" s="10"/>
    </row>
    <row r="22" spans="1:7" x14ac:dyDescent="0.2">
      <c r="A22" s="11"/>
      <c r="B22" s="11" t="s">
        <v>7</v>
      </c>
      <c r="C22" s="11" t="s">
        <v>8</v>
      </c>
      <c r="D22" s="11" t="s">
        <v>9</v>
      </c>
      <c r="E22" s="11" t="s">
        <v>10</v>
      </c>
      <c r="F22" s="11" t="s">
        <v>11</v>
      </c>
      <c r="G22" s="11" t="s">
        <v>12</v>
      </c>
    </row>
    <row r="23" spans="1:7" x14ac:dyDescent="0.2">
      <c r="A23" s="11" t="s">
        <v>13</v>
      </c>
      <c r="B23" s="12">
        <v>-50</v>
      </c>
      <c r="C23" s="12">
        <v>11</v>
      </c>
      <c r="D23" s="12">
        <v>11</v>
      </c>
      <c r="E23" s="12">
        <v>11</v>
      </c>
      <c r="F23" s="12">
        <v>11</v>
      </c>
      <c r="G23" s="12">
        <v>11</v>
      </c>
    </row>
    <row r="24" spans="1:7" x14ac:dyDescent="0.2">
      <c r="A24" s="11" t="s">
        <v>14</v>
      </c>
      <c r="B24" s="13">
        <f>B23</f>
        <v>-50</v>
      </c>
      <c r="C24" s="13">
        <f>B24+C23</f>
        <v>-39</v>
      </c>
      <c r="D24" s="13">
        <f>C24+D23</f>
        <v>-28</v>
      </c>
      <c r="E24" s="13">
        <f>D24+E23</f>
        <v>-17</v>
      </c>
      <c r="F24" s="13">
        <f>E24+F23</f>
        <v>-6</v>
      </c>
      <c r="G24" s="13">
        <f>F24+G23</f>
        <v>5</v>
      </c>
    </row>
    <row r="25" spans="1:7" x14ac:dyDescent="0.2">
      <c r="A25" s="11" t="s">
        <v>15</v>
      </c>
      <c r="B25" s="14">
        <v>1</v>
      </c>
      <c r="C25" s="14">
        <f>1/(1+$B$5)^1</f>
        <v>0.92592592592592582</v>
      </c>
      <c r="D25" s="14">
        <f>1/(1+$B$5)^2</f>
        <v>0.85733882030178321</v>
      </c>
      <c r="E25" s="14">
        <f>1/(1+$B$5)^3</f>
        <v>0.79383224102016958</v>
      </c>
      <c r="F25" s="14">
        <f>1/(1+$B$5)^4</f>
        <v>0.73502985279645328</v>
      </c>
      <c r="G25" s="14">
        <f>1/(1+$B$5)^5</f>
        <v>0.68058319703375303</v>
      </c>
    </row>
    <row r="26" spans="1:7" x14ac:dyDescent="0.2">
      <c r="A26" s="11" t="s">
        <v>16</v>
      </c>
      <c r="B26" s="15">
        <f t="shared" ref="B26:G26" si="1">B23*B25</f>
        <v>-50</v>
      </c>
      <c r="C26" s="15">
        <f t="shared" si="1"/>
        <v>10.185185185185183</v>
      </c>
      <c r="D26" s="15">
        <f t="shared" si="1"/>
        <v>9.4307270233196157</v>
      </c>
      <c r="E26" s="15">
        <f t="shared" si="1"/>
        <v>8.7321546512218653</v>
      </c>
      <c r="F26" s="15">
        <f t="shared" si="1"/>
        <v>8.0853283807609859</v>
      </c>
      <c r="G26" s="15">
        <f t="shared" si="1"/>
        <v>7.4864151673712831</v>
      </c>
    </row>
    <row r="28" spans="1:7" x14ac:dyDescent="0.2">
      <c r="A28" s="16" t="s">
        <v>17</v>
      </c>
      <c r="B28" s="4"/>
      <c r="C28" s="4"/>
    </row>
    <row r="29" spans="1:7" x14ac:dyDescent="0.2">
      <c r="A29" s="11" t="s">
        <v>18</v>
      </c>
      <c r="B29" s="17">
        <f>IF(COUNTIF(B24:G24,"&lt;0")=6,"Not recovered within life",COUNTIF(B24:F24,"&lt;0")-1+ABS(INDEX(B24:G24,COUNTIF(B24:F24,"&lt;0")))/INDEX(B23:G23,COUNTIF(B24:F24,"&lt;0")+1))</f>
        <v>4.545454545454545</v>
      </c>
    </row>
    <row r="30" spans="1:7" x14ac:dyDescent="0.2">
      <c r="A30" s="11" t="s">
        <v>19</v>
      </c>
      <c r="B30" s="18">
        <f>AVERAGE(C23:G23)</f>
        <v>11</v>
      </c>
    </row>
    <row r="31" spans="1:7" x14ac:dyDescent="0.2">
      <c r="A31" s="11" t="s">
        <v>20</v>
      </c>
      <c r="B31" s="19">
        <f>B30/ABS(B23)</f>
        <v>0.22</v>
      </c>
    </row>
    <row r="32" spans="1:7" x14ac:dyDescent="0.2">
      <c r="A32" s="11" t="s">
        <v>21</v>
      </c>
      <c r="B32" s="15">
        <f>NPV($B$5,C23:G23)+B23</f>
        <v>-6.0801895921410676</v>
      </c>
    </row>
    <row r="34" spans="1:7" x14ac:dyDescent="0.2">
      <c r="A34" s="9" t="s">
        <v>23</v>
      </c>
      <c r="B34" s="10"/>
      <c r="C34" s="10"/>
      <c r="D34" s="10"/>
      <c r="E34" s="10"/>
      <c r="F34" s="10"/>
      <c r="G34" s="10"/>
    </row>
    <row r="35" spans="1:7" x14ac:dyDescent="0.2">
      <c r="A35" s="11"/>
      <c r="B35" s="11" t="s">
        <v>7</v>
      </c>
      <c r="C35" s="11" t="s">
        <v>8</v>
      </c>
      <c r="D35" s="11" t="s">
        <v>9</v>
      </c>
      <c r="E35" s="11" t="s">
        <v>10</v>
      </c>
      <c r="F35" s="11" t="s">
        <v>11</v>
      </c>
      <c r="G35" s="11" t="s">
        <v>12</v>
      </c>
    </row>
    <row r="36" spans="1:7" x14ac:dyDescent="0.2">
      <c r="A36" s="11" t="s">
        <v>13</v>
      </c>
      <c r="B36" s="12">
        <v>-50</v>
      </c>
      <c r="C36" s="12">
        <v>5</v>
      </c>
      <c r="D36" s="12">
        <v>10</v>
      </c>
      <c r="E36" s="12">
        <v>20</v>
      </c>
      <c r="F36" s="12">
        <v>25</v>
      </c>
      <c r="G36" s="12">
        <v>5</v>
      </c>
    </row>
    <row r="37" spans="1:7" x14ac:dyDescent="0.2">
      <c r="A37" s="11" t="s">
        <v>14</v>
      </c>
      <c r="B37" s="13">
        <f>B36</f>
        <v>-50</v>
      </c>
      <c r="C37" s="13">
        <f>B37+C36</f>
        <v>-45</v>
      </c>
      <c r="D37" s="13">
        <f>C37+D36</f>
        <v>-35</v>
      </c>
      <c r="E37" s="13">
        <f>D37+E36</f>
        <v>-15</v>
      </c>
      <c r="F37" s="13">
        <f>E37+F36</f>
        <v>10</v>
      </c>
      <c r="G37" s="13">
        <f>F37+G36</f>
        <v>15</v>
      </c>
    </row>
    <row r="38" spans="1:7" x14ac:dyDescent="0.2">
      <c r="A38" s="11" t="s">
        <v>15</v>
      </c>
      <c r="B38" s="14">
        <v>1</v>
      </c>
      <c r="C38" s="14">
        <f>1/(1+$B$5)^1</f>
        <v>0.92592592592592582</v>
      </c>
      <c r="D38" s="14">
        <f>1/(1+$B$5)^2</f>
        <v>0.85733882030178321</v>
      </c>
      <c r="E38" s="14">
        <f>1/(1+$B$5)^3</f>
        <v>0.79383224102016958</v>
      </c>
      <c r="F38" s="14">
        <f>1/(1+$B$5)^4</f>
        <v>0.73502985279645328</v>
      </c>
      <c r="G38" s="14">
        <f>1/(1+$B$5)^5</f>
        <v>0.68058319703375303</v>
      </c>
    </row>
    <row r="39" spans="1:7" x14ac:dyDescent="0.2">
      <c r="A39" s="11" t="s">
        <v>16</v>
      </c>
      <c r="B39" s="15">
        <f t="shared" ref="B39:G39" si="2">B36*B38</f>
        <v>-50</v>
      </c>
      <c r="C39" s="15">
        <f t="shared" si="2"/>
        <v>4.6296296296296289</v>
      </c>
      <c r="D39" s="15">
        <f t="shared" si="2"/>
        <v>8.5733882030178314</v>
      </c>
      <c r="E39" s="15">
        <f t="shared" si="2"/>
        <v>15.876644820403392</v>
      </c>
      <c r="F39" s="15">
        <f t="shared" si="2"/>
        <v>18.375746319911332</v>
      </c>
      <c r="G39" s="15">
        <f t="shared" si="2"/>
        <v>3.4029159851687654</v>
      </c>
    </row>
    <row r="41" spans="1:7" x14ac:dyDescent="0.2">
      <c r="A41" s="16" t="s">
        <v>17</v>
      </c>
      <c r="B41" s="4"/>
      <c r="C41" s="4"/>
    </row>
    <row r="42" spans="1:7" x14ac:dyDescent="0.2">
      <c r="A42" s="11" t="s">
        <v>18</v>
      </c>
      <c r="B42" s="17">
        <f>IF(COUNTIF(B37:G37,"&lt;0")=6,"Not recovered within life",COUNTIF(B37:F37,"&lt;0")-1+ABS(INDEX(B37:G37,COUNTIF(B37:F37,"&lt;0")))/INDEX(B36:G36,COUNTIF(B37:F37,"&lt;0")+1))</f>
        <v>3.6</v>
      </c>
    </row>
    <row r="43" spans="1:7" x14ac:dyDescent="0.2">
      <c r="A43" s="11" t="s">
        <v>19</v>
      </c>
      <c r="B43" s="18">
        <f>AVERAGE(C36:G36)</f>
        <v>13</v>
      </c>
    </row>
    <row r="44" spans="1:7" x14ac:dyDescent="0.2">
      <c r="A44" s="11" t="s">
        <v>20</v>
      </c>
      <c r="B44" s="19">
        <f>B43/ABS(B36)</f>
        <v>0.26</v>
      </c>
    </row>
    <row r="45" spans="1:7" x14ac:dyDescent="0.2">
      <c r="A45" s="11" t="s">
        <v>21</v>
      </c>
      <c r="B45" s="15">
        <f>NPV($B$5,C36:G36)+B36</f>
        <v>0.85832495813094312</v>
      </c>
    </row>
    <row r="48" spans="1:7" x14ac:dyDescent="0.2">
      <c r="A48" s="3" t="s">
        <v>24</v>
      </c>
      <c r="B48" s="4"/>
      <c r="C48" s="4"/>
      <c r="D48" s="4"/>
    </row>
    <row r="49" spans="1:4" x14ac:dyDescent="0.2">
      <c r="A49" s="11" t="s">
        <v>25</v>
      </c>
      <c r="B49" s="11" t="s">
        <v>26</v>
      </c>
      <c r="C49" s="11" t="s">
        <v>27</v>
      </c>
      <c r="D49" s="11" t="s">
        <v>21</v>
      </c>
    </row>
    <row r="50" spans="1:4" x14ac:dyDescent="0.2">
      <c r="A50" s="20" t="s">
        <v>6</v>
      </c>
      <c r="B50" s="17">
        <f>B16</f>
        <v>4.5</v>
      </c>
      <c r="C50" s="19">
        <f>B18</f>
        <v>0.21600000000000003</v>
      </c>
      <c r="D50" s="15">
        <f>B19</f>
        <v>-6.5440594186024157</v>
      </c>
    </row>
    <row r="51" spans="1:4" x14ac:dyDescent="0.2">
      <c r="A51" s="20" t="s">
        <v>22</v>
      </c>
      <c r="B51" s="17">
        <f>B29</f>
        <v>4.545454545454545</v>
      </c>
      <c r="C51" s="19">
        <f>B31</f>
        <v>0.22</v>
      </c>
      <c r="D51" s="15">
        <f>B32</f>
        <v>-6.0801895921410676</v>
      </c>
    </row>
    <row r="52" spans="1:4" x14ac:dyDescent="0.2">
      <c r="A52" s="20" t="s">
        <v>23</v>
      </c>
      <c r="B52" s="17">
        <f>B42</f>
        <v>3.6</v>
      </c>
      <c r="C52" s="19">
        <f>B44</f>
        <v>0.26</v>
      </c>
      <c r="D52" s="15">
        <f>B45</f>
        <v>0.85832495813094312</v>
      </c>
    </row>
    <row r="54" spans="1:4" x14ac:dyDescent="0.2">
      <c r="A54" s="21" t="s">
        <v>28</v>
      </c>
    </row>
    <row r="55" spans="1:4" x14ac:dyDescent="0.2">
      <c r="A55" s="22" t="s">
        <v>29</v>
      </c>
    </row>
    <row r="56" spans="1:4" x14ac:dyDescent="0.2">
      <c r="A56" s="22" t="s">
        <v>30</v>
      </c>
    </row>
    <row r="57" spans="1:4" x14ac:dyDescent="0.2">
      <c r="A57" s="22" t="s">
        <v>31</v>
      </c>
    </row>
    <row r="58" spans="1:4" x14ac:dyDescent="0.2">
      <c r="A58" s="22" t="s">
        <v>32</v>
      </c>
    </row>
    <row r="59" spans="1:4" x14ac:dyDescent="0.2">
      <c r="A59" s="22" t="s">
        <v>33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Vishal Singh (2543470)</cp:lastModifiedBy>
  <cp:revision>0</cp:revision>
  <dcterms:created xsi:type="dcterms:W3CDTF">2026-08-08T17:12:02Z</dcterms:created>
  <dcterms:modified xsi:type="dcterms:W3CDTF">2026-08-09T16:01:30Z</dcterms:modified>
  <dc:language>en-US</dc:language>
</cp:coreProperties>
</file>