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2.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daniz\Downloads\"/>
    </mc:Choice>
  </mc:AlternateContent>
  <xr:revisionPtr revIDLastSave="0" documentId="13_ncr:1_{907EFE4B-E3BA-4A22-A965-E0B8B69F8610}" xr6:coauthVersionLast="47" xr6:coauthVersionMax="47" xr10:uidLastSave="{00000000-0000-0000-0000-000000000000}"/>
  <bookViews>
    <workbookView xWindow="-108" yWindow="-108" windowWidth="23256" windowHeight="13896" activeTab="1" xr2:uid="{A6935BD3-09BD-4DFA-98A0-73AEC26381C1}"/>
  </bookViews>
  <sheets>
    <sheet name="Moments" sheetId="2" r:id="rId1"/>
    <sheet name="Friction" sheetId="3" r:id="rId2"/>
    <sheet name="Gears" sheetId="4" r:id="rId3"/>
    <sheet name="Rotational Friction" sheetId="5"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4" l="1"/>
  <c r="N9" i="3"/>
  <c r="AG15" i="4"/>
  <c r="AG16" i="4"/>
  <c r="AG17" i="4"/>
  <c r="AG18" i="4"/>
  <c r="AG19" i="4"/>
  <c r="AG20" i="4"/>
  <c r="AG14" i="4"/>
  <c r="AF15" i="4"/>
  <c r="AF16" i="4"/>
  <c r="AF17" i="4"/>
  <c r="AF18" i="4"/>
  <c r="AF19" i="4"/>
  <c r="AF20" i="4"/>
  <c r="AF14" i="4"/>
  <c r="AA15" i="4"/>
  <c r="AA16" i="4"/>
  <c r="AA17" i="4"/>
  <c r="AA18" i="4"/>
  <c r="AA19" i="4"/>
  <c r="AA20" i="4"/>
  <c r="AA14" i="4"/>
  <c r="Z15" i="4"/>
  <c r="Z16" i="4"/>
  <c r="Z17" i="4"/>
  <c r="Z18" i="4"/>
  <c r="Z19" i="4"/>
  <c r="Z20" i="4"/>
  <c r="Z14" i="4"/>
  <c r="M17" i="4"/>
  <c r="N17" i="4" s="1"/>
  <c r="M18" i="4"/>
  <c r="N18" i="4" s="1"/>
  <c r="M19" i="4"/>
  <c r="N19" i="4" s="1"/>
  <c r="M20" i="4"/>
  <c r="N20" i="4" s="1"/>
  <c r="M21" i="4"/>
  <c r="N21" i="4" s="1"/>
  <c r="M22" i="4"/>
  <c r="N22" i="4" s="1"/>
  <c r="M23" i="4"/>
  <c r="N23" i="4" s="1"/>
  <c r="M16" i="4"/>
  <c r="N16" i="4" s="1"/>
  <c r="H17" i="4"/>
  <c r="I17" i="4" s="1"/>
  <c r="H18" i="4"/>
  <c r="I18" i="4" s="1"/>
  <c r="H19" i="4"/>
  <c r="I19" i="4" s="1"/>
  <c r="H20" i="4"/>
  <c r="I20" i="4" s="1"/>
  <c r="H21" i="4"/>
  <c r="I21" i="4" s="1"/>
  <c r="H22" i="4"/>
  <c r="I22" i="4" s="1"/>
  <c r="H23" i="4"/>
  <c r="I23" i="4" s="1"/>
  <c r="H16" i="4"/>
  <c r="I16" i="4" s="1"/>
  <c r="D17" i="4"/>
  <c r="C17" i="4"/>
  <c r="C18" i="4"/>
  <c r="D18" i="4" s="1"/>
  <c r="C19" i="4"/>
  <c r="D19" i="4" s="1"/>
  <c r="C20" i="4"/>
  <c r="D20" i="4" s="1"/>
  <c r="C21" i="4"/>
  <c r="D21" i="4" s="1"/>
  <c r="C22" i="4"/>
  <c r="D22" i="4" s="1"/>
  <c r="C23" i="4"/>
  <c r="D23" i="4" s="1"/>
  <c r="C16" i="4"/>
  <c r="T25" i="4"/>
  <c r="T26" i="4"/>
  <c r="T27" i="4"/>
  <c r="T20" i="4"/>
  <c r="S21" i="4"/>
  <c r="T21" i="4" s="1"/>
  <c r="S22" i="4"/>
  <c r="T22" i="4" s="1"/>
  <c r="S23" i="4"/>
  <c r="T23" i="4" s="1"/>
  <c r="S24" i="4"/>
  <c r="T24" i="4" s="1"/>
  <c r="S25" i="4"/>
  <c r="S26" i="4"/>
  <c r="S27" i="4"/>
  <c r="S20" i="4"/>
  <c r="X9" i="5"/>
  <c r="X10" i="5"/>
  <c r="X11" i="5"/>
  <c r="X12" i="5"/>
  <c r="W9" i="5"/>
  <c r="W10" i="5"/>
  <c r="W11" i="5"/>
  <c r="W12" i="5"/>
  <c r="W13" i="5"/>
  <c r="X13" i="5" s="1"/>
  <c r="W14" i="5"/>
  <c r="X14" i="5" s="1"/>
  <c r="W15" i="5"/>
  <c r="X15" i="5" s="1"/>
  <c r="W16" i="5"/>
  <c r="X16" i="5" s="1"/>
  <c r="W17" i="5"/>
  <c r="X17" i="5" s="1"/>
  <c r="W8" i="5"/>
  <c r="X8" i="5" s="1"/>
  <c r="S9" i="5"/>
  <c r="S10" i="5"/>
  <c r="S11" i="5"/>
  <c r="S12" i="5"/>
  <c r="R9" i="5"/>
  <c r="R10" i="5"/>
  <c r="R11" i="5"/>
  <c r="R12" i="5"/>
  <c r="R13" i="5"/>
  <c r="S13" i="5" s="1"/>
  <c r="R14" i="5"/>
  <c r="S14" i="5" s="1"/>
  <c r="R15" i="5"/>
  <c r="S15" i="5" s="1"/>
  <c r="R16" i="5"/>
  <c r="S16" i="5" s="1"/>
  <c r="R17" i="5"/>
  <c r="S17" i="5" s="1"/>
  <c r="R8" i="5"/>
  <c r="S8" i="5" s="1"/>
  <c r="T18" i="3"/>
  <c r="T19" i="3"/>
  <c r="T20" i="3"/>
  <c r="T21" i="3"/>
  <c r="T27" i="3"/>
  <c r="T28" i="3"/>
  <c r="T29" i="3"/>
  <c r="T30" i="3"/>
  <c r="T41" i="3"/>
  <c r="T42" i="3"/>
  <c r="T43" i="3"/>
  <c r="T44" i="3"/>
  <c r="T59" i="3"/>
  <c r="T60" i="3"/>
  <c r="T61" i="3"/>
  <c r="T62" i="3"/>
  <c r="T58" i="3"/>
  <c r="T50" i="3"/>
  <c r="T51" i="3"/>
  <c r="T52" i="3"/>
  <c r="T53" i="3"/>
  <c r="T49" i="3"/>
  <c r="T40" i="3"/>
  <c r="T26" i="3"/>
  <c r="T17" i="3"/>
  <c r="T8" i="3"/>
  <c r="T9" i="3"/>
  <c r="T10" i="3"/>
  <c r="T11" i="3"/>
  <c r="T12" i="3"/>
  <c r="R59" i="3"/>
  <c r="R60" i="3"/>
  <c r="R61" i="3"/>
  <c r="R62" i="3"/>
  <c r="R58" i="3"/>
  <c r="R50" i="3"/>
  <c r="R51" i="3"/>
  <c r="R52" i="3"/>
  <c r="R53" i="3"/>
  <c r="R49" i="3"/>
  <c r="R40" i="3"/>
  <c r="R41" i="3"/>
  <c r="R42" i="3"/>
  <c r="R43" i="3"/>
  <c r="R44" i="3"/>
  <c r="R27" i="3"/>
  <c r="R28" i="3"/>
  <c r="R29" i="3"/>
  <c r="R30" i="3"/>
  <c r="R26" i="3"/>
  <c r="R18" i="3"/>
  <c r="R19" i="3"/>
  <c r="R20" i="3"/>
  <c r="R21" i="3"/>
  <c r="R17" i="3"/>
  <c r="R9" i="3"/>
  <c r="R10" i="3"/>
  <c r="R11" i="3"/>
  <c r="R12" i="3"/>
  <c r="R8" i="3"/>
  <c r="AH9" i="5"/>
  <c r="AH10" i="5"/>
  <c r="AH11" i="5"/>
  <c r="AH12" i="5"/>
  <c r="AH13" i="5"/>
  <c r="AH14" i="5"/>
  <c r="AH15" i="5"/>
  <c r="AH16" i="5"/>
  <c r="AH17" i="5"/>
  <c r="AH8" i="5"/>
  <c r="AG9" i="5"/>
  <c r="AG10" i="5"/>
  <c r="AG11" i="5"/>
  <c r="AG12" i="5"/>
  <c r="AG13" i="5"/>
  <c r="AG14" i="5"/>
  <c r="AG15" i="5"/>
  <c r="AG16" i="5"/>
  <c r="AG17" i="5"/>
  <c r="AG8" i="5"/>
  <c r="G14" i="3"/>
  <c r="G15" i="3"/>
  <c r="G16" i="3"/>
  <c r="G17" i="3"/>
  <c r="G13" i="3"/>
  <c r="D14" i="3"/>
  <c r="D15" i="3"/>
  <c r="D16" i="3"/>
  <c r="D17" i="3"/>
  <c r="D13" i="3"/>
  <c r="L8" i="3"/>
  <c r="L9" i="3"/>
  <c r="N8" i="3"/>
  <c r="N7" i="3"/>
  <c r="L7" i="3"/>
  <c r="AC13" i="5"/>
  <c r="AC14" i="5"/>
  <c r="AC15" i="5"/>
  <c r="AC16" i="5"/>
  <c r="AC17" i="5"/>
  <c r="AC8" i="5"/>
  <c r="AB9" i="5"/>
  <c r="AC9" i="5" s="1"/>
  <c r="AB10" i="5"/>
  <c r="AC10" i="5" s="1"/>
  <c r="AB11" i="5"/>
  <c r="AC11" i="5" s="1"/>
  <c r="AB12" i="5"/>
  <c r="AC12" i="5" s="1"/>
  <c r="AB13" i="5"/>
  <c r="AB14" i="5"/>
  <c r="AB15" i="5"/>
  <c r="AB16" i="5"/>
  <c r="AB17" i="5"/>
  <c r="AB8" i="5"/>
  <c r="N12" i="5"/>
  <c r="N13" i="5"/>
  <c r="N14" i="5"/>
  <c r="N15" i="5"/>
  <c r="N16" i="5"/>
  <c r="N7" i="5"/>
  <c r="M8" i="5"/>
  <c r="N8" i="5" s="1"/>
  <c r="M9" i="5"/>
  <c r="N9" i="5" s="1"/>
  <c r="M10" i="5"/>
  <c r="N10" i="5" s="1"/>
  <c r="M11" i="5"/>
  <c r="N11" i="5" s="1"/>
  <c r="M12" i="5"/>
  <c r="M13" i="5"/>
  <c r="M14" i="5"/>
  <c r="M15" i="5"/>
  <c r="M16" i="5"/>
  <c r="M7" i="5"/>
  <c r="I12" i="5"/>
  <c r="I13" i="5"/>
  <c r="I14" i="5"/>
  <c r="I15" i="5"/>
  <c r="I16" i="5"/>
  <c r="I7" i="5"/>
  <c r="H8" i="5"/>
  <c r="I8" i="5" s="1"/>
  <c r="H9" i="5"/>
  <c r="I9" i="5" s="1"/>
  <c r="H10" i="5"/>
  <c r="I10" i="5" s="1"/>
  <c r="H11" i="5"/>
  <c r="I11" i="5" s="1"/>
  <c r="H12" i="5"/>
  <c r="H13" i="5"/>
  <c r="H14" i="5"/>
  <c r="H15" i="5"/>
  <c r="H16" i="5"/>
  <c r="H7" i="5"/>
  <c r="D13" i="5"/>
  <c r="D14" i="5"/>
  <c r="D15" i="5"/>
  <c r="D16" i="5"/>
  <c r="D7" i="5"/>
  <c r="C8" i="5"/>
  <c r="D8" i="5" s="1"/>
  <c r="C9" i="5"/>
  <c r="D9" i="5" s="1"/>
  <c r="C10" i="5"/>
  <c r="D10" i="5" s="1"/>
  <c r="C11" i="5"/>
  <c r="D11" i="5" s="1"/>
  <c r="C12" i="5"/>
  <c r="D12" i="5" s="1"/>
  <c r="C13" i="5"/>
  <c r="C14" i="5"/>
  <c r="C15" i="5"/>
  <c r="C16" i="5"/>
  <c r="C7" i="5"/>
</calcChain>
</file>

<file path=xl/sharedStrings.xml><?xml version="1.0" encoding="utf-8"?>
<sst xmlns="http://schemas.openxmlformats.org/spreadsheetml/2006/main" count="485" uniqueCount="205">
  <si>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</si>
  <si>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</si>
  <si>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</si>
  <si>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</si>
  <si>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</si>
  <si>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</si>
  <si>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</si>
  <si>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</si>
  <si>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</si>
  <si>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</si>
  <si>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</si>
  <si>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</si>
  <si>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</si>
  <si>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</si>
  <si>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</si>
  <si>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</si>
  <si>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</si>
  <si>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</si>
  <si>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</si>
  <si>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</si>
  <si>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</si>
  <si>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</si>
  <si>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</si>
  <si>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</si>
  <si>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</si>
  <si>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</si>
  <si>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</si>
  <si>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</si>
  <si>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</si>
  <si>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</si>
  <si>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</si>
  <si>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</si>
  <si>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</si>
  <si>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</si>
  <si>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</si>
  <si>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</si>
  <si>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</si>
  <si>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</si>
  <si>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</si>
  <si>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</si>
  <si>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</si>
  <si>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</si>
  <si>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</si>
  <si>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</si>
  <si>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</si>
  <si>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</si>
  <si>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</si>
  <si>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</si>
  <si>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</si>
  <si>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</si>
  <si>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</si>
  <si>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</si>
  <si>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</si>
  <si>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</si>
  <si>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</si>
  <si>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</si>
  <si>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</si>
  <si>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</si>
  <si>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</si>
  <si>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</si>
  <si>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</si>
  <si>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</si>
  <si>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</si>
  <si>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</si>
  <si>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</si>
  <si>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</si>
  <si>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</si>
  <si>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</si>
  <si>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</si>
  <si>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</si>
  <si>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</si>
  <si>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</si>
  <si>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</si>
  <si>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</si>
  <si>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</si>
  <si>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</si>
  <si>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</si>
  <si>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</si>
  <si>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</si>
  <si>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</si>
  <si>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</si>
  <si>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</si>
  <si>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</si>
  <si>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</si>
  <si>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</si>
  <si>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</si>
  <si>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</si>
  <si>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</si>
  <si>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</si>
  <si>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</si>
  <si>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</si>
  <si>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</si>
  <si>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</si>
  <si>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</si>
  <si>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</si>
  <si>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</si>
  <si>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</si>
  <si>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</si>
  <si>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</si>
  <si>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</si>
  <si>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</si>
  <si>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</si>
  <si>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</si>
  <si>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</si>
  <si>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</si>
  <si>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</si>
  <si>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</si>
  <si>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</si>
  <si>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</si>
  <si>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</si>
  <si>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</si>
  <si>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</si>
  <si>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</si>
  <si>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</si>
  <si>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</si>
  <si>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</si>
  <si>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</si>
  <si>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</si>
  <si>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</si>
  <si>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</si>
  <si>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</si>
  <si>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</si>
  <si>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</si>
  <si>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</si>
  <si>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</si>
  <si>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</si>
  <si>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</si>
  <si>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</si>
  <si>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</si>
  <si>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</si>
  <si>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</si>
  <si>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</si>
  <si>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</si>
  <si>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</si>
  <si>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</si>
  <si>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</si>
  <si>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</si>
  <si>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</si>
  <si>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</si>
  <si>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</si>
  <si>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</si>
  <si>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</si>
  <si>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</si>
  <si>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</si>
  <si>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</si>
  <si>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</si>
  <si>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</si>
  <si>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</si>
  <si>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</si>
  <si>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</si>
  <si>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</si>
  <si>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</si>
  <si>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</si>
  <si>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Velocity (turns)</t>
  </si>
  <si>
    <t>Direction</t>
  </si>
  <si>
    <t>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</si>
  <si>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</si>
  <si>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</si>
  <si>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</si>
  <si>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</si>
  <si>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</si>
  <si>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</si>
  <si>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</si>
  <si>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</si>
  <si>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</si>
  <si>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</si>
  <si>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</si>
  <si>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</si>
  <si>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</si>
  <si>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</si>
  <si>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</si>
  <si>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</si>
  <si>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</si>
  <si>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</si>
  <si>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</si>
  <si>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 xml:space="preserve">ES17 Rotational Friction </t>
  </si>
  <si>
    <t xml:space="preserve"> 1. The Wedge</t>
  </si>
  <si>
    <t>2. The 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</si>
  <si>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</si>
  <si>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</si>
  <si>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</si>
  <si>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</si>
  <si>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</si>
  <si>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</si>
  <si>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</si>
  <si>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</si>
  <si>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</si>
  <si>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</si>
  <si>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</si>
  <si>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</si>
  <si>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</si>
  <si>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</si>
  <si>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</si>
  <si>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</si>
  <si>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VR:1</t>
  </si>
  <si>
    <t>Anti-Clockwise</t>
  </si>
  <si>
    <t>VR:50.3</t>
  </si>
  <si>
    <t>Generally efficiency of bearing increase as weight increace.</t>
  </si>
  <si>
    <t>Oil sintered bearing provide the greatest average efficiency and therfore I would use them.</t>
  </si>
  <si>
    <t>They are self lubericating and have high wear resistance.</t>
  </si>
  <si>
    <t>Anti-clock</t>
  </si>
  <si>
    <t>Predicted Overall Velocity Ratio = BxD/AxC=0.24</t>
  </si>
  <si>
    <t>Yes - the values are close to typical friction coefficients:  .</t>
  </si>
  <si>
    <t>1.Yes — the values are close to typical friction coefficients:
- Metal–metal ≈ 0.2–0.3
- Wood–wood ≈ 0.3–0.5
- Plastic–plastic ≈ 0.1–0.2
- Rubber–metal ≈ 0.5–0.8
Differences occur due to:
- Surface wear or contamination (dust, oil, scratches)
- Imperfect angle measurement
- Slight variations in pulling force
- Non‑uniform sled contact</t>
  </si>
  <si>
    <t xml:space="preserve">2.Because friction is : F=\mu R_n
And the normal reaction is:
R_n=W
So increasing weight increases both friction force and normal force proportionally.
The ratio stays the same, so the coefficient of friction does not change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</si>
</sst>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4"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58">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4" xfId="0" applyBorder="1" applyProtection="1">
      <protection locked="0"/>
    </xf>
    <xf numFmtId="20" fontId="0" fillId="0" borderId="13" xfId="0" applyNumberFormat="1" applyBorder="1" applyAlignment="1" applyProtection="1">
      <alignment horizontal="center"/>
      <protection locked="0"/>
    </xf>
    <xf numFmtId="2" fontId="0" fillId="0" borderId="6" xfId="0" applyNumberFormat="1" applyBorder="1" applyAlignment="1" applyProtection="1">
      <alignment horizontal="center"/>
      <protection locked="0"/>
    </xf>
    <xf numFmtId="2" fontId="0" fillId="0" borderId="76" xfId="0" applyNumberFormat="1" applyBorder="1" applyAlignment="1" applyProtection="1">
      <alignment horizontal="center"/>
      <protection locked="0"/>
    </xf>
    <xf numFmtId="165" fontId="0" fillId="0" borderId="77" xfId="0" applyNumberFormat="1" applyBorder="1" applyAlignment="1" applyProtection="1">
      <alignment horizontal="center"/>
      <protection locked="0"/>
    </xf>
    <xf numFmtId="2" fontId="0" fillId="0" borderId="77" xfId="0" applyNumberFormat="1" applyBorder="1" applyAlignment="1" applyProtection="1">
      <alignment horizontal="center"/>
      <protection locked="0"/>
    </xf>
    <xf numFmtId="2" fontId="0" fillId="8" borderId="13" xfId="0" applyNumberFormat="1" applyFill="1" applyBorder="1" applyAlignment="1" applyProtection="1">
      <alignment horizontal="center"/>
      <protection locked="0"/>
    </xf>
    <xf numFmtId="2" fontId="0" fillId="8" borderId="6" xfId="0" applyNumberFormat="1" applyFill="1" applyBorder="1" applyAlignment="1" applyProtection="1">
      <alignment horizontal="center"/>
      <protection locked="0"/>
    </xf>
    <xf numFmtId="2" fontId="0" fillId="8" borderId="93" xfId="0" applyNumberFormat="1" applyFill="1" applyBorder="1" applyProtection="1">
      <protection locked="0"/>
    </xf>
    <xf numFmtId="2" fontId="0" fillId="0" borderId="12" xfId="0" applyNumberFormat="1" applyBorder="1" applyProtection="1">
      <protection locked="0"/>
    </xf>
    <xf numFmtId="2" fontId="0" fillId="0" borderId="13" xfId="0" applyNumberFormat="1" applyBorder="1" applyProtection="1">
      <protection locked="0"/>
    </xf>
    <xf numFmtId="2" fontId="0" fillId="8" borderId="12" xfId="0" applyNumberFormat="1" applyFill="1" applyBorder="1" applyAlignment="1" applyProtection="1">
      <alignment horizontal="center"/>
      <protection locked="0"/>
    </xf>
    <xf numFmtId="2" fontId="0" fillId="0" borderId="12" xfId="0" applyNumberFormat="1" applyBorder="1" applyAlignment="1" applyProtection="1">
      <alignment horizontal="center"/>
      <protection locked="0"/>
    </xf>
    <xf numFmtId="2" fontId="0" fillId="0" borderId="13" xfId="0" applyNumberFormat="1" applyBorder="1" applyAlignment="1" applyProtection="1">
      <alignment horizontal="center"/>
      <protection locked="0"/>
    </xf>
    <xf numFmtId="0" fontId="0" fillId="0" borderId="47" xfId="0" applyBorder="1" applyAlignment="1" applyProtection="1">
      <alignment horizontal="right"/>
      <protection locked="0"/>
    </xf>
    <xf numFmtId="2" fontId="0" fillId="0" borderId="45" xfId="0" applyNumberFormat="1" applyBorder="1" applyProtection="1">
      <protection locked="0"/>
    </xf>
    <xf numFmtId="2" fontId="0" fillId="0" borderId="47" xfId="0" applyNumberFormat="1" applyBorder="1" applyAlignment="1" applyProtection="1">
      <alignment horizontal="center"/>
      <protection locked="0"/>
    </xf>
    <xf numFmtId="0" fontId="0" fillId="0" borderId="0" xfId="0" applyAlignment="1">
      <alignment horizontal="center"/>
    </xf>
    <xf numFmtId="164" fontId="0" fillId="0" borderId="47" xfId="0" applyNumberFormat="1" applyBorder="1" applyAlignment="1" applyProtection="1">
      <alignment horizontal="center"/>
      <protection locked="0"/>
    </xf>
    <xf numFmtId="20" fontId="0" fillId="0" borderId="7" xfId="0" applyNumberFormat="1" applyBorder="1" applyAlignment="1" applyProtection="1">
      <alignment horizontal="center"/>
      <protection locked="0"/>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4" borderId="87" xfId="0" applyFill="1" applyBorder="1"/>
    <xf numFmtId="0" fontId="0" fillId="4" borderId="88" xfId="0" applyFill="1" applyBorder="1"/>
    <xf numFmtId="0" fontId="0" fillId="4" borderId="89" xfId="0" applyFill="1" applyBorder="1"/>
    <xf numFmtId="0" fontId="0" fillId="4" borderId="84" xfId="0" applyFill="1" applyBorder="1"/>
    <xf numFmtId="0" fontId="0" fillId="4" borderId="85" xfId="0" applyFill="1" applyBorder="1"/>
    <xf numFmtId="0" fontId="0" fillId="4" borderId="86"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20" fontId="0" fillId="0" borderId="10" xfId="0" applyNumberFormat="1" applyBorder="1" applyAlignment="1" applyProtection="1">
      <alignment horizontal="center"/>
      <protection locked="0"/>
    </xf>
    <xf numFmtId="0" fontId="0" fillId="0" borderId="0" xfId="0" applyAlignment="1">
      <alignment horizontal="center"/>
    </xf>
    <xf numFmtId="0" fontId="0" fillId="0" borderId="0" xfId="0"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of Load v effort(small)</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Gears!$A$25</c:f>
              <c:strCache>
                <c:ptCount val="1"/>
                <c:pt idx="0">
                  <c:v>Graph of Load v effort</c:v>
                </c:pt>
              </c:strCache>
            </c:strRef>
          </c:tx>
          <c:spPr>
            <a:ln w="28575" cap="rnd">
              <a:solidFill>
                <a:schemeClr val="accent1"/>
              </a:solidFill>
              <a:round/>
            </a:ln>
            <a:effectLst/>
          </c:spPr>
          <c:marker>
            <c:symbol val="none"/>
          </c:marker>
          <c:cat>
            <c:numRef>
              <c:f>Gears!$A$16:$A$23</c:f>
              <c:numCache>
                <c:formatCode>General</c:formatCode>
                <c:ptCount val="8"/>
                <c:pt idx="0">
                  <c:v>50</c:v>
                </c:pt>
                <c:pt idx="1">
                  <c:v>100</c:v>
                </c:pt>
                <c:pt idx="2">
                  <c:v>150</c:v>
                </c:pt>
                <c:pt idx="3">
                  <c:v>200</c:v>
                </c:pt>
                <c:pt idx="4">
                  <c:v>250</c:v>
                </c:pt>
                <c:pt idx="5">
                  <c:v>300</c:v>
                </c:pt>
                <c:pt idx="6">
                  <c:v>350</c:v>
                </c:pt>
                <c:pt idx="7">
                  <c:v>400</c:v>
                </c:pt>
              </c:numCache>
            </c:numRef>
          </c:cat>
          <c:val>
            <c:numRef>
              <c:f>Gears!$B$16:$B$23</c:f>
              <c:numCache>
                <c:formatCode>General</c:formatCode>
                <c:ptCount val="8"/>
                <c:pt idx="0">
                  <c:v>60</c:v>
                </c:pt>
                <c:pt idx="1">
                  <c:v>120</c:v>
                </c:pt>
                <c:pt idx="2">
                  <c:v>172</c:v>
                </c:pt>
                <c:pt idx="3">
                  <c:v>230</c:v>
                </c:pt>
                <c:pt idx="4">
                  <c:v>282</c:v>
                </c:pt>
                <c:pt idx="5">
                  <c:v>349</c:v>
                </c:pt>
                <c:pt idx="6">
                  <c:v>395</c:v>
                </c:pt>
                <c:pt idx="7">
                  <c:v>459</c:v>
                </c:pt>
              </c:numCache>
            </c:numRef>
          </c:val>
          <c:smooth val="0"/>
          <c:extLst>
            <c:ext xmlns:c16="http://schemas.microsoft.com/office/drawing/2014/chart" uri="{C3380CC4-5D6E-409C-BE32-E72D297353CC}">
              <c16:uniqueId val="{00000000-563B-4EB4-9357-4A9E37457F15}"/>
            </c:ext>
          </c:extLst>
        </c:ser>
        <c:dLbls>
          <c:showLegendKey val="0"/>
          <c:showVal val="0"/>
          <c:showCatName val="0"/>
          <c:showSerName val="0"/>
          <c:showPercent val="0"/>
          <c:showBubbleSize val="0"/>
        </c:dLbls>
        <c:smooth val="0"/>
        <c:axId val="1245134991"/>
        <c:axId val="1245140271"/>
      </c:lineChart>
      <c:catAx>
        <c:axId val="124513499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40271"/>
        <c:crosses val="autoZero"/>
        <c:auto val="1"/>
        <c:lblAlgn val="ctr"/>
        <c:lblOffset val="100"/>
        <c:noMultiLvlLbl val="0"/>
      </c:catAx>
      <c:valAx>
        <c:axId val="12451402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Efforts</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3499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Gears!$A$26</c:f>
              <c:strCache>
                <c:ptCount val="1"/>
                <c:pt idx="0">
                  <c:v>Graph of Efficiency v Load</c:v>
                </c:pt>
              </c:strCache>
            </c:strRef>
          </c:tx>
          <c:spPr>
            <a:ln w="28575" cap="rnd">
              <a:solidFill>
                <a:schemeClr val="accent1"/>
              </a:solidFill>
              <a:round/>
            </a:ln>
            <a:effectLst/>
          </c:spPr>
          <c:marker>
            <c:symbol val="none"/>
          </c:marker>
          <c:cat>
            <c:numRef>
              <c:f>Gears!$A$16:$A$23</c:f>
              <c:numCache>
                <c:formatCode>General</c:formatCode>
                <c:ptCount val="8"/>
                <c:pt idx="0">
                  <c:v>50</c:v>
                </c:pt>
                <c:pt idx="1">
                  <c:v>100</c:v>
                </c:pt>
                <c:pt idx="2">
                  <c:v>150</c:v>
                </c:pt>
                <c:pt idx="3">
                  <c:v>200</c:v>
                </c:pt>
                <c:pt idx="4">
                  <c:v>250</c:v>
                </c:pt>
                <c:pt idx="5">
                  <c:v>300</c:v>
                </c:pt>
                <c:pt idx="6">
                  <c:v>350</c:v>
                </c:pt>
                <c:pt idx="7">
                  <c:v>400</c:v>
                </c:pt>
              </c:numCache>
            </c:numRef>
          </c:cat>
          <c:val>
            <c:numRef>
              <c:f>Gears!$D$16:$D$23</c:f>
              <c:numCache>
                <c:formatCode>0.00</c:formatCode>
                <c:ptCount val="8"/>
                <c:pt idx="0">
                  <c:v>83.333333333333343</c:v>
                </c:pt>
                <c:pt idx="1">
                  <c:v>83.333333333333343</c:v>
                </c:pt>
                <c:pt idx="2">
                  <c:v>87.20930232558139</c:v>
                </c:pt>
                <c:pt idx="3">
                  <c:v>86.956521739130437</c:v>
                </c:pt>
                <c:pt idx="4">
                  <c:v>88.652482269503537</c:v>
                </c:pt>
                <c:pt idx="5">
                  <c:v>85.959885386819479</c:v>
                </c:pt>
                <c:pt idx="6">
                  <c:v>88.60759493670885</c:v>
                </c:pt>
                <c:pt idx="7">
                  <c:v>87.145969498910674</c:v>
                </c:pt>
              </c:numCache>
            </c:numRef>
          </c:val>
          <c:smooth val="0"/>
          <c:extLst>
            <c:ext xmlns:c16="http://schemas.microsoft.com/office/drawing/2014/chart" uri="{C3380CC4-5D6E-409C-BE32-E72D297353CC}">
              <c16:uniqueId val="{00000000-3AB8-4E18-B4E0-9118C8798C84}"/>
            </c:ext>
          </c:extLst>
        </c:ser>
        <c:dLbls>
          <c:showLegendKey val="0"/>
          <c:showVal val="0"/>
          <c:showCatName val="0"/>
          <c:showSerName val="0"/>
          <c:showPercent val="0"/>
          <c:showBubbleSize val="0"/>
        </c:dLbls>
        <c:smooth val="0"/>
        <c:axId val="1245118191"/>
        <c:axId val="1245135471"/>
      </c:lineChart>
      <c:catAx>
        <c:axId val="124511819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35471"/>
        <c:crosses val="autoZero"/>
        <c:auto val="1"/>
        <c:lblAlgn val="ctr"/>
        <c:lblOffset val="100"/>
        <c:noMultiLvlLbl val="0"/>
      </c:catAx>
      <c:valAx>
        <c:axId val="12451354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1819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of Load v effort(medium)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Gears!$F$25</c:f>
              <c:strCache>
                <c:ptCount val="1"/>
                <c:pt idx="0">
                  <c:v>Graph of Load v effort</c:v>
                </c:pt>
              </c:strCache>
            </c:strRef>
          </c:tx>
          <c:spPr>
            <a:ln w="28575" cap="rnd">
              <a:solidFill>
                <a:schemeClr val="accent1"/>
              </a:solidFill>
              <a:round/>
            </a:ln>
            <a:effectLst/>
          </c:spPr>
          <c:marker>
            <c:symbol val="none"/>
          </c:marker>
          <c:cat>
            <c:numRef>
              <c:f>Gears!$F$16:$F$23</c:f>
              <c:numCache>
                <c:formatCode>General</c:formatCode>
                <c:ptCount val="8"/>
                <c:pt idx="0">
                  <c:v>50</c:v>
                </c:pt>
                <c:pt idx="1">
                  <c:v>100</c:v>
                </c:pt>
                <c:pt idx="2">
                  <c:v>150</c:v>
                </c:pt>
                <c:pt idx="3">
                  <c:v>200</c:v>
                </c:pt>
                <c:pt idx="4">
                  <c:v>250</c:v>
                </c:pt>
                <c:pt idx="5">
                  <c:v>300</c:v>
                </c:pt>
                <c:pt idx="6">
                  <c:v>350</c:v>
                </c:pt>
                <c:pt idx="7">
                  <c:v>400</c:v>
                </c:pt>
              </c:numCache>
            </c:numRef>
          </c:cat>
          <c:val>
            <c:numRef>
              <c:f>Gears!$G$16:$G$23</c:f>
              <c:numCache>
                <c:formatCode>General</c:formatCode>
                <c:ptCount val="8"/>
                <c:pt idx="0">
                  <c:v>10</c:v>
                </c:pt>
                <c:pt idx="1">
                  <c:v>20</c:v>
                </c:pt>
                <c:pt idx="2">
                  <c:v>28</c:v>
                </c:pt>
                <c:pt idx="3">
                  <c:v>36</c:v>
                </c:pt>
                <c:pt idx="4">
                  <c:v>50</c:v>
                </c:pt>
                <c:pt idx="5">
                  <c:v>60</c:v>
                </c:pt>
                <c:pt idx="6">
                  <c:v>70</c:v>
                </c:pt>
                <c:pt idx="7">
                  <c:v>80</c:v>
                </c:pt>
              </c:numCache>
            </c:numRef>
          </c:val>
          <c:smooth val="0"/>
          <c:extLst>
            <c:ext xmlns:c16="http://schemas.microsoft.com/office/drawing/2014/chart" uri="{C3380CC4-5D6E-409C-BE32-E72D297353CC}">
              <c16:uniqueId val="{00000000-1789-4067-8CAD-796F27FFFD8F}"/>
            </c:ext>
          </c:extLst>
        </c:ser>
        <c:dLbls>
          <c:showLegendKey val="0"/>
          <c:showVal val="0"/>
          <c:showCatName val="0"/>
          <c:showSerName val="0"/>
          <c:showPercent val="0"/>
          <c:showBubbleSize val="0"/>
        </c:dLbls>
        <c:smooth val="0"/>
        <c:axId val="1245144591"/>
        <c:axId val="1245110991"/>
      </c:lineChart>
      <c:catAx>
        <c:axId val="124514459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10991"/>
        <c:crosses val="autoZero"/>
        <c:auto val="1"/>
        <c:lblAlgn val="ctr"/>
        <c:lblOffset val="100"/>
        <c:noMultiLvlLbl val="0"/>
      </c:catAx>
      <c:valAx>
        <c:axId val="124511099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Efforts</a:t>
                </a:r>
                <a:r>
                  <a:rPr lang="en-GB" baseline="0"/>
                  <a:t> (g)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4459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29560411198600173"/>
          <c:y val="3.703703703703703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Gears!$F$26</c:f>
              <c:strCache>
                <c:ptCount val="1"/>
                <c:pt idx="0">
                  <c:v>Graph of Efficiency v Load</c:v>
                </c:pt>
              </c:strCache>
            </c:strRef>
          </c:tx>
          <c:spPr>
            <a:ln w="28575" cap="rnd">
              <a:solidFill>
                <a:schemeClr val="accent1"/>
              </a:solidFill>
              <a:round/>
            </a:ln>
            <a:effectLst/>
          </c:spPr>
          <c:marker>
            <c:symbol val="none"/>
          </c:marker>
          <c:cat>
            <c:numRef>
              <c:f>Gears!$F$16:$F$23</c:f>
              <c:numCache>
                <c:formatCode>General</c:formatCode>
                <c:ptCount val="8"/>
                <c:pt idx="0">
                  <c:v>50</c:v>
                </c:pt>
                <c:pt idx="1">
                  <c:v>100</c:v>
                </c:pt>
                <c:pt idx="2">
                  <c:v>150</c:v>
                </c:pt>
                <c:pt idx="3">
                  <c:v>200</c:v>
                </c:pt>
                <c:pt idx="4">
                  <c:v>250</c:v>
                </c:pt>
                <c:pt idx="5">
                  <c:v>300</c:v>
                </c:pt>
                <c:pt idx="6">
                  <c:v>350</c:v>
                </c:pt>
                <c:pt idx="7">
                  <c:v>400</c:v>
                </c:pt>
              </c:numCache>
            </c:numRef>
          </c:cat>
          <c:val>
            <c:numRef>
              <c:f>Gears!$I$16:$I$23</c:f>
              <c:numCache>
                <c:formatCode>0.0</c:formatCode>
                <c:ptCount val="8"/>
                <c:pt idx="0">
                  <c:v>100</c:v>
                </c:pt>
                <c:pt idx="1">
                  <c:v>100</c:v>
                </c:pt>
                <c:pt idx="2">
                  <c:v>107.14285714285714</c:v>
                </c:pt>
                <c:pt idx="3">
                  <c:v>111.11111111111111</c:v>
                </c:pt>
                <c:pt idx="4">
                  <c:v>100</c:v>
                </c:pt>
                <c:pt idx="5">
                  <c:v>100</c:v>
                </c:pt>
                <c:pt idx="6">
                  <c:v>100</c:v>
                </c:pt>
                <c:pt idx="7">
                  <c:v>100</c:v>
                </c:pt>
              </c:numCache>
            </c:numRef>
          </c:val>
          <c:smooth val="0"/>
          <c:extLst>
            <c:ext xmlns:c16="http://schemas.microsoft.com/office/drawing/2014/chart" uri="{C3380CC4-5D6E-409C-BE32-E72D297353CC}">
              <c16:uniqueId val="{00000000-CFF6-4A1A-9FF7-5ABC7F1E6527}"/>
            </c:ext>
          </c:extLst>
        </c:ser>
        <c:dLbls>
          <c:showLegendKey val="0"/>
          <c:showVal val="0"/>
          <c:showCatName val="0"/>
          <c:showSerName val="0"/>
          <c:showPercent val="0"/>
          <c:showBubbleSize val="0"/>
        </c:dLbls>
        <c:smooth val="0"/>
        <c:axId val="596105744"/>
        <c:axId val="596107664"/>
      </c:lineChart>
      <c:catAx>
        <c:axId val="59610574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6107664"/>
        <c:crosses val="autoZero"/>
        <c:auto val="1"/>
        <c:lblAlgn val="ctr"/>
        <c:lblOffset val="100"/>
        <c:noMultiLvlLbl val="0"/>
      </c:catAx>
      <c:valAx>
        <c:axId val="5961076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610574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of Load v effort(small with Idler)</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Gears!$K$25</c:f>
              <c:strCache>
                <c:ptCount val="1"/>
                <c:pt idx="0">
                  <c:v>Graph of Load v effort</c:v>
                </c:pt>
              </c:strCache>
            </c:strRef>
          </c:tx>
          <c:spPr>
            <a:ln w="28575" cap="rnd">
              <a:solidFill>
                <a:schemeClr val="accent1"/>
              </a:solidFill>
              <a:round/>
            </a:ln>
            <a:effectLst/>
          </c:spPr>
          <c:marker>
            <c:symbol val="none"/>
          </c:marker>
          <c:cat>
            <c:numRef>
              <c:f>Gears!$K$16:$K$23</c:f>
              <c:numCache>
                <c:formatCode>General</c:formatCode>
                <c:ptCount val="8"/>
                <c:pt idx="0">
                  <c:v>50</c:v>
                </c:pt>
                <c:pt idx="1">
                  <c:v>100</c:v>
                </c:pt>
                <c:pt idx="2">
                  <c:v>150</c:v>
                </c:pt>
                <c:pt idx="3">
                  <c:v>200</c:v>
                </c:pt>
                <c:pt idx="4">
                  <c:v>250</c:v>
                </c:pt>
                <c:pt idx="5">
                  <c:v>300</c:v>
                </c:pt>
                <c:pt idx="6">
                  <c:v>350</c:v>
                </c:pt>
                <c:pt idx="7">
                  <c:v>400</c:v>
                </c:pt>
              </c:numCache>
            </c:numRef>
          </c:cat>
          <c:val>
            <c:numRef>
              <c:f>Gears!$L$16:$L$23</c:f>
              <c:numCache>
                <c:formatCode>General</c:formatCode>
                <c:ptCount val="8"/>
                <c:pt idx="0">
                  <c:v>120</c:v>
                </c:pt>
                <c:pt idx="1">
                  <c:v>135</c:v>
                </c:pt>
                <c:pt idx="2">
                  <c:v>190</c:v>
                </c:pt>
                <c:pt idx="3">
                  <c:v>250</c:v>
                </c:pt>
                <c:pt idx="4">
                  <c:v>299</c:v>
                </c:pt>
                <c:pt idx="5">
                  <c:v>350</c:v>
                </c:pt>
                <c:pt idx="6">
                  <c:v>420</c:v>
                </c:pt>
                <c:pt idx="7">
                  <c:v>470</c:v>
                </c:pt>
              </c:numCache>
            </c:numRef>
          </c:val>
          <c:smooth val="0"/>
          <c:extLst>
            <c:ext xmlns:c16="http://schemas.microsoft.com/office/drawing/2014/chart" uri="{C3380CC4-5D6E-409C-BE32-E72D297353CC}">
              <c16:uniqueId val="{00000000-49A3-4977-B0F0-F7DF408E42E0}"/>
            </c:ext>
          </c:extLst>
        </c:ser>
        <c:dLbls>
          <c:showLegendKey val="0"/>
          <c:showVal val="0"/>
          <c:showCatName val="0"/>
          <c:showSerName val="0"/>
          <c:showPercent val="0"/>
          <c:showBubbleSize val="0"/>
        </c:dLbls>
        <c:smooth val="0"/>
        <c:axId val="925500064"/>
        <c:axId val="925501984"/>
      </c:lineChart>
      <c:catAx>
        <c:axId val="925500064"/>
        <c:scaling>
          <c:orientation val="minMax"/>
        </c:scaling>
        <c:delete val="0"/>
        <c:axPos val="b"/>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5501984"/>
        <c:crosses val="autoZero"/>
        <c:auto val="1"/>
        <c:lblAlgn val="ctr"/>
        <c:lblOffset val="100"/>
        <c:noMultiLvlLbl val="0"/>
      </c:catAx>
      <c:valAx>
        <c:axId val="9255019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550006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Gears!$K$26</c:f>
              <c:strCache>
                <c:ptCount val="1"/>
                <c:pt idx="0">
                  <c:v>Graph of Efficiency v Load</c:v>
                </c:pt>
              </c:strCache>
            </c:strRef>
          </c:tx>
          <c:spPr>
            <a:ln w="28575" cap="rnd">
              <a:solidFill>
                <a:schemeClr val="accent1"/>
              </a:solidFill>
              <a:round/>
            </a:ln>
            <a:effectLst/>
          </c:spPr>
          <c:marker>
            <c:symbol val="none"/>
          </c:marker>
          <c:cat>
            <c:numRef>
              <c:f>Gears!$K$16:$K$23</c:f>
              <c:numCache>
                <c:formatCode>General</c:formatCode>
                <c:ptCount val="8"/>
                <c:pt idx="0">
                  <c:v>50</c:v>
                </c:pt>
                <c:pt idx="1">
                  <c:v>100</c:v>
                </c:pt>
                <c:pt idx="2">
                  <c:v>150</c:v>
                </c:pt>
                <c:pt idx="3">
                  <c:v>200</c:v>
                </c:pt>
                <c:pt idx="4">
                  <c:v>250</c:v>
                </c:pt>
                <c:pt idx="5">
                  <c:v>300</c:v>
                </c:pt>
                <c:pt idx="6">
                  <c:v>350</c:v>
                </c:pt>
                <c:pt idx="7">
                  <c:v>400</c:v>
                </c:pt>
              </c:numCache>
            </c:numRef>
          </c:cat>
          <c:val>
            <c:numRef>
              <c:f>Gears!$N$16:$N$23</c:f>
              <c:numCache>
                <c:formatCode>0.00</c:formatCode>
                <c:ptCount val="8"/>
                <c:pt idx="0">
                  <c:v>41.666666666666671</c:v>
                </c:pt>
                <c:pt idx="1">
                  <c:v>74.074074074074076</c:v>
                </c:pt>
                <c:pt idx="2">
                  <c:v>78.94736842105263</c:v>
                </c:pt>
                <c:pt idx="3">
                  <c:v>80</c:v>
                </c:pt>
                <c:pt idx="4">
                  <c:v>83.61204013377926</c:v>
                </c:pt>
                <c:pt idx="5">
                  <c:v>85.714285714285708</c:v>
                </c:pt>
                <c:pt idx="6">
                  <c:v>83.333333333333343</c:v>
                </c:pt>
                <c:pt idx="7">
                  <c:v>85.106382978723403</c:v>
                </c:pt>
              </c:numCache>
            </c:numRef>
          </c:val>
          <c:smooth val="0"/>
          <c:extLst>
            <c:ext xmlns:c16="http://schemas.microsoft.com/office/drawing/2014/chart" uri="{C3380CC4-5D6E-409C-BE32-E72D297353CC}">
              <c16:uniqueId val="{00000000-C467-47F6-B9EA-92E0A90367C2}"/>
            </c:ext>
          </c:extLst>
        </c:ser>
        <c:dLbls>
          <c:showLegendKey val="0"/>
          <c:showVal val="0"/>
          <c:showCatName val="0"/>
          <c:showSerName val="0"/>
          <c:showPercent val="0"/>
          <c:showBubbleSize val="0"/>
        </c:dLbls>
        <c:smooth val="0"/>
        <c:axId val="925513984"/>
        <c:axId val="925516384"/>
      </c:lineChart>
      <c:catAx>
        <c:axId val="92551398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 (g)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5516384"/>
        <c:crosses val="autoZero"/>
        <c:auto val="1"/>
        <c:lblAlgn val="ctr"/>
        <c:lblOffset val="100"/>
        <c:noMultiLvlLbl val="0"/>
      </c:catAx>
      <c:valAx>
        <c:axId val="9255163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55139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of Load v effort (small,compound)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Gears!$Q$29</c:f>
              <c:strCache>
                <c:ptCount val="1"/>
                <c:pt idx="0">
                  <c:v>Graph of Load v effort</c:v>
                </c:pt>
              </c:strCache>
            </c:strRef>
          </c:tx>
          <c:spPr>
            <a:ln w="28575" cap="rnd">
              <a:solidFill>
                <a:schemeClr val="accent1"/>
              </a:solidFill>
              <a:round/>
            </a:ln>
            <a:effectLst/>
          </c:spPr>
          <c:marker>
            <c:symbol val="none"/>
          </c:marker>
          <c:cat>
            <c:numRef>
              <c:f>Gears!$Q$20:$Q$27</c:f>
              <c:numCache>
                <c:formatCode>General</c:formatCode>
                <c:ptCount val="8"/>
                <c:pt idx="0">
                  <c:v>50</c:v>
                </c:pt>
                <c:pt idx="1">
                  <c:v>100</c:v>
                </c:pt>
                <c:pt idx="2">
                  <c:v>150</c:v>
                </c:pt>
                <c:pt idx="3">
                  <c:v>200</c:v>
                </c:pt>
                <c:pt idx="4">
                  <c:v>250</c:v>
                </c:pt>
                <c:pt idx="5">
                  <c:v>300</c:v>
                </c:pt>
                <c:pt idx="6">
                  <c:v>350</c:v>
                </c:pt>
                <c:pt idx="7">
                  <c:v>400</c:v>
                </c:pt>
              </c:numCache>
            </c:numRef>
          </c:cat>
          <c:val>
            <c:numRef>
              <c:f>Gears!$R$20:$R$27</c:f>
              <c:numCache>
                <c:formatCode>General</c:formatCode>
                <c:ptCount val="8"/>
                <c:pt idx="0">
                  <c:v>40</c:v>
                </c:pt>
                <c:pt idx="1">
                  <c:v>60</c:v>
                </c:pt>
                <c:pt idx="2">
                  <c:v>90</c:v>
                </c:pt>
                <c:pt idx="3">
                  <c:v>120</c:v>
                </c:pt>
                <c:pt idx="4">
                  <c:v>140</c:v>
                </c:pt>
                <c:pt idx="5">
                  <c:v>160</c:v>
                </c:pt>
                <c:pt idx="6">
                  <c:v>190</c:v>
                </c:pt>
                <c:pt idx="7">
                  <c:v>220</c:v>
                </c:pt>
              </c:numCache>
            </c:numRef>
          </c:val>
          <c:smooth val="0"/>
          <c:extLst>
            <c:ext xmlns:c16="http://schemas.microsoft.com/office/drawing/2014/chart" uri="{C3380CC4-5D6E-409C-BE32-E72D297353CC}">
              <c16:uniqueId val="{00000000-62EE-47B9-8A21-287F3D294A74}"/>
            </c:ext>
          </c:extLst>
        </c:ser>
        <c:dLbls>
          <c:showLegendKey val="0"/>
          <c:showVal val="0"/>
          <c:showCatName val="0"/>
          <c:showSerName val="0"/>
          <c:showPercent val="0"/>
          <c:showBubbleSize val="0"/>
        </c:dLbls>
        <c:smooth val="0"/>
        <c:axId val="925518784"/>
        <c:axId val="925523584"/>
      </c:lineChart>
      <c:catAx>
        <c:axId val="92551878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5523584"/>
        <c:crosses val="autoZero"/>
        <c:auto val="1"/>
        <c:lblAlgn val="ctr"/>
        <c:lblOffset val="100"/>
        <c:noMultiLvlLbl val="0"/>
      </c:catAx>
      <c:valAx>
        <c:axId val="9255235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Efforts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55187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29838188976377955"/>
          <c:y val="4.629629629629629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Gears!$Q$30</c:f>
              <c:strCache>
                <c:ptCount val="1"/>
                <c:pt idx="0">
                  <c:v>Graph of Efficiency v Load</c:v>
                </c:pt>
              </c:strCache>
            </c:strRef>
          </c:tx>
          <c:spPr>
            <a:ln w="28575" cap="rnd">
              <a:solidFill>
                <a:schemeClr val="accent1"/>
              </a:solidFill>
              <a:round/>
            </a:ln>
            <a:effectLst/>
          </c:spPr>
          <c:marker>
            <c:symbol val="none"/>
          </c:marker>
          <c:cat>
            <c:numRef>
              <c:f>Gears!$Q$20:$Q$27</c:f>
              <c:numCache>
                <c:formatCode>General</c:formatCode>
                <c:ptCount val="8"/>
                <c:pt idx="0">
                  <c:v>50</c:v>
                </c:pt>
                <c:pt idx="1">
                  <c:v>100</c:v>
                </c:pt>
                <c:pt idx="2">
                  <c:v>150</c:v>
                </c:pt>
                <c:pt idx="3">
                  <c:v>200</c:v>
                </c:pt>
                <c:pt idx="4">
                  <c:v>250</c:v>
                </c:pt>
                <c:pt idx="5">
                  <c:v>300</c:v>
                </c:pt>
                <c:pt idx="6">
                  <c:v>350</c:v>
                </c:pt>
                <c:pt idx="7">
                  <c:v>400</c:v>
                </c:pt>
              </c:numCache>
            </c:numRef>
          </c:cat>
          <c:val>
            <c:numRef>
              <c:f>Gears!$T$20:$T$27</c:f>
              <c:numCache>
                <c:formatCode>0.00</c:formatCode>
                <c:ptCount val="8"/>
                <c:pt idx="0">
                  <c:v>58.329444703686427</c:v>
                </c:pt>
                <c:pt idx="1">
                  <c:v>77.772592938248579</c:v>
                </c:pt>
                <c:pt idx="2">
                  <c:v>77.772592938248579</c:v>
                </c:pt>
                <c:pt idx="3">
                  <c:v>77.772592938248579</c:v>
                </c:pt>
                <c:pt idx="4">
                  <c:v>83.327778148123471</c:v>
                </c:pt>
                <c:pt idx="5">
                  <c:v>87.49416705552963</c:v>
                </c:pt>
                <c:pt idx="6">
                  <c:v>85.959181668590517</c:v>
                </c:pt>
                <c:pt idx="7">
                  <c:v>84.842828659907525</c:v>
                </c:pt>
              </c:numCache>
            </c:numRef>
          </c:val>
          <c:smooth val="0"/>
          <c:extLst>
            <c:ext xmlns:c16="http://schemas.microsoft.com/office/drawing/2014/chart" uri="{C3380CC4-5D6E-409C-BE32-E72D297353CC}">
              <c16:uniqueId val="{00000000-7544-4453-A372-D7A598217895}"/>
            </c:ext>
          </c:extLst>
        </c:ser>
        <c:dLbls>
          <c:showLegendKey val="0"/>
          <c:showVal val="0"/>
          <c:showCatName val="0"/>
          <c:showSerName val="0"/>
          <c:showPercent val="0"/>
          <c:showBubbleSize val="0"/>
        </c:dLbls>
        <c:smooth val="0"/>
        <c:axId val="1245122511"/>
        <c:axId val="1245123471"/>
      </c:lineChart>
      <c:catAx>
        <c:axId val="124512251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23471"/>
        <c:crosses val="autoZero"/>
        <c:auto val="1"/>
        <c:lblAlgn val="ctr"/>
        <c:lblOffset val="100"/>
        <c:noMultiLvlLbl val="0"/>
      </c:catAx>
      <c:valAx>
        <c:axId val="12451234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2251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of Load v effort (Bevel Gears)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Gears!$X$22</c:f>
              <c:strCache>
                <c:ptCount val="1"/>
                <c:pt idx="0">
                  <c:v>Graph of Load v effort</c:v>
                </c:pt>
              </c:strCache>
            </c:strRef>
          </c:tx>
          <c:spPr>
            <a:ln w="28575" cap="rnd">
              <a:solidFill>
                <a:schemeClr val="accent1"/>
              </a:solidFill>
              <a:round/>
            </a:ln>
            <a:effectLst/>
          </c:spPr>
          <c:marker>
            <c:symbol val="none"/>
          </c:marker>
          <c:cat>
            <c:numRef>
              <c:f>Gears!$X$14:$X$20</c:f>
              <c:numCache>
                <c:formatCode>General</c:formatCode>
                <c:ptCount val="7"/>
                <c:pt idx="0">
                  <c:v>150</c:v>
                </c:pt>
                <c:pt idx="1">
                  <c:v>200</c:v>
                </c:pt>
                <c:pt idx="2">
                  <c:v>250</c:v>
                </c:pt>
                <c:pt idx="3">
                  <c:v>300</c:v>
                </c:pt>
                <c:pt idx="4">
                  <c:v>350</c:v>
                </c:pt>
                <c:pt idx="5">
                  <c:v>400</c:v>
                </c:pt>
                <c:pt idx="6">
                  <c:v>450</c:v>
                </c:pt>
              </c:numCache>
            </c:numRef>
          </c:cat>
          <c:val>
            <c:numRef>
              <c:f>Gears!$Y$14:$Y$20</c:f>
              <c:numCache>
                <c:formatCode>General</c:formatCode>
                <c:ptCount val="7"/>
                <c:pt idx="0">
                  <c:v>40</c:v>
                </c:pt>
                <c:pt idx="1">
                  <c:v>60</c:v>
                </c:pt>
                <c:pt idx="2">
                  <c:v>70</c:v>
                </c:pt>
                <c:pt idx="3">
                  <c:v>100</c:v>
                </c:pt>
                <c:pt idx="4">
                  <c:v>130</c:v>
                </c:pt>
                <c:pt idx="5">
                  <c:v>140</c:v>
                </c:pt>
                <c:pt idx="6">
                  <c:v>120</c:v>
                </c:pt>
              </c:numCache>
            </c:numRef>
          </c:val>
          <c:smooth val="0"/>
          <c:extLst>
            <c:ext xmlns:c16="http://schemas.microsoft.com/office/drawing/2014/chart" uri="{C3380CC4-5D6E-409C-BE32-E72D297353CC}">
              <c16:uniqueId val="{00000000-11E9-492B-BA4C-6785E4474714}"/>
            </c:ext>
          </c:extLst>
        </c:ser>
        <c:dLbls>
          <c:showLegendKey val="0"/>
          <c:showVal val="0"/>
          <c:showCatName val="0"/>
          <c:showSerName val="0"/>
          <c:showPercent val="0"/>
          <c:showBubbleSize val="0"/>
        </c:dLbls>
        <c:smooth val="0"/>
        <c:axId val="1245106191"/>
        <c:axId val="1245145071"/>
      </c:lineChart>
      <c:catAx>
        <c:axId val="124510619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45071"/>
        <c:crosses val="autoZero"/>
        <c:auto val="1"/>
        <c:lblAlgn val="ctr"/>
        <c:lblOffset val="100"/>
        <c:noMultiLvlLbl val="0"/>
      </c:catAx>
      <c:valAx>
        <c:axId val="12451450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0619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Gears!$X$23</c:f>
              <c:strCache>
                <c:ptCount val="1"/>
                <c:pt idx="0">
                  <c:v>Graph of Efficiency v Load</c:v>
                </c:pt>
              </c:strCache>
            </c:strRef>
          </c:tx>
          <c:spPr>
            <a:ln w="28575" cap="rnd">
              <a:solidFill>
                <a:schemeClr val="accent1"/>
              </a:solidFill>
              <a:round/>
            </a:ln>
            <a:effectLst/>
          </c:spPr>
          <c:marker>
            <c:symbol val="none"/>
          </c:marker>
          <c:cat>
            <c:numRef>
              <c:f>Gears!$X$14:$X$20</c:f>
              <c:numCache>
                <c:formatCode>General</c:formatCode>
                <c:ptCount val="7"/>
                <c:pt idx="0">
                  <c:v>150</c:v>
                </c:pt>
                <c:pt idx="1">
                  <c:v>200</c:v>
                </c:pt>
                <c:pt idx="2">
                  <c:v>250</c:v>
                </c:pt>
                <c:pt idx="3">
                  <c:v>300</c:v>
                </c:pt>
                <c:pt idx="4">
                  <c:v>350</c:v>
                </c:pt>
                <c:pt idx="5">
                  <c:v>400</c:v>
                </c:pt>
                <c:pt idx="6">
                  <c:v>450</c:v>
                </c:pt>
              </c:numCache>
            </c:numRef>
          </c:cat>
          <c:val>
            <c:numRef>
              <c:f>Gears!$AA$14:$AA$20</c:f>
              <c:numCache>
                <c:formatCode>0.00</c:formatCode>
                <c:ptCount val="7"/>
                <c:pt idx="0">
                  <c:v>93.75</c:v>
                </c:pt>
                <c:pt idx="1">
                  <c:v>83.333333333333343</c:v>
                </c:pt>
                <c:pt idx="2">
                  <c:v>89.285714285714292</c:v>
                </c:pt>
                <c:pt idx="3">
                  <c:v>75</c:v>
                </c:pt>
                <c:pt idx="4">
                  <c:v>67.307692307692307</c:v>
                </c:pt>
                <c:pt idx="5">
                  <c:v>71.428571428571431</c:v>
                </c:pt>
                <c:pt idx="6">
                  <c:v>93.75</c:v>
                </c:pt>
              </c:numCache>
            </c:numRef>
          </c:val>
          <c:smooth val="0"/>
          <c:extLst>
            <c:ext xmlns:c16="http://schemas.microsoft.com/office/drawing/2014/chart" uri="{C3380CC4-5D6E-409C-BE32-E72D297353CC}">
              <c16:uniqueId val="{00000000-A367-484D-BFCA-AAC60A1949F2}"/>
            </c:ext>
          </c:extLst>
        </c:ser>
        <c:dLbls>
          <c:showLegendKey val="0"/>
          <c:showVal val="0"/>
          <c:showCatName val="0"/>
          <c:showSerName val="0"/>
          <c:showPercent val="0"/>
          <c:showBubbleSize val="0"/>
        </c:dLbls>
        <c:smooth val="0"/>
        <c:axId val="1593458543"/>
        <c:axId val="1593446543"/>
      </c:lineChart>
      <c:catAx>
        <c:axId val="159345854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3446543"/>
        <c:crosses val="autoZero"/>
        <c:auto val="1"/>
        <c:lblAlgn val="ctr"/>
        <c:lblOffset val="100"/>
        <c:noMultiLvlLbl val="0"/>
      </c:catAx>
      <c:valAx>
        <c:axId val="15934465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345854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of Load v effort (Worm Gears)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Gears!$AD$22</c:f>
              <c:strCache>
                <c:ptCount val="1"/>
                <c:pt idx="0">
                  <c:v>Graph of Load v effort</c:v>
                </c:pt>
              </c:strCache>
            </c:strRef>
          </c:tx>
          <c:spPr>
            <a:ln w="28575" cap="rnd">
              <a:solidFill>
                <a:schemeClr val="accent1"/>
              </a:solidFill>
              <a:round/>
            </a:ln>
            <a:effectLst/>
          </c:spPr>
          <c:marker>
            <c:symbol val="none"/>
          </c:marker>
          <c:cat>
            <c:numRef>
              <c:f>Gears!$AD$14:$AD$20</c:f>
              <c:numCache>
                <c:formatCode>General</c:formatCode>
                <c:ptCount val="7"/>
                <c:pt idx="0">
                  <c:v>200</c:v>
                </c:pt>
                <c:pt idx="1">
                  <c:v>250</c:v>
                </c:pt>
                <c:pt idx="2">
                  <c:v>300</c:v>
                </c:pt>
                <c:pt idx="3">
                  <c:v>350</c:v>
                </c:pt>
                <c:pt idx="4">
                  <c:v>400</c:v>
                </c:pt>
                <c:pt idx="5">
                  <c:v>450</c:v>
                </c:pt>
                <c:pt idx="6">
                  <c:v>500</c:v>
                </c:pt>
              </c:numCache>
            </c:numRef>
          </c:cat>
          <c:val>
            <c:numRef>
              <c:f>Gears!$AE$14:$AE$20</c:f>
              <c:numCache>
                <c:formatCode>General</c:formatCode>
                <c:ptCount val="7"/>
                <c:pt idx="0">
                  <c:v>50</c:v>
                </c:pt>
                <c:pt idx="1">
                  <c:v>60</c:v>
                </c:pt>
                <c:pt idx="2">
                  <c:v>70</c:v>
                </c:pt>
                <c:pt idx="3">
                  <c:v>90</c:v>
                </c:pt>
                <c:pt idx="4">
                  <c:v>100</c:v>
                </c:pt>
                <c:pt idx="5">
                  <c:v>110</c:v>
                </c:pt>
                <c:pt idx="6">
                  <c:v>120</c:v>
                </c:pt>
              </c:numCache>
            </c:numRef>
          </c:val>
          <c:smooth val="0"/>
          <c:extLst>
            <c:ext xmlns:c16="http://schemas.microsoft.com/office/drawing/2014/chart" uri="{C3380CC4-5D6E-409C-BE32-E72D297353CC}">
              <c16:uniqueId val="{00000000-AA0A-4FDC-B683-5DA4197BBA2A}"/>
            </c:ext>
          </c:extLst>
        </c:ser>
        <c:dLbls>
          <c:showLegendKey val="0"/>
          <c:showVal val="0"/>
          <c:showCatName val="0"/>
          <c:showSerName val="0"/>
          <c:showPercent val="0"/>
          <c:showBubbleSize val="0"/>
        </c:dLbls>
        <c:smooth val="0"/>
        <c:axId val="1593448463"/>
        <c:axId val="1593448943"/>
      </c:lineChart>
      <c:catAx>
        <c:axId val="159344846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3448943"/>
        <c:crosses val="autoZero"/>
        <c:auto val="1"/>
        <c:lblAlgn val="ctr"/>
        <c:lblOffset val="100"/>
        <c:noMultiLvlLbl val="0"/>
      </c:catAx>
      <c:valAx>
        <c:axId val="15934489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344846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Gears!$AD$23</c:f>
              <c:strCache>
                <c:ptCount val="1"/>
                <c:pt idx="0">
                  <c:v>Graph of Efficiency v Load</c:v>
                </c:pt>
              </c:strCache>
            </c:strRef>
          </c:tx>
          <c:spPr>
            <a:ln w="28575" cap="rnd">
              <a:solidFill>
                <a:schemeClr val="accent1"/>
              </a:solidFill>
              <a:round/>
            </a:ln>
            <a:effectLst/>
          </c:spPr>
          <c:marker>
            <c:symbol val="none"/>
          </c:marker>
          <c:cat>
            <c:numRef>
              <c:f>Gears!$AD$14:$AD$20</c:f>
              <c:numCache>
                <c:formatCode>General</c:formatCode>
                <c:ptCount val="7"/>
                <c:pt idx="0">
                  <c:v>200</c:v>
                </c:pt>
                <c:pt idx="1">
                  <c:v>250</c:v>
                </c:pt>
                <c:pt idx="2">
                  <c:v>300</c:v>
                </c:pt>
                <c:pt idx="3">
                  <c:v>350</c:v>
                </c:pt>
                <c:pt idx="4">
                  <c:v>400</c:v>
                </c:pt>
                <c:pt idx="5">
                  <c:v>450</c:v>
                </c:pt>
                <c:pt idx="6">
                  <c:v>500</c:v>
                </c:pt>
              </c:numCache>
            </c:numRef>
          </c:cat>
          <c:val>
            <c:numRef>
              <c:f>Gears!$AG$14:$AG$20</c:f>
              <c:numCache>
                <c:formatCode>0.00</c:formatCode>
                <c:ptCount val="7"/>
                <c:pt idx="0">
                  <c:v>10</c:v>
                </c:pt>
                <c:pt idx="1">
                  <c:v>10.416666666666668</c:v>
                </c:pt>
                <c:pt idx="2">
                  <c:v>10.714285714285714</c:v>
                </c:pt>
                <c:pt idx="3">
                  <c:v>9.7222222222222232</c:v>
                </c:pt>
                <c:pt idx="4">
                  <c:v>10</c:v>
                </c:pt>
                <c:pt idx="5">
                  <c:v>10.227272727272727</c:v>
                </c:pt>
                <c:pt idx="6">
                  <c:v>10.416666666666668</c:v>
                </c:pt>
              </c:numCache>
            </c:numRef>
          </c:val>
          <c:smooth val="0"/>
          <c:extLst>
            <c:ext xmlns:c16="http://schemas.microsoft.com/office/drawing/2014/chart" uri="{C3380CC4-5D6E-409C-BE32-E72D297353CC}">
              <c16:uniqueId val="{00000000-06EA-4E13-8DB4-1761A2A01250}"/>
            </c:ext>
          </c:extLst>
        </c:ser>
        <c:dLbls>
          <c:showLegendKey val="0"/>
          <c:showVal val="0"/>
          <c:showCatName val="0"/>
          <c:showSerName val="0"/>
          <c:showPercent val="0"/>
          <c:showBubbleSize val="0"/>
        </c:dLbls>
        <c:smooth val="0"/>
        <c:axId val="1593462383"/>
        <c:axId val="1593453743"/>
      </c:lineChart>
      <c:catAx>
        <c:axId val="159346238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3453743"/>
        <c:crosses val="autoZero"/>
        <c:auto val="1"/>
        <c:lblAlgn val="ctr"/>
        <c:lblOffset val="100"/>
        <c:noMultiLvlLbl val="0"/>
      </c:catAx>
      <c:valAx>
        <c:axId val="15934537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346238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GB"/>
              <a:t>Graph of Load v effort</a:t>
            </a:r>
          </a:p>
        </c:rich>
      </c:tx>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9136482939632546E-2"/>
          <c:y val="0.17171296296296298"/>
          <c:w val="0.87130796150481193"/>
          <c:h val="0.72125801983085447"/>
        </c:manualLayout>
      </c:layout>
      <c:scatterChart>
        <c:scatterStyle val="lineMarker"/>
        <c:varyColors val="0"/>
        <c:ser>
          <c:idx val="0"/>
          <c:order val="0"/>
          <c:spPr>
            <a:ln w="22225" cap="rnd">
              <a:solidFill>
                <a:schemeClr val="accent1"/>
              </a:solidFill>
              <a:round/>
            </a:ln>
            <a:effectLst/>
          </c:spPr>
          <c:marker>
            <c:symbol val="diamond"/>
            <c:size val="6"/>
            <c:spPr>
              <a:solidFill>
                <a:schemeClr val="accent1"/>
              </a:solidFill>
              <a:ln w="9525">
                <a:solidFill>
                  <a:schemeClr val="accent1"/>
                </a:solidFill>
                <a:round/>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30</c:v>
                </c:pt>
                <c:pt idx="1">
                  <c:v>75</c:v>
                </c:pt>
                <c:pt idx="2">
                  <c:v>82</c:v>
                </c:pt>
                <c:pt idx="3">
                  <c:v>120</c:v>
                </c:pt>
                <c:pt idx="4">
                  <c:v>160</c:v>
                </c:pt>
                <c:pt idx="5">
                  <c:v>200</c:v>
                </c:pt>
                <c:pt idx="6">
                  <c:v>230</c:v>
                </c:pt>
                <c:pt idx="7">
                  <c:v>250</c:v>
                </c:pt>
                <c:pt idx="8">
                  <c:v>280</c:v>
                </c:pt>
                <c:pt idx="9">
                  <c:v>300</c:v>
                </c:pt>
              </c:numCache>
            </c:numRef>
          </c:yVal>
          <c:smooth val="0"/>
          <c:extLst>
            <c:ext xmlns:c16="http://schemas.microsoft.com/office/drawing/2014/chart" uri="{C3380CC4-5D6E-409C-BE32-E72D297353CC}">
              <c16:uniqueId val="{00000000-D5D5-4AB7-AE64-1ADC3D573880}"/>
            </c:ext>
          </c:extLst>
        </c:ser>
        <c:dLbls>
          <c:showLegendKey val="0"/>
          <c:showVal val="0"/>
          <c:showCatName val="0"/>
          <c:showSerName val="0"/>
          <c:showPercent val="0"/>
          <c:showBubbleSize val="0"/>
        </c:dLbls>
        <c:axId val="1526031135"/>
        <c:axId val="1526032095"/>
      </c:scatterChart>
      <c:valAx>
        <c:axId val="152603113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cap="all" baseline="0">
                    <a:solidFill>
                      <a:sysClr val="windowText" lastClr="000000">
                        <a:lumMod val="65000"/>
                        <a:lumOff val="35000"/>
                      </a:sysClr>
                    </a:solidFill>
                    <a:latin typeface="+mn-lt"/>
                    <a:ea typeface="+mn-ea"/>
                    <a:cs typeface="+mn-cs"/>
                  </a:defRPr>
                </a:pPr>
                <a:r>
                  <a:rPr lang="en-GB">
                    <a:solidFill>
                      <a:sysClr val="windowText" lastClr="000000">
                        <a:lumMod val="65000"/>
                        <a:lumOff val="35000"/>
                      </a:sysClr>
                    </a:solidFill>
                  </a:rPr>
                  <a:t>load</a:t>
                </a:r>
                <a:r>
                  <a:rPr lang="en-GB" baseline="0">
                    <a:solidFill>
                      <a:sysClr val="windowText" lastClr="000000">
                        <a:lumMod val="65000"/>
                        <a:lumOff val="35000"/>
                      </a:sysClr>
                    </a:solidFill>
                  </a:rPr>
                  <a:t> (g)</a:t>
                </a:r>
                <a:endParaRPr lang="en-GB">
                  <a:solidFill>
                    <a:sysClr val="windowText" lastClr="000000">
                      <a:lumMod val="65000"/>
                      <a:lumOff val="35000"/>
                    </a:sysClr>
                  </a:solidFill>
                </a:endParaRPr>
              </a:p>
            </c:rich>
          </c:tx>
          <c:overlay val="0"/>
          <c:spPr>
            <a:noFill/>
            <a:ln>
              <a:noFill/>
            </a:ln>
            <a:effectLst/>
          </c:spPr>
          <c:txPr>
            <a:bodyPr rot="0" spcFirstLastPara="1" vertOverflow="ellipsis" vert="horz" wrap="square" anchor="ctr" anchorCtr="1"/>
            <a:lstStyle/>
            <a:p>
              <a:pPr>
                <a:defRPr sz="900" b="0" i="0" u="none" strike="noStrike" kern="1200" cap="all" baseline="0">
                  <a:solidFill>
                    <a:sysClr val="windowText" lastClr="000000">
                      <a:lumMod val="65000"/>
                      <a:lumOff val="35000"/>
                    </a:sys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all" spc="120" normalizeH="0" baseline="0">
                <a:solidFill>
                  <a:schemeClr val="tx1">
                    <a:lumMod val="65000"/>
                    <a:lumOff val="35000"/>
                  </a:schemeClr>
                </a:solidFill>
                <a:latin typeface="+mn-lt"/>
                <a:ea typeface="+mn-ea"/>
                <a:cs typeface="+mn-cs"/>
              </a:defRPr>
            </a:pPr>
            <a:endParaRPr lang="en-US"/>
          </a:p>
        </c:txPr>
        <c:crossAx val="1526032095"/>
        <c:crosses val="autoZero"/>
        <c:crossBetween val="midCat"/>
      </c:valAx>
      <c:valAx>
        <c:axId val="152603209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effort</a:t>
                </a:r>
                <a:r>
                  <a:rPr lang="en-GB" baseline="0"/>
                  <a:t> (g)</a:t>
                </a:r>
                <a:endParaRPr lang="en-GB"/>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26031135"/>
        <c:crosses val="autoZero"/>
        <c:crossBetween val="midCat"/>
      </c:valAx>
      <c:spPr>
        <a:noFill/>
        <a:ln>
          <a:noFill/>
        </a:ln>
        <a:effectLst/>
      </c:spPr>
    </c:plotArea>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US"/>
              <a:t>Graph of Efficiency v Load</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lineChart>
        <c:grouping val="standard"/>
        <c:varyColors val="0"/>
        <c:ser>
          <c:idx val="0"/>
          <c:order val="0"/>
          <c:tx>
            <c:strRef>
              <c:f>'Rotational Friction'!$D$5</c:f>
              <c:strCache>
                <c:ptCount val="1"/>
                <c:pt idx="0">
                  <c:v>Efficiency</c:v>
                </c:pt>
              </c:strCache>
            </c:strRef>
          </c:tx>
          <c:spPr>
            <a:ln w="31750" cap="rnd">
              <a:solidFill>
                <a:schemeClr val="accent1"/>
              </a:solidFill>
              <a:round/>
            </a:ln>
            <a:effectLst/>
          </c:spPr>
          <c:marker>
            <c:symbol val="none"/>
          </c:marker>
          <c:cat>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Friction'!$D$7:$D$16</c:f>
              <c:numCache>
                <c:formatCode>0.00</c:formatCode>
                <c:ptCount val="10"/>
                <c:pt idx="0">
                  <c:v>55.555555555555557</c:v>
                </c:pt>
                <c:pt idx="1">
                  <c:v>44.444444444444443</c:v>
                </c:pt>
                <c:pt idx="2">
                  <c:v>60.975609756097562</c:v>
                </c:pt>
                <c:pt idx="3">
                  <c:v>55.555555555555557</c:v>
                </c:pt>
                <c:pt idx="4">
                  <c:v>52.083333333333336</c:v>
                </c:pt>
                <c:pt idx="5">
                  <c:v>50</c:v>
                </c:pt>
                <c:pt idx="6">
                  <c:v>50.724637681159422</c:v>
                </c:pt>
                <c:pt idx="7">
                  <c:v>53.333333333333336</c:v>
                </c:pt>
                <c:pt idx="8">
                  <c:v>53.571428571428569</c:v>
                </c:pt>
                <c:pt idx="9">
                  <c:v>55.555555555555557</c:v>
                </c:pt>
              </c:numCache>
            </c:numRef>
          </c:val>
          <c:smooth val="0"/>
          <c:extLst>
            <c:ext xmlns:c16="http://schemas.microsoft.com/office/drawing/2014/chart" uri="{C3380CC4-5D6E-409C-BE32-E72D297353CC}">
              <c16:uniqueId val="{00000000-3C7F-421A-AE90-EA1163D8274B}"/>
            </c:ext>
          </c:extLst>
        </c:ser>
        <c:dLbls>
          <c:showLegendKey val="0"/>
          <c:showVal val="0"/>
          <c:showCatName val="0"/>
          <c:showSerName val="0"/>
          <c:showPercent val="0"/>
          <c:showBubbleSize val="0"/>
        </c:dLbls>
        <c:smooth val="0"/>
        <c:axId val="1245125391"/>
        <c:axId val="1245112431"/>
      </c:lineChart>
      <c:catAx>
        <c:axId val="1245125391"/>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245112431"/>
        <c:crosses val="autoZero"/>
        <c:auto val="1"/>
        <c:lblAlgn val="ctr"/>
        <c:lblOffset val="100"/>
        <c:noMultiLvlLbl val="0"/>
      </c:catAx>
      <c:valAx>
        <c:axId val="1245112431"/>
        <c:scaling>
          <c:orientation val="minMax"/>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GB"/>
                  <a:t>Efficiency</a:t>
                </a:r>
                <a:r>
                  <a:rPr lang="en-GB" baseline="0"/>
                  <a:t> (%)</a:t>
                </a:r>
                <a:endParaRPr lang="en-GB"/>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24512539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Friction'!$F$19</c:f>
              <c:strCache>
                <c:ptCount val="1"/>
                <c:pt idx="0">
                  <c:v>Graph of Load v effort</c:v>
                </c:pt>
              </c:strCache>
            </c:strRef>
          </c:tx>
          <c:spPr>
            <a:ln w="28575" cap="rnd">
              <a:solidFill>
                <a:schemeClr val="accent1"/>
              </a:solidFill>
              <a:round/>
            </a:ln>
            <a:effectLst/>
          </c:spPr>
          <c:marker>
            <c:symbol val="none"/>
          </c:marker>
          <c:cat>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Friction'!$G$7:$G$16</c:f>
              <c:numCache>
                <c:formatCode>General</c:formatCode>
                <c:ptCount val="10"/>
                <c:pt idx="0">
                  <c:v>20</c:v>
                </c:pt>
                <c:pt idx="1">
                  <c:v>30</c:v>
                </c:pt>
                <c:pt idx="2">
                  <c:v>40</c:v>
                </c:pt>
                <c:pt idx="3">
                  <c:v>50</c:v>
                </c:pt>
                <c:pt idx="4">
                  <c:v>60</c:v>
                </c:pt>
                <c:pt idx="5">
                  <c:v>70</c:v>
                </c:pt>
                <c:pt idx="6">
                  <c:v>80</c:v>
                </c:pt>
                <c:pt idx="7">
                  <c:v>100</c:v>
                </c:pt>
                <c:pt idx="8">
                  <c:v>110</c:v>
                </c:pt>
                <c:pt idx="9">
                  <c:v>120</c:v>
                </c:pt>
              </c:numCache>
            </c:numRef>
          </c:val>
          <c:smooth val="0"/>
          <c:extLst>
            <c:ext xmlns:c16="http://schemas.microsoft.com/office/drawing/2014/chart" uri="{C3380CC4-5D6E-409C-BE32-E72D297353CC}">
              <c16:uniqueId val="{00000000-4D0E-42EB-A2B8-0A51AA11B1CD}"/>
            </c:ext>
          </c:extLst>
        </c:ser>
        <c:dLbls>
          <c:showLegendKey val="0"/>
          <c:showVal val="0"/>
          <c:showCatName val="0"/>
          <c:showSerName val="0"/>
          <c:showPercent val="0"/>
          <c:showBubbleSize val="0"/>
        </c:dLbls>
        <c:smooth val="0"/>
        <c:axId val="1245117231"/>
        <c:axId val="1245129231"/>
      </c:lineChart>
      <c:catAx>
        <c:axId val="124511723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29231"/>
        <c:crosses val="autoZero"/>
        <c:auto val="1"/>
        <c:lblAlgn val="ctr"/>
        <c:lblOffset val="100"/>
        <c:noMultiLvlLbl val="0"/>
      </c:catAx>
      <c:valAx>
        <c:axId val="12451292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 (g)</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1723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of Efficiency v Load </a:t>
            </a:r>
          </a:p>
        </c:rich>
      </c:tx>
      <c:layout>
        <c:manualLayout>
          <c:xMode val="edge"/>
          <c:yMode val="edge"/>
          <c:x val="0.29004855643044619"/>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Friction'!$I$7:$I$16</c:f>
              <c:numCache>
                <c:formatCode>0.00</c:formatCode>
                <c:ptCount val="10"/>
                <c:pt idx="0">
                  <c:v>20.833333333333336</c:v>
                </c:pt>
                <c:pt idx="1">
                  <c:v>27.777777777777779</c:v>
                </c:pt>
                <c:pt idx="2">
                  <c:v>31.25</c:v>
                </c:pt>
                <c:pt idx="3">
                  <c:v>33.333333333333329</c:v>
                </c:pt>
                <c:pt idx="4">
                  <c:v>34.722222222222229</c:v>
                </c:pt>
                <c:pt idx="5">
                  <c:v>35.714285714285715</c:v>
                </c:pt>
                <c:pt idx="6">
                  <c:v>36.458333333333329</c:v>
                </c:pt>
                <c:pt idx="7">
                  <c:v>33.333333333333329</c:v>
                </c:pt>
                <c:pt idx="8">
                  <c:v>34.090909090909086</c:v>
                </c:pt>
                <c:pt idx="9">
                  <c:v>34.722222222222229</c:v>
                </c:pt>
              </c:numCache>
            </c:numRef>
          </c:val>
          <c:smooth val="0"/>
          <c:extLst>
            <c:ext xmlns:c16="http://schemas.microsoft.com/office/drawing/2014/chart" uri="{C3380CC4-5D6E-409C-BE32-E72D297353CC}">
              <c16:uniqueId val="{00000000-EB15-4D60-8AAC-6238D5AFC477}"/>
            </c:ext>
          </c:extLst>
        </c:ser>
        <c:dLbls>
          <c:showLegendKey val="0"/>
          <c:showVal val="0"/>
          <c:showCatName val="0"/>
          <c:showSerName val="0"/>
          <c:showPercent val="0"/>
          <c:showBubbleSize val="0"/>
        </c:dLbls>
        <c:smooth val="0"/>
        <c:axId val="1245109071"/>
        <c:axId val="1245110031"/>
      </c:lineChart>
      <c:catAx>
        <c:axId val="124510907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10031"/>
        <c:crosses val="autoZero"/>
        <c:auto val="1"/>
        <c:lblAlgn val="ctr"/>
        <c:lblOffset val="100"/>
        <c:noMultiLvlLbl val="0"/>
      </c:catAx>
      <c:valAx>
        <c:axId val="124511003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0907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29004855643044619"/>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Friction'!$P$20</c:f>
              <c:strCache>
                <c:ptCount val="1"/>
                <c:pt idx="0">
                  <c:v>Graph of Load v effort</c:v>
                </c:pt>
              </c:strCache>
            </c:strRef>
          </c:tx>
          <c:spPr>
            <a:ln w="28575" cap="rnd">
              <a:solidFill>
                <a:schemeClr val="accent1"/>
              </a:solidFill>
              <a:round/>
            </a:ln>
            <a:effectLst/>
          </c:spPr>
          <c:marker>
            <c:symbol val="none"/>
          </c:marker>
          <c:cat>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Friction'!$L$7:$L$16</c:f>
              <c:numCache>
                <c:formatCode>General</c:formatCode>
                <c:ptCount val="10"/>
                <c:pt idx="0">
                  <c:v>70</c:v>
                </c:pt>
                <c:pt idx="1">
                  <c:v>90</c:v>
                </c:pt>
                <c:pt idx="2">
                  <c:v>100</c:v>
                </c:pt>
                <c:pt idx="3">
                  <c:v>110</c:v>
                </c:pt>
                <c:pt idx="4">
                  <c:v>130</c:v>
                </c:pt>
                <c:pt idx="5">
                  <c:v>140</c:v>
                </c:pt>
                <c:pt idx="6">
                  <c:v>150</c:v>
                </c:pt>
                <c:pt idx="7">
                  <c:v>160</c:v>
                </c:pt>
                <c:pt idx="8">
                  <c:v>170</c:v>
                </c:pt>
                <c:pt idx="9">
                  <c:v>180</c:v>
                </c:pt>
              </c:numCache>
            </c:numRef>
          </c:val>
          <c:smooth val="0"/>
          <c:extLst>
            <c:ext xmlns:c16="http://schemas.microsoft.com/office/drawing/2014/chart" uri="{C3380CC4-5D6E-409C-BE32-E72D297353CC}">
              <c16:uniqueId val="{00000000-0681-4A62-B231-B1FA1D990D6D}"/>
            </c:ext>
          </c:extLst>
        </c:ser>
        <c:dLbls>
          <c:showLegendKey val="0"/>
          <c:showVal val="0"/>
          <c:showCatName val="0"/>
          <c:showSerName val="0"/>
          <c:showPercent val="0"/>
          <c:showBubbleSize val="0"/>
        </c:dLbls>
        <c:smooth val="0"/>
        <c:axId val="1245121071"/>
        <c:axId val="1245119151"/>
      </c:lineChart>
      <c:catAx>
        <c:axId val="124512107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19151"/>
        <c:crosses val="autoZero"/>
        <c:auto val="1"/>
        <c:lblAlgn val="ctr"/>
        <c:lblOffset val="100"/>
        <c:noMultiLvlLbl val="0"/>
      </c:catAx>
      <c:valAx>
        <c:axId val="12451191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Efforts</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2107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Friction'!$K$20</c:f>
              <c:strCache>
                <c:ptCount val="1"/>
                <c:pt idx="0">
                  <c:v>Graph of Efficiency v Load</c:v>
                </c:pt>
              </c:strCache>
            </c:strRef>
          </c:tx>
          <c:spPr>
            <a:ln w="28575" cap="rnd">
              <a:solidFill>
                <a:schemeClr val="accent1"/>
              </a:solidFill>
              <a:round/>
            </a:ln>
            <a:effectLst/>
          </c:spPr>
          <c:marker>
            <c:symbol val="none"/>
          </c:marker>
          <c:cat>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Friction'!$N$7:$N$16</c:f>
              <c:numCache>
                <c:formatCode>0.00</c:formatCode>
                <c:ptCount val="10"/>
                <c:pt idx="0">
                  <c:v>1.4200511218403864</c:v>
                </c:pt>
                <c:pt idx="1">
                  <c:v>2.2089684117517123</c:v>
                </c:pt>
                <c:pt idx="2">
                  <c:v>2.9821073558648115</c:v>
                </c:pt>
                <c:pt idx="3">
                  <c:v>3.6146755828664374</c:v>
                </c:pt>
                <c:pt idx="4">
                  <c:v>3.8232145588010398</c:v>
                </c:pt>
                <c:pt idx="5">
                  <c:v>4.260153365521159</c:v>
                </c:pt>
                <c:pt idx="6">
                  <c:v>4.6388336646785957</c:v>
                </c:pt>
                <c:pt idx="7">
                  <c:v>4.9701789264413518</c:v>
                </c:pt>
                <c:pt idx="8">
                  <c:v>5.262542392702608</c:v>
                </c:pt>
                <c:pt idx="9">
                  <c:v>5.5224210293792799</c:v>
                </c:pt>
              </c:numCache>
            </c:numRef>
          </c:val>
          <c:smooth val="0"/>
          <c:extLst>
            <c:ext xmlns:c16="http://schemas.microsoft.com/office/drawing/2014/chart" uri="{C3380CC4-5D6E-409C-BE32-E72D297353CC}">
              <c16:uniqueId val="{00000000-6F20-4811-A319-DC22EB7F2267}"/>
            </c:ext>
          </c:extLst>
        </c:ser>
        <c:dLbls>
          <c:showLegendKey val="0"/>
          <c:showVal val="0"/>
          <c:showCatName val="0"/>
          <c:showSerName val="0"/>
          <c:showPercent val="0"/>
          <c:showBubbleSize val="0"/>
        </c:dLbls>
        <c:smooth val="0"/>
        <c:axId val="1245115791"/>
        <c:axId val="1245137871"/>
      </c:lineChart>
      <c:catAx>
        <c:axId val="124511579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37871"/>
        <c:crosses val="autoZero"/>
        <c:auto val="1"/>
        <c:lblAlgn val="ctr"/>
        <c:lblOffset val="100"/>
        <c:noMultiLvlLbl val="0"/>
      </c:catAx>
      <c:valAx>
        <c:axId val="12451378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1579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Friction'!$P$20</c:f>
              <c:strCache>
                <c:ptCount val="1"/>
                <c:pt idx="0">
                  <c:v>Graph of Load v effort</c:v>
                </c:pt>
              </c:strCache>
            </c:strRef>
          </c:tx>
          <c:spPr>
            <a:ln w="28575" cap="rnd">
              <a:solidFill>
                <a:schemeClr val="accent1"/>
              </a:solidFill>
              <a:round/>
            </a:ln>
            <a:effectLst/>
          </c:spPr>
          <c:marker>
            <c:symbol val="none"/>
          </c:marker>
          <c:cat>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Friction'!$Q$8:$Q$17</c:f>
              <c:numCache>
                <c:formatCode>General</c:formatCode>
                <c:ptCount val="10"/>
                <c:pt idx="0">
                  <c:v>60</c:v>
                </c:pt>
                <c:pt idx="1">
                  <c:v>110</c:v>
                </c:pt>
                <c:pt idx="2">
                  <c:v>160</c:v>
                </c:pt>
                <c:pt idx="3">
                  <c:v>210</c:v>
                </c:pt>
                <c:pt idx="4">
                  <c:v>260</c:v>
                </c:pt>
                <c:pt idx="5">
                  <c:v>310</c:v>
                </c:pt>
                <c:pt idx="6">
                  <c:v>360</c:v>
                </c:pt>
                <c:pt idx="7">
                  <c:v>410</c:v>
                </c:pt>
                <c:pt idx="8">
                  <c:v>460</c:v>
                </c:pt>
                <c:pt idx="9">
                  <c:v>570</c:v>
                </c:pt>
              </c:numCache>
            </c:numRef>
          </c:val>
          <c:smooth val="0"/>
          <c:extLst>
            <c:ext xmlns:c16="http://schemas.microsoft.com/office/drawing/2014/chart" uri="{C3380CC4-5D6E-409C-BE32-E72D297353CC}">
              <c16:uniqueId val="{00000000-3333-4958-9968-5DB4270CDE56}"/>
            </c:ext>
          </c:extLst>
        </c:ser>
        <c:dLbls>
          <c:showLegendKey val="0"/>
          <c:showVal val="0"/>
          <c:showCatName val="0"/>
          <c:showSerName val="0"/>
          <c:showPercent val="0"/>
          <c:showBubbleSize val="0"/>
        </c:dLbls>
        <c:smooth val="0"/>
        <c:axId val="1245132591"/>
        <c:axId val="1245133071"/>
      </c:lineChart>
      <c:catAx>
        <c:axId val="124513259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33071"/>
        <c:crosses val="autoZero"/>
        <c:auto val="1"/>
        <c:lblAlgn val="ctr"/>
        <c:lblOffset val="100"/>
        <c:noMultiLvlLbl val="0"/>
      </c:catAx>
      <c:valAx>
        <c:axId val="12451330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Efforts</a:t>
                </a:r>
                <a:r>
                  <a:rPr lang="en-GB" baseline="0"/>
                  <a:t> (g)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3259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'Rotational Friction'!$P$21</c:f>
              <c:strCache>
                <c:ptCount val="1"/>
                <c:pt idx="0">
                  <c:v>Graph of Efficiency v Load</c:v>
                </c:pt>
              </c:strCache>
            </c:strRef>
          </c:tx>
          <c:spPr>
            <a:ln w="28575" cap="rnd">
              <a:solidFill>
                <a:schemeClr val="accent1"/>
              </a:solidFill>
              <a:round/>
            </a:ln>
            <a:effectLst/>
          </c:spPr>
          <c:marker>
            <c:symbol val="none"/>
          </c:marker>
          <c:cat>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cat>
          <c:val>
            <c:numRef>
              <c:f>'Rotational Friction'!$S$8:$S$17</c:f>
              <c:numCache>
                <c:formatCode>0.00</c:formatCode>
                <c:ptCount val="10"/>
                <c:pt idx="0">
                  <c:v>83.333333333333343</c:v>
                </c:pt>
                <c:pt idx="1">
                  <c:v>90.909090909090907</c:v>
                </c:pt>
                <c:pt idx="2">
                  <c:v>93.75</c:v>
                </c:pt>
                <c:pt idx="3">
                  <c:v>95.238095238095227</c:v>
                </c:pt>
                <c:pt idx="4">
                  <c:v>96.15384615384616</c:v>
                </c:pt>
                <c:pt idx="5">
                  <c:v>96.774193548387103</c:v>
                </c:pt>
                <c:pt idx="6">
                  <c:v>97.222222222222214</c:v>
                </c:pt>
                <c:pt idx="7">
                  <c:v>97.560975609756099</c:v>
                </c:pt>
                <c:pt idx="8">
                  <c:v>97.826086956521735</c:v>
                </c:pt>
                <c:pt idx="9">
                  <c:v>87.719298245614027</c:v>
                </c:pt>
              </c:numCache>
            </c:numRef>
          </c:val>
          <c:smooth val="0"/>
          <c:extLst>
            <c:ext xmlns:c16="http://schemas.microsoft.com/office/drawing/2014/chart" uri="{C3380CC4-5D6E-409C-BE32-E72D297353CC}">
              <c16:uniqueId val="{00000000-84BD-4BDC-A791-268EE0AF62A6}"/>
            </c:ext>
          </c:extLst>
        </c:ser>
        <c:dLbls>
          <c:showLegendKey val="0"/>
          <c:showVal val="0"/>
          <c:showCatName val="0"/>
          <c:showSerName val="0"/>
          <c:showPercent val="0"/>
          <c:showBubbleSize val="0"/>
        </c:dLbls>
        <c:smooth val="0"/>
        <c:axId val="1245115311"/>
        <c:axId val="1245130671"/>
      </c:lineChart>
      <c:catAx>
        <c:axId val="124511531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Load</a:t>
                </a:r>
                <a:r>
                  <a:rPr lang="en-GB" baseline="0"/>
                  <a:t> (g)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30671"/>
        <c:crosses val="autoZero"/>
        <c:auto val="1"/>
        <c:lblAlgn val="ctr"/>
        <c:lblOffset val="100"/>
        <c:noMultiLvlLbl val="0"/>
      </c:catAx>
      <c:valAx>
        <c:axId val="12451306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Efficiency</a:t>
                </a:r>
                <a:r>
                  <a:rPr lang="en-GB" baseline="0"/>
                  <a:t>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511531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1">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14.xml><?xml version="1.0" encoding="utf-8"?>
<cs:chartStyle xmlns:cs="http://schemas.microsoft.com/office/drawing/2012/chartStyle" xmlns:a="http://schemas.openxmlformats.org/drawingml/2006/main" id="231">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8" Type="http://schemas.openxmlformats.org/officeDocument/2006/relationships/chart" Target="../charts/chart20.xml"/><Relationship Id="rId3" Type="http://schemas.openxmlformats.org/officeDocument/2006/relationships/chart" Target="../charts/chart15.xml"/><Relationship Id="rId7" Type="http://schemas.openxmlformats.org/officeDocument/2006/relationships/chart" Target="../charts/chart19.xml"/><Relationship Id="rId2" Type="http://schemas.openxmlformats.org/officeDocument/2006/relationships/chart" Target="../charts/chart14.xml"/><Relationship Id="rId1" Type="http://schemas.openxmlformats.org/officeDocument/2006/relationships/chart" Target="../charts/chart13.xml"/><Relationship Id="rId6" Type="http://schemas.openxmlformats.org/officeDocument/2006/relationships/chart" Target="../charts/chart18.xml"/><Relationship Id="rId5" Type="http://schemas.openxmlformats.org/officeDocument/2006/relationships/chart" Target="../charts/chart17.xml"/><Relationship Id="rId4" Type="http://schemas.openxmlformats.org/officeDocument/2006/relationships/chart" Target="../charts/chart16.xml"/></Relationships>
</file>

<file path=xl/drawings/drawing1.xml><?xml version="1.0" encoding="utf-8"?>
<xdr:wsDr xmlns:xdr="http://schemas.openxmlformats.org/drawingml/2006/spreadsheetDrawing" xmlns:a="http://schemas.openxmlformats.org/drawingml/2006/main">
  <xdr:twoCellAnchor>
    <xdr:from>
      <xdr:col>0</xdr:col>
      <xdr:colOff>201976</xdr:colOff>
      <xdr:row>35</xdr:row>
      <xdr:rowOff>138628</xdr:rowOff>
    </xdr:from>
    <xdr:to>
      <xdr:col>5</xdr:col>
      <xdr:colOff>881349</xdr:colOff>
      <xdr:row>50</xdr:row>
      <xdr:rowOff>127611</xdr:rowOff>
    </xdr:to>
    <xdr:graphicFrame macro="">
      <xdr:nvGraphicFramePr>
        <xdr:cNvPr id="2" name="Chart 1">
          <a:extLst>
            <a:ext uri="{FF2B5EF4-FFF2-40B4-BE49-F238E27FC236}">
              <a16:creationId xmlns:a16="http://schemas.microsoft.com/office/drawing/2014/main" id="{F81D9C5C-DFD2-0403-4276-5927CEFEED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229519</xdr:colOff>
      <xdr:row>52</xdr:row>
      <xdr:rowOff>918</xdr:rowOff>
    </xdr:from>
    <xdr:to>
      <xdr:col>5</xdr:col>
      <xdr:colOff>908892</xdr:colOff>
      <xdr:row>66</xdr:row>
      <xdr:rowOff>173515</xdr:rowOff>
    </xdr:to>
    <xdr:graphicFrame macro="">
      <xdr:nvGraphicFramePr>
        <xdr:cNvPr id="4" name="Chart 3">
          <a:extLst>
            <a:ext uri="{FF2B5EF4-FFF2-40B4-BE49-F238E27FC236}">
              <a16:creationId xmlns:a16="http://schemas.microsoft.com/office/drawing/2014/main" id="{4D9E4A58-2886-56E0-521A-C11BA94AE02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1055782</xdr:colOff>
      <xdr:row>35</xdr:row>
      <xdr:rowOff>138628</xdr:rowOff>
    </xdr:from>
    <xdr:to>
      <xdr:col>12</xdr:col>
      <xdr:colOff>688553</xdr:colOff>
      <xdr:row>50</xdr:row>
      <xdr:rowOff>127611</xdr:rowOff>
    </xdr:to>
    <xdr:graphicFrame macro="">
      <xdr:nvGraphicFramePr>
        <xdr:cNvPr id="5" name="Chart 4">
          <a:extLst>
            <a:ext uri="{FF2B5EF4-FFF2-40B4-BE49-F238E27FC236}">
              <a16:creationId xmlns:a16="http://schemas.microsoft.com/office/drawing/2014/main" id="{192944C3-9B74-C21F-A38F-EDB2853305C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9181</xdr:colOff>
      <xdr:row>52</xdr:row>
      <xdr:rowOff>10099</xdr:rowOff>
    </xdr:from>
    <xdr:to>
      <xdr:col>13</xdr:col>
      <xdr:colOff>9181</xdr:colOff>
      <xdr:row>66</xdr:row>
      <xdr:rowOff>182696</xdr:rowOff>
    </xdr:to>
    <xdr:graphicFrame macro="">
      <xdr:nvGraphicFramePr>
        <xdr:cNvPr id="6" name="Chart 5">
          <a:extLst>
            <a:ext uri="{FF2B5EF4-FFF2-40B4-BE49-F238E27FC236}">
              <a16:creationId xmlns:a16="http://schemas.microsoft.com/office/drawing/2014/main" id="{3FCF1695-7DEA-DBC7-5D3C-1A62000A75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13</xdr:col>
      <xdr:colOff>945614</xdr:colOff>
      <xdr:row>35</xdr:row>
      <xdr:rowOff>120267</xdr:rowOff>
    </xdr:from>
    <xdr:to>
      <xdr:col>19</xdr:col>
      <xdr:colOff>486578</xdr:colOff>
      <xdr:row>50</xdr:row>
      <xdr:rowOff>109250</xdr:rowOff>
    </xdr:to>
    <xdr:graphicFrame macro="">
      <xdr:nvGraphicFramePr>
        <xdr:cNvPr id="7" name="Chart 6">
          <a:extLst>
            <a:ext uri="{FF2B5EF4-FFF2-40B4-BE49-F238E27FC236}">
              <a16:creationId xmlns:a16="http://schemas.microsoft.com/office/drawing/2014/main" id="{46DABB75-99BF-81AC-B283-458663DB3F3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13</xdr:col>
      <xdr:colOff>936434</xdr:colOff>
      <xdr:row>51</xdr:row>
      <xdr:rowOff>156991</xdr:rowOff>
    </xdr:from>
    <xdr:to>
      <xdr:col>19</xdr:col>
      <xdr:colOff>477398</xdr:colOff>
      <xdr:row>66</xdr:row>
      <xdr:rowOff>145974</xdr:rowOff>
    </xdr:to>
    <xdr:graphicFrame macro="">
      <xdr:nvGraphicFramePr>
        <xdr:cNvPr id="8" name="Chart 7">
          <a:extLst>
            <a:ext uri="{FF2B5EF4-FFF2-40B4-BE49-F238E27FC236}">
              <a16:creationId xmlns:a16="http://schemas.microsoft.com/office/drawing/2014/main" id="{E15655C0-D4BD-7460-A272-3FE4AB55A3E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20</xdr:col>
      <xdr:colOff>201976</xdr:colOff>
      <xdr:row>35</xdr:row>
      <xdr:rowOff>111087</xdr:rowOff>
    </xdr:from>
    <xdr:to>
      <xdr:col>25</xdr:col>
      <xdr:colOff>615109</xdr:colOff>
      <xdr:row>50</xdr:row>
      <xdr:rowOff>100070</xdr:rowOff>
    </xdr:to>
    <xdr:graphicFrame macro="">
      <xdr:nvGraphicFramePr>
        <xdr:cNvPr id="9" name="Chart 8">
          <a:extLst>
            <a:ext uri="{FF2B5EF4-FFF2-40B4-BE49-F238E27FC236}">
              <a16:creationId xmlns:a16="http://schemas.microsoft.com/office/drawing/2014/main" id="{3EC3E4F6-CDDA-6D1F-F089-469CB61B99B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20</xdr:col>
      <xdr:colOff>211157</xdr:colOff>
      <xdr:row>51</xdr:row>
      <xdr:rowOff>156991</xdr:rowOff>
    </xdr:from>
    <xdr:to>
      <xdr:col>25</xdr:col>
      <xdr:colOff>624290</xdr:colOff>
      <xdr:row>66</xdr:row>
      <xdr:rowOff>145974</xdr:rowOff>
    </xdr:to>
    <xdr:graphicFrame macro="">
      <xdr:nvGraphicFramePr>
        <xdr:cNvPr id="10" name="Chart 9">
          <a:extLst>
            <a:ext uri="{FF2B5EF4-FFF2-40B4-BE49-F238E27FC236}">
              <a16:creationId xmlns:a16="http://schemas.microsoft.com/office/drawing/2014/main" id="{35728BD8-9B5A-55A3-7EF4-D740C951AD4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27</xdr:col>
      <xdr:colOff>376411</xdr:colOff>
      <xdr:row>35</xdr:row>
      <xdr:rowOff>74364</xdr:rowOff>
    </xdr:from>
    <xdr:to>
      <xdr:col>33</xdr:col>
      <xdr:colOff>220339</xdr:colOff>
      <xdr:row>50</xdr:row>
      <xdr:rowOff>63347</xdr:rowOff>
    </xdr:to>
    <xdr:graphicFrame macro="">
      <xdr:nvGraphicFramePr>
        <xdr:cNvPr id="11" name="Chart 10">
          <a:extLst>
            <a:ext uri="{FF2B5EF4-FFF2-40B4-BE49-F238E27FC236}">
              <a16:creationId xmlns:a16="http://schemas.microsoft.com/office/drawing/2014/main" id="{341A4419-DBA7-43E0-6451-7D2E9203343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27</xdr:col>
      <xdr:colOff>376410</xdr:colOff>
      <xdr:row>51</xdr:row>
      <xdr:rowOff>166171</xdr:rowOff>
    </xdr:from>
    <xdr:to>
      <xdr:col>33</xdr:col>
      <xdr:colOff>220338</xdr:colOff>
      <xdr:row>66</xdr:row>
      <xdr:rowOff>155154</xdr:rowOff>
    </xdr:to>
    <xdr:graphicFrame macro="">
      <xdr:nvGraphicFramePr>
        <xdr:cNvPr id="12" name="Chart 11">
          <a:extLst>
            <a:ext uri="{FF2B5EF4-FFF2-40B4-BE49-F238E27FC236}">
              <a16:creationId xmlns:a16="http://schemas.microsoft.com/office/drawing/2014/main" id="{AF7BD9E3-AFBB-397F-47D3-1A94F6CABD1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34</xdr:col>
      <xdr:colOff>587566</xdr:colOff>
      <xdr:row>35</xdr:row>
      <xdr:rowOff>74364</xdr:rowOff>
    </xdr:from>
    <xdr:to>
      <xdr:col>42</xdr:col>
      <xdr:colOff>312144</xdr:colOff>
      <xdr:row>50</xdr:row>
      <xdr:rowOff>63347</xdr:rowOff>
    </xdr:to>
    <xdr:graphicFrame macro="">
      <xdr:nvGraphicFramePr>
        <xdr:cNvPr id="13" name="Chart 12">
          <a:extLst>
            <a:ext uri="{FF2B5EF4-FFF2-40B4-BE49-F238E27FC236}">
              <a16:creationId xmlns:a16="http://schemas.microsoft.com/office/drawing/2014/main" id="{A1C2349B-B069-5488-1393-7D7FE6AABF7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34</xdr:col>
      <xdr:colOff>596747</xdr:colOff>
      <xdr:row>51</xdr:row>
      <xdr:rowOff>156990</xdr:rowOff>
    </xdr:from>
    <xdr:to>
      <xdr:col>42</xdr:col>
      <xdr:colOff>321325</xdr:colOff>
      <xdr:row>66</xdr:row>
      <xdr:rowOff>145973</xdr:rowOff>
    </xdr:to>
    <xdr:graphicFrame macro="">
      <xdr:nvGraphicFramePr>
        <xdr:cNvPr id="14" name="Chart 13">
          <a:extLst>
            <a:ext uri="{FF2B5EF4-FFF2-40B4-BE49-F238E27FC236}">
              <a16:creationId xmlns:a16="http://schemas.microsoft.com/office/drawing/2014/main" id="{722F7F65-137D-2E27-8DBA-C11EF2D710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158261</xdr:colOff>
      <xdr:row>24</xdr:row>
      <xdr:rowOff>74341</xdr:rowOff>
    </xdr:from>
    <xdr:to>
      <xdr:col>9</xdr:col>
      <xdr:colOff>157975</xdr:colOff>
      <xdr:row>42</xdr:row>
      <xdr:rowOff>167268</xdr:rowOff>
    </xdr:to>
    <xdr:graphicFrame macro="">
      <xdr:nvGraphicFramePr>
        <xdr:cNvPr id="5" name="Chart 4">
          <a:extLst>
            <a:ext uri="{FF2B5EF4-FFF2-40B4-BE49-F238E27FC236}">
              <a16:creationId xmlns:a16="http://schemas.microsoft.com/office/drawing/2014/main" id="{F811B1E2-3CF0-BDA6-3AD7-0314ADA3BA7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232316</xdr:colOff>
      <xdr:row>45</xdr:row>
      <xdr:rowOff>73412</xdr:rowOff>
    </xdr:from>
    <xdr:to>
      <xdr:col>9</xdr:col>
      <xdr:colOff>139389</xdr:colOff>
      <xdr:row>64</xdr:row>
      <xdr:rowOff>37171</xdr:rowOff>
    </xdr:to>
    <xdr:graphicFrame macro="">
      <xdr:nvGraphicFramePr>
        <xdr:cNvPr id="7" name="Chart 6">
          <a:extLst>
            <a:ext uri="{FF2B5EF4-FFF2-40B4-BE49-F238E27FC236}">
              <a16:creationId xmlns:a16="http://schemas.microsoft.com/office/drawing/2014/main" id="{A9EC00EB-B6B8-1880-B1FE-8321B295D92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176560</xdr:colOff>
      <xdr:row>24</xdr:row>
      <xdr:rowOff>65048</xdr:rowOff>
    </xdr:from>
    <xdr:to>
      <xdr:col>18</xdr:col>
      <xdr:colOff>334536</xdr:colOff>
      <xdr:row>42</xdr:row>
      <xdr:rowOff>167267</xdr:rowOff>
    </xdr:to>
    <xdr:graphicFrame macro="">
      <xdr:nvGraphicFramePr>
        <xdr:cNvPr id="8" name="Chart 7">
          <a:extLst>
            <a:ext uri="{FF2B5EF4-FFF2-40B4-BE49-F238E27FC236}">
              <a16:creationId xmlns:a16="http://schemas.microsoft.com/office/drawing/2014/main" id="{9917B28D-4451-EDD3-EBBF-66DCE13E0FE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185852</xdr:colOff>
      <xdr:row>45</xdr:row>
      <xdr:rowOff>74341</xdr:rowOff>
    </xdr:from>
    <xdr:to>
      <xdr:col>18</xdr:col>
      <xdr:colOff>371706</xdr:colOff>
      <xdr:row>64</xdr:row>
      <xdr:rowOff>18585</xdr:rowOff>
    </xdr:to>
    <xdr:graphicFrame macro="">
      <xdr:nvGraphicFramePr>
        <xdr:cNvPr id="10" name="Chart 9">
          <a:extLst>
            <a:ext uri="{FF2B5EF4-FFF2-40B4-BE49-F238E27FC236}">
              <a16:creationId xmlns:a16="http://schemas.microsoft.com/office/drawing/2014/main" id="{3013A6E7-F6B5-8815-1379-FD1734406AE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19</xdr:col>
      <xdr:colOff>501806</xdr:colOff>
      <xdr:row>24</xdr:row>
      <xdr:rowOff>54826</xdr:rowOff>
    </xdr:from>
    <xdr:to>
      <xdr:col>28</xdr:col>
      <xdr:colOff>46465</xdr:colOff>
      <xdr:row>42</xdr:row>
      <xdr:rowOff>157975</xdr:rowOff>
    </xdr:to>
    <xdr:graphicFrame macro="">
      <xdr:nvGraphicFramePr>
        <xdr:cNvPr id="11" name="Chart 10">
          <a:extLst>
            <a:ext uri="{FF2B5EF4-FFF2-40B4-BE49-F238E27FC236}">
              <a16:creationId xmlns:a16="http://schemas.microsoft.com/office/drawing/2014/main" id="{F5274B0F-59C3-7EE2-9390-9D231851B1F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19</xdr:col>
      <xdr:colOff>520388</xdr:colOff>
      <xdr:row>45</xdr:row>
      <xdr:rowOff>73411</xdr:rowOff>
    </xdr:from>
    <xdr:to>
      <xdr:col>28</xdr:col>
      <xdr:colOff>74340</xdr:colOff>
      <xdr:row>63</xdr:row>
      <xdr:rowOff>167267</xdr:rowOff>
    </xdr:to>
    <xdr:graphicFrame macro="">
      <xdr:nvGraphicFramePr>
        <xdr:cNvPr id="12" name="Chart 11">
          <a:extLst>
            <a:ext uri="{FF2B5EF4-FFF2-40B4-BE49-F238E27FC236}">
              <a16:creationId xmlns:a16="http://schemas.microsoft.com/office/drawing/2014/main" id="{52170F74-8E84-8B9E-FB57-0AB84DE5359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29</xdr:col>
      <xdr:colOff>464635</xdr:colOff>
      <xdr:row>24</xdr:row>
      <xdr:rowOff>54826</xdr:rowOff>
    </xdr:from>
    <xdr:to>
      <xdr:col>38</xdr:col>
      <xdr:colOff>9293</xdr:colOff>
      <xdr:row>42</xdr:row>
      <xdr:rowOff>157976</xdr:rowOff>
    </xdr:to>
    <xdr:graphicFrame macro="">
      <xdr:nvGraphicFramePr>
        <xdr:cNvPr id="13" name="Chart 12">
          <a:extLst>
            <a:ext uri="{FF2B5EF4-FFF2-40B4-BE49-F238E27FC236}">
              <a16:creationId xmlns:a16="http://schemas.microsoft.com/office/drawing/2014/main" id="{7B45C3AB-2AD8-8965-8C9A-027E8751517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29</xdr:col>
      <xdr:colOff>483219</xdr:colOff>
      <xdr:row>45</xdr:row>
      <xdr:rowOff>64120</xdr:rowOff>
    </xdr:from>
    <xdr:to>
      <xdr:col>38</xdr:col>
      <xdr:colOff>37170</xdr:colOff>
      <xdr:row>63</xdr:row>
      <xdr:rowOff>157976</xdr:rowOff>
    </xdr:to>
    <xdr:graphicFrame macro="">
      <xdr:nvGraphicFramePr>
        <xdr:cNvPr id="14" name="Chart 13">
          <a:extLst>
            <a:ext uri="{FF2B5EF4-FFF2-40B4-BE49-F238E27FC236}">
              <a16:creationId xmlns:a16="http://schemas.microsoft.com/office/drawing/2014/main" id="{C2D8200E-84CF-9A16-12CB-961A5AC8660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Normal="100" workbookViewId="0">
      <selection activeCell="C14" sqref="C14"/>
    </sheetView>
  </sheetViews>
  <sheetFormatPr defaultRowHeight="14.4" x14ac:dyDescent="0.3"/>
  <cols>
    <col min="1" max="1" width="17.44140625" customWidth="1"/>
    <col min="2" max="2" width="9.33203125" customWidth="1"/>
    <col min="3" max="3" width="19.88671875" customWidth="1"/>
    <col min="4" max="4" width="11.5546875" bestFit="1" customWidth="1"/>
    <col min="5" max="5" width="15.88671875" bestFit="1" customWidth="1"/>
    <col min="6" max="6" width="7.6640625" customWidth="1"/>
    <col min="7" max="7" width="19.88671875" customWidth="1"/>
    <col min="8" max="8" width="11.5546875" bestFit="1" customWidth="1"/>
    <col min="10" max="10" width="7.33203125" customWidth="1"/>
    <col min="11" max="11" width="17.88671875" customWidth="1"/>
    <col min="13" max="13" width="9" customWidth="1"/>
    <col min="15" max="15" width="9.6640625" customWidth="1"/>
  </cols>
  <sheetData>
    <row r="1" spans="1:32" x14ac:dyDescent="0.3">
      <c r="A1" s="1" t="s">
        <v>0</v>
      </c>
    </row>
    <row r="2" spans="1:32" x14ac:dyDescent="0.3">
      <c r="A2" s="1" t="s">
        <v>1</v>
      </c>
    </row>
    <row r="3" spans="1:32" ht="15" thickBot="1" x14ac:dyDescent="0.35">
      <c r="A3" s="1" t="s">
        <v>2</v>
      </c>
      <c r="K3" s="1" t="s">
        <v>3</v>
      </c>
    </row>
    <row r="4" spans="1:32" ht="15.6" thickTop="1" thickBot="1" x14ac:dyDescent="0.35">
      <c r="A4" s="267" t="s">
        <v>4</v>
      </c>
      <c r="B4" s="267"/>
      <c r="C4" s="267"/>
      <c r="D4" s="267"/>
      <c r="E4" s="268" t="s">
        <v>5</v>
      </c>
      <c r="F4" s="268"/>
      <c r="G4" s="268"/>
      <c r="H4" s="268"/>
      <c r="K4" s="267" t="s">
        <v>4</v>
      </c>
      <c r="L4" s="267"/>
      <c r="M4" s="267"/>
      <c r="N4" s="267"/>
      <c r="O4" s="268" t="s">
        <v>5</v>
      </c>
      <c r="P4" s="268"/>
      <c r="Q4" s="268"/>
      <c r="R4" s="268"/>
      <c r="U4" s="132" t="s">
        <v>6</v>
      </c>
      <c r="V4" s="133"/>
      <c r="W4" s="133"/>
      <c r="X4" s="133"/>
      <c r="Y4" s="133"/>
      <c r="Z4" s="133"/>
      <c r="AA4" s="134"/>
      <c r="AB4" s="199" t="s">
        <v>7</v>
      </c>
      <c r="AC4" s="200"/>
      <c r="AD4" s="200"/>
      <c r="AE4" s="200"/>
      <c r="AF4" s="201"/>
    </row>
    <row r="5" spans="1:32" ht="15" thickTop="1" x14ac:dyDescent="0.3">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2"/>
      <c r="AC5" s="203"/>
      <c r="AD5" s="203"/>
      <c r="AE5" s="203"/>
      <c r="AF5" s="204"/>
    </row>
    <row r="6" spans="1:32" x14ac:dyDescent="0.3">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2"/>
      <c r="AC6" s="203"/>
      <c r="AD6" s="203"/>
      <c r="AE6" s="203"/>
      <c r="AF6" s="204"/>
    </row>
    <row r="7" spans="1:32" x14ac:dyDescent="0.3">
      <c r="A7" s="15">
        <v>150</v>
      </c>
      <c r="B7" s="208"/>
      <c r="C7" s="208"/>
      <c r="D7" s="208"/>
      <c r="E7" s="17">
        <v>150</v>
      </c>
      <c r="F7" s="208"/>
      <c r="G7" s="208"/>
      <c r="H7" s="217"/>
      <c r="K7" s="15">
        <v>150</v>
      </c>
      <c r="L7" s="208"/>
      <c r="M7" s="16">
        <v>0.18</v>
      </c>
      <c r="N7" s="208"/>
      <c r="O7" s="17">
        <v>380</v>
      </c>
      <c r="P7" s="208"/>
      <c r="Q7" s="208"/>
      <c r="R7" s="217"/>
      <c r="U7" s="135" t="s">
        <v>14</v>
      </c>
      <c r="V7" s="136"/>
      <c r="W7" s="136"/>
      <c r="X7" s="136"/>
      <c r="Y7" s="136"/>
      <c r="Z7" s="136"/>
      <c r="AA7" s="137"/>
      <c r="AB7" s="202"/>
      <c r="AC7" s="203"/>
      <c r="AD7" s="203"/>
      <c r="AE7" s="203"/>
      <c r="AF7" s="204"/>
    </row>
    <row r="8" spans="1:32" x14ac:dyDescent="0.3">
      <c r="A8" s="15">
        <v>200</v>
      </c>
      <c r="B8" s="208"/>
      <c r="C8" s="208"/>
      <c r="D8" s="208"/>
      <c r="E8" s="17">
        <v>200</v>
      </c>
      <c r="F8" s="208"/>
      <c r="G8" s="208"/>
      <c r="H8" s="217"/>
      <c r="K8" s="15">
        <v>200</v>
      </c>
      <c r="L8" s="208"/>
      <c r="M8" s="16">
        <v>0.18</v>
      </c>
      <c r="N8" s="208"/>
      <c r="O8" s="17">
        <v>510</v>
      </c>
      <c r="P8" s="208"/>
      <c r="Q8" s="208"/>
      <c r="R8" s="217"/>
      <c r="U8" s="135" t="s">
        <v>15</v>
      </c>
      <c r="V8" s="136"/>
      <c r="W8" s="136"/>
      <c r="X8" s="136"/>
      <c r="Y8" s="136"/>
      <c r="Z8" s="136"/>
      <c r="AA8" s="137"/>
      <c r="AB8" s="202"/>
      <c r="AC8" s="203"/>
      <c r="AD8" s="203"/>
      <c r="AE8" s="203"/>
      <c r="AF8" s="204"/>
    </row>
    <row r="9" spans="1:32" x14ac:dyDescent="0.3">
      <c r="A9" s="15">
        <v>300</v>
      </c>
      <c r="B9" s="208"/>
      <c r="C9" s="208"/>
      <c r="D9" s="208"/>
      <c r="E9" s="17">
        <v>300</v>
      </c>
      <c r="F9" s="208"/>
      <c r="G9" s="208"/>
      <c r="H9" s="217"/>
      <c r="K9" s="15">
        <v>100</v>
      </c>
      <c r="L9" s="208"/>
      <c r="M9" s="16">
        <v>0.1</v>
      </c>
      <c r="N9" s="208"/>
      <c r="O9" s="17">
        <v>200</v>
      </c>
      <c r="P9" s="208"/>
      <c r="Q9" s="208"/>
      <c r="R9" s="217"/>
      <c r="U9" s="135" t="s">
        <v>16</v>
      </c>
      <c r="V9" s="136"/>
      <c r="W9" s="136"/>
      <c r="X9" s="136"/>
      <c r="Y9" s="136"/>
      <c r="Z9" s="136"/>
      <c r="AA9" s="137"/>
      <c r="AB9" s="202"/>
      <c r="AC9" s="203"/>
      <c r="AD9" s="203"/>
      <c r="AE9" s="203"/>
      <c r="AF9" s="204"/>
    </row>
    <row r="10" spans="1:32" x14ac:dyDescent="0.3">
      <c r="A10" s="15">
        <v>100</v>
      </c>
      <c r="B10" s="208"/>
      <c r="C10" s="208"/>
      <c r="D10" s="208"/>
      <c r="E10" s="17">
        <v>200</v>
      </c>
      <c r="F10" s="208"/>
      <c r="G10" s="208"/>
      <c r="H10" s="217"/>
      <c r="K10" s="15">
        <v>150</v>
      </c>
      <c r="L10" s="208"/>
      <c r="M10" s="16">
        <v>0.1</v>
      </c>
      <c r="N10" s="208"/>
      <c r="O10" s="17">
        <v>310</v>
      </c>
      <c r="P10" s="208"/>
      <c r="Q10" s="208"/>
      <c r="R10" s="217"/>
      <c r="U10" s="135"/>
      <c r="V10" s="136"/>
      <c r="W10" s="136"/>
      <c r="X10" s="136"/>
      <c r="Y10" s="136"/>
      <c r="Z10" s="136"/>
      <c r="AA10" s="137"/>
      <c r="AB10" s="202"/>
      <c r="AC10" s="203"/>
      <c r="AD10" s="203"/>
      <c r="AE10" s="203"/>
      <c r="AF10" s="204"/>
    </row>
    <row r="11" spans="1:32" ht="15" thickBot="1" x14ac:dyDescent="0.35">
      <c r="A11" s="19">
        <v>150</v>
      </c>
      <c r="B11" s="216"/>
      <c r="C11" s="216"/>
      <c r="D11" s="216"/>
      <c r="E11" s="21">
        <v>300</v>
      </c>
      <c r="F11" s="216"/>
      <c r="G11" s="216"/>
      <c r="H11" s="218"/>
      <c r="K11" s="19">
        <v>200</v>
      </c>
      <c r="L11" s="216"/>
      <c r="M11" s="20">
        <v>0.1</v>
      </c>
      <c r="N11" s="216"/>
      <c r="O11" s="21">
        <v>400</v>
      </c>
      <c r="P11" s="216"/>
      <c r="Q11" s="216"/>
      <c r="R11" s="218"/>
      <c r="U11" s="138"/>
      <c r="V11" s="139"/>
      <c r="W11" s="139"/>
      <c r="X11" s="139"/>
      <c r="Y11" s="139"/>
      <c r="Z11" s="139"/>
      <c r="AA11" s="140"/>
      <c r="AB11" s="205"/>
      <c r="AC11" s="206"/>
      <c r="AD11" s="206"/>
      <c r="AE11" s="206"/>
      <c r="AF11" s="207"/>
    </row>
    <row r="12" spans="1:32" ht="15" thickTop="1" x14ac:dyDescent="0.3"/>
    <row r="15" spans="1:32" x14ac:dyDescent="0.3">
      <c r="A15" s="1" t="s">
        <v>17</v>
      </c>
      <c r="B15" s="1"/>
      <c r="C15" s="1"/>
      <c r="D15" s="1"/>
      <c r="E15" s="1"/>
      <c r="F15" s="1"/>
    </row>
    <row r="16" spans="1:32" x14ac:dyDescent="0.3">
      <c r="A16" s="1" t="s">
        <v>18</v>
      </c>
      <c r="B16" s="1"/>
      <c r="C16" s="1"/>
      <c r="D16" s="1"/>
      <c r="E16" s="1" t="s">
        <v>19</v>
      </c>
      <c r="F16" s="1"/>
    </row>
    <row r="17" spans="1:44" ht="15" thickBot="1" x14ac:dyDescent="0.35"/>
    <row r="18" spans="1:44" ht="15" thickBot="1" x14ac:dyDescent="0.35">
      <c r="A18" s="183" t="s">
        <v>20</v>
      </c>
      <c r="E18" s="184" t="s">
        <v>20</v>
      </c>
      <c r="K18" s="292" t="s">
        <v>21</v>
      </c>
      <c r="L18" s="293"/>
      <c r="M18" s="293"/>
      <c r="N18" s="293"/>
      <c r="O18" s="293"/>
      <c r="P18" s="293"/>
      <c r="Q18" s="293"/>
      <c r="R18" s="293"/>
      <c r="S18" s="293"/>
      <c r="T18" s="294"/>
    </row>
    <row r="19" spans="1:44" x14ac:dyDescent="0.3">
      <c r="A19" s="185" t="s">
        <v>22</v>
      </c>
      <c r="E19" s="186" t="s">
        <v>23</v>
      </c>
      <c r="K19" s="202" t="s">
        <v>7</v>
      </c>
      <c r="L19" s="203"/>
      <c r="M19" s="203"/>
      <c r="N19" s="203"/>
      <c r="O19" s="203"/>
      <c r="P19" s="203"/>
      <c r="Q19" s="203"/>
      <c r="R19" s="203"/>
      <c r="S19" s="203"/>
      <c r="T19" s="204"/>
    </row>
    <row r="20" spans="1:44" x14ac:dyDescent="0.3">
      <c r="A20" s="185" t="s">
        <v>24</v>
      </c>
      <c r="E20" s="186" t="s">
        <v>24</v>
      </c>
      <c r="K20" s="202"/>
      <c r="L20" s="203"/>
      <c r="M20" s="203"/>
      <c r="N20" s="203"/>
      <c r="O20" s="203"/>
      <c r="P20" s="203"/>
      <c r="Q20" s="203"/>
      <c r="R20" s="203"/>
      <c r="S20" s="203"/>
      <c r="T20" s="204"/>
    </row>
    <row r="21" spans="1:44" ht="15" thickBot="1" x14ac:dyDescent="0.35">
      <c r="A21" s="187" t="s">
        <v>25</v>
      </c>
      <c r="E21" s="188" t="s">
        <v>26</v>
      </c>
      <c r="K21" s="202"/>
      <c r="L21" s="203"/>
      <c r="M21" s="203"/>
      <c r="N21" s="203"/>
      <c r="O21" s="203"/>
      <c r="P21" s="203"/>
      <c r="Q21" s="203"/>
      <c r="R21" s="203"/>
      <c r="S21" s="203"/>
      <c r="T21" s="204"/>
    </row>
    <row r="22" spans="1:44" ht="15.6" thickTop="1" thickBot="1" x14ac:dyDescent="0.35">
      <c r="A22" s="189" t="s">
        <v>27</v>
      </c>
      <c r="B22" s="190" t="s">
        <v>28</v>
      </c>
      <c r="C22" s="190" t="s">
        <v>29</v>
      </c>
      <c r="D22" s="191" t="s">
        <v>30</v>
      </c>
      <c r="E22" s="192" t="s">
        <v>27</v>
      </c>
      <c r="F22" s="193" t="s">
        <v>28</v>
      </c>
      <c r="G22" s="193" t="s">
        <v>29</v>
      </c>
      <c r="H22" s="194" t="s">
        <v>30</v>
      </c>
      <c r="K22" s="202"/>
      <c r="L22" s="203"/>
      <c r="M22" s="203"/>
      <c r="N22" s="203"/>
      <c r="O22" s="203"/>
      <c r="P22" s="203"/>
      <c r="Q22" s="203"/>
      <c r="R22" s="203"/>
      <c r="S22" s="203"/>
      <c r="T22" s="204"/>
    </row>
    <row r="23" spans="1:44" x14ac:dyDescent="0.3">
      <c r="A23" s="22">
        <v>100</v>
      </c>
      <c r="B23" s="195">
        <v>0.98</v>
      </c>
      <c r="C23" s="195">
        <v>1.6</v>
      </c>
      <c r="D23" s="196">
        <v>0.6</v>
      </c>
      <c r="E23" s="23">
        <v>100</v>
      </c>
      <c r="F23" s="197">
        <v>0.98</v>
      </c>
      <c r="G23" s="197">
        <v>1.6</v>
      </c>
      <c r="H23" s="198">
        <v>0.6</v>
      </c>
      <c r="K23" s="202"/>
      <c r="L23" s="203"/>
      <c r="M23" s="203"/>
      <c r="N23" s="203"/>
      <c r="O23" s="203"/>
      <c r="P23" s="203"/>
      <c r="Q23" s="203"/>
      <c r="R23" s="203"/>
      <c r="S23" s="203"/>
      <c r="T23" s="204"/>
    </row>
    <row r="24" spans="1:44" x14ac:dyDescent="0.3">
      <c r="A24" s="15">
        <v>200</v>
      </c>
      <c r="B24" s="208"/>
      <c r="C24" s="208"/>
      <c r="D24" s="217"/>
      <c r="E24" s="24">
        <v>200</v>
      </c>
      <c r="F24" s="208"/>
      <c r="G24" s="208"/>
      <c r="H24" s="217"/>
      <c r="K24" s="202"/>
      <c r="L24" s="203"/>
      <c r="M24" s="203"/>
      <c r="N24" s="203"/>
      <c r="O24" s="203"/>
      <c r="P24" s="203"/>
      <c r="Q24" s="203"/>
      <c r="R24" s="203"/>
      <c r="S24" s="203"/>
      <c r="T24" s="204"/>
    </row>
    <row r="25" spans="1:44" ht="15" thickBot="1" x14ac:dyDescent="0.35">
      <c r="A25" s="15">
        <v>300</v>
      </c>
      <c r="B25" s="208"/>
      <c r="C25" s="208"/>
      <c r="D25" s="217"/>
      <c r="E25" s="24">
        <v>300</v>
      </c>
      <c r="F25" s="208"/>
      <c r="G25" s="208"/>
      <c r="H25" s="217"/>
      <c r="K25" s="205"/>
      <c r="L25" s="206"/>
      <c r="M25" s="206"/>
      <c r="N25" s="206"/>
      <c r="O25" s="206"/>
      <c r="P25" s="206"/>
      <c r="Q25" s="206"/>
      <c r="R25" s="206"/>
      <c r="S25" s="206"/>
      <c r="T25" s="207"/>
    </row>
    <row r="26" spans="1:44" x14ac:dyDescent="0.3">
      <c r="A26" s="15">
        <v>400</v>
      </c>
      <c r="B26" s="208"/>
      <c r="C26" s="208"/>
      <c r="D26" s="217"/>
      <c r="E26" s="24">
        <v>400</v>
      </c>
      <c r="F26" s="208"/>
      <c r="G26" s="208"/>
      <c r="H26" s="217"/>
    </row>
    <row r="27" spans="1:44" ht="15" thickBot="1" x14ac:dyDescent="0.35">
      <c r="A27" s="19">
        <v>500</v>
      </c>
      <c r="B27" s="216"/>
      <c r="C27" s="216"/>
      <c r="D27" s="218"/>
      <c r="E27" s="25">
        <v>500</v>
      </c>
      <c r="F27" s="216"/>
      <c r="G27" s="216"/>
      <c r="H27" s="218"/>
    </row>
    <row r="28" spans="1:44" ht="15" thickTop="1" x14ac:dyDescent="0.3"/>
    <row r="31" spans="1:44" ht="15" thickBot="1" x14ac:dyDescent="0.35">
      <c r="A31" s="1" t="s">
        <v>31</v>
      </c>
      <c r="B31" s="1"/>
      <c r="C31" s="1"/>
    </row>
    <row r="32" spans="1:44" ht="15" thickBot="1" x14ac:dyDescent="0.35">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5.6" thickTop="1" thickBot="1" x14ac:dyDescent="0.35">
      <c r="A33" s="269" t="s">
        <v>36</v>
      </c>
      <c r="B33" s="270"/>
      <c r="C33" s="270"/>
      <c r="D33" s="270"/>
      <c r="E33" s="271"/>
      <c r="H33" s="277" t="s">
        <v>37</v>
      </c>
      <c r="I33" s="278"/>
      <c r="J33" s="278"/>
      <c r="K33" s="278"/>
      <c r="L33" s="278"/>
      <c r="M33" s="278"/>
      <c r="N33" s="278"/>
      <c r="O33" s="279"/>
      <c r="Q33" s="289" t="s">
        <v>38</v>
      </c>
      <c r="R33" s="290"/>
      <c r="S33" s="290"/>
      <c r="T33" s="290"/>
      <c r="U33" s="290"/>
      <c r="V33" s="290"/>
      <c r="W33" s="290"/>
      <c r="X33" s="290"/>
      <c r="Y33" s="290"/>
      <c r="Z33" s="291"/>
      <c r="AB33" s="155">
        <v>1</v>
      </c>
      <c r="AC33" s="283" t="s">
        <v>39</v>
      </c>
      <c r="AD33" s="284"/>
      <c r="AE33" s="284"/>
      <c r="AF33" s="284"/>
      <c r="AG33" s="284"/>
      <c r="AH33" s="284"/>
      <c r="AI33" s="284"/>
      <c r="AJ33" s="284"/>
      <c r="AK33" s="284"/>
      <c r="AL33" s="284"/>
      <c r="AM33" s="284"/>
      <c r="AN33" s="284"/>
      <c r="AO33" s="284"/>
      <c r="AP33" s="284"/>
      <c r="AQ33" s="284"/>
      <c r="AR33" s="285"/>
    </row>
    <row r="34" spans="1:44" ht="15" thickTop="1" x14ac:dyDescent="0.3">
      <c r="A34" s="2" t="s">
        <v>40</v>
      </c>
      <c r="B34" s="3" t="s">
        <v>41</v>
      </c>
      <c r="C34" s="3" t="s">
        <v>42</v>
      </c>
      <c r="D34" s="3" t="s">
        <v>43</v>
      </c>
      <c r="E34" s="32" t="s">
        <v>44</v>
      </c>
      <c r="H34" s="280" t="s">
        <v>45</v>
      </c>
      <c r="I34" s="281"/>
      <c r="J34" s="281"/>
      <c r="K34" s="281"/>
      <c r="L34" s="281"/>
      <c r="M34" s="281"/>
      <c r="N34" s="281"/>
      <c r="O34" s="282"/>
      <c r="Q34" s="141" t="s">
        <v>46</v>
      </c>
      <c r="R34" s="142" t="s">
        <v>47</v>
      </c>
      <c r="S34" s="142" t="s">
        <v>48</v>
      </c>
      <c r="T34" s="142" t="s">
        <v>49</v>
      </c>
      <c r="U34" s="142" t="s">
        <v>50</v>
      </c>
      <c r="V34" s="142" t="s">
        <v>51</v>
      </c>
      <c r="W34" s="142" t="s">
        <v>51</v>
      </c>
      <c r="X34" s="142" t="s">
        <v>52</v>
      </c>
      <c r="Y34" s="142" t="s">
        <v>53</v>
      </c>
      <c r="Z34" s="143" t="s">
        <v>54</v>
      </c>
      <c r="AB34" s="155" t="s">
        <v>55</v>
      </c>
      <c r="AC34" s="301"/>
      <c r="AD34" s="302"/>
      <c r="AE34" s="302"/>
      <c r="AF34" s="302"/>
      <c r="AG34" s="302"/>
      <c r="AH34" s="302"/>
      <c r="AI34" s="302"/>
      <c r="AJ34" s="302"/>
      <c r="AK34" s="302"/>
      <c r="AL34" s="302"/>
      <c r="AM34" s="302"/>
      <c r="AN34" s="302"/>
      <c r="AO34" s="302"/>
      <c r="AP34" s="302"/>
      <c r="AQ34" s="302"/>
      <c r="AR34" s="303"/>
    </row>
    <row r="35" spans="1:44" ht="15" thickBot="1" x14ac:dyDescent="0.35">
      <c r="A35" s="4">
        <v>100</v>
      </c>
      <c r="B35" s="5">
        <v>0.98</v>
      </c>
      <c r="C35" s="5">
        <v>0.5</v>
      </c>
      <c r="D35" s="5">
        <v>0.5</v>
      </c>
      <c r="E35" s="33">
        <v>1</v>
      </c>
      <c r="H35" s="295" t="s">
        <v>56</v>
      </c>
      <c r="I35" s="296"/>
      <c r="J35" s="296"/>
      <c r="K35" s="296"/>
      <c r="L35" s="296"/>
      <c r="M35" s="296"/>
      <c r="N35" s="296"/>
      <c r="O35" s="297"/>
      <c r="Q35" s="144" t="s">
        <v>57</v>
      </c>
      <c r="R35" s="145" t="s">
        <v>57</v>
      </c>
      <c r="S35" s="145" t="s">
        <v>57</v>
      </c>
      <c r="T35" s="145" t="s">
        <v>57</v>
      </c>
      <c r="U35" s="145" t="s">
        <v>57</v>
      </c>
      <c r="V35" s="145" t="s">
        <v>57</v>
      </c>
      <c r="W35" s="145" t="s">
        <v>58</v>
      </c>
      <c r="X35" s="145" t="s">
        <v>58</v>
      </c>
      <c r="Y35" s="145" t="s">
        <v>58</v>
      </c>
      <c r="Z35" s="146" t="s">
        <v>58</v>
      </c>
      <c r="AB35" s="155">
        <v>2</v>
      </c>
      <c r="AC35" s="286" t="s">
        <v>59</v>
      </c>
      <c r="AD35" s="287"/>
      <c r="AE35" s="287"/>
      <c r="AF35" s="287"/>
      <c r="AG35" s="287"/>
      <c r="AH35" s="287"/>
      <c r="AI35" s="287"/>
      <c r="AJ35" s="287"/>
      <c r="AK35" s="287"/>
      <c r="AL35" s="287"/>
      <c r="AM35" s="287"/>
      <c r="AN35" s="287"/>
      <c r="AO35" s="287"/>
      <c r="AP35" s="287"/>
      <c r="AQ35" s="287"/>
      <c r="AR35" s="288"/>
    </row>
    <row r="36" spans="1:44" ht="15.6" thickTop="1" thickBot="1" x14ac:dyDescent="0.35">
      <c r="A36" s="4">
        <v>200</v>
      </c>
      <c r="B36" s="212"/>
      <c r="C36" s="212"/>
      <c r="D36" s="212"/>
      <c r="E36" s="213"/>
      <c r="H36" s="275" t="s">
        <v>60</v>
      </c>
      <c r="I36" s="275" t="s">
        <v>61</v>
      </c>
      <c r="J36" s="272" t="s">
        <v>62</v>
      </c>
      <c r="K36" s="272"/>
      <c r="L36" s="273"/>
      <c r="M36" s="274" t="s">
        <v>63</v>
      </c>
      <c r="N36" s="272"/>
      <c r="O36" s="273"/>
      <c r="Q36" s="147">
        <v>50</v>
      </c>
      <c r="R36" s="148">
        <v>50</v>
      </c>
      <c r="S36" s="148">
        <v>50</v>
      </c>
      <c r="T36" s="148">
        <v>50</v>
      </c>
      <c r="U36" s="148">
        <v>50</v>
      </c>
      <c r="V36" s="148">
        <v>250</v>
      </c>
      <c r="W36" s="148">
        <v>2.4500000000000002</v>
      </c>
      <c r="X36" s="148">
        <v>1.25</v>
      </c>
      <c r="Y36" s="148">
        <v>1.25</v>
      </c>
      <c r="Z36" s="149">
        <v>2.5</v>
      </c>
      <c r="AB36" s="155" t="s">
        <v>55</v>
      </c>
      <c r="AC36" s="301"/>
      <c r="AD36" s="302"/>
      <c r="AE36" s="302"/>
      <c r="AF36" s="302"/>
      <c r="AG36" s="302"/>
      <c r="AH36" s="302"/>
      <c r="AI36" s="302"/>
      <c r="AJ36" s="302"/>
      <c r="AK36" s="302"/>
      <c r="AL36" s="302"/>
      <c r="AM36" s="302"/>
      <c r="AN36" s="302"/>
      <c r="AO36" s="302"/>
      <c r="AP36" s="302"/>
      <c r="AQ36" s="302"/>
      <c r="AR36" s="303"/>
    </row>
    <row r="37" spans="1:44" ht="15.6" thickTop="1" thickBot="1" x14ac:dyDescent="0.35">
      <c r="A37" s="4">
        <v>300</v>
      </c>
      <c r="B37" s="212"/>
      <c r="C37" s="212"/>
      <c r="D37" s="212"/>
      <c r="E37" s="213"/>
      <c r="H37" s="276"/>
      <c r="I37" s="276"/>
      <c r="J37" s="27" t="s">
        <v>42</v>
      </c>
      <c r="K37" s="7" t="s">
        <v>43</v>
      </c>
      <c r="L37" s="7" t="s">
        <v>64</v>
      </c>
      <c r="M37" s="7" t="s">
        <v>42</v>
      </c>
      <c r="N37" s="7" t="s">
        <v>43</v>
      </c>
      <c r="O37" s="8" t="s">
        <v>64</v>
      </c>
      <c r="Q37" s="150">
        <v>100</v>
      </c>
      <c r="R37" s="52">
        <v>100</v>
      </c>
      <c r="S37" s="52">
        <v>100</v>
      </c>
      <c r="T37" s="52">
        <v>100</v>
      </c>
      <c r="U37" s="52">
        <v>100</v>
      </c>
      <c r="V37" s="208"/>
      <c r="W37" s="208"/>
      <c r="X37" s="208"/>
      <c r="Y37" s="208"/>
      <c r="Z37" s="209"/>
      <c r="AB37" s="155">
        <v>3</v>
      </c>
      <c r="AC37" s="286" t="s">
        <v>65</v>
      </c>
      <c r="AD37" s="287"/>
      <c r="AE37" s="287"/>
      <c r="AF37" s="287"/>
      <c r="AG37" s="287"/>
      <c r="AH37" s="287"/>
      <c r="AI37" s="287"/>
      <c r="AJ37" s="287"/>
      <c r="AK37" s="287"/>
      <c r="AL37" s="287"/>
      <c r="AM37" s="287"/>
      <c r="AN37" s="287"/>
      <c r="AO37" s="287"/>
      <c r="AP37" s="287"/>
      <c r="AQ37" s="287"/>
      <c r="AR37" s="288"/>
    </row>
    <row r="38" spans="1:44" ht="15" thickTop="1" x14ac:dyDescent="0.3">
      <c r="A38" s="4">
        <v>400</v>
      </c>
      <c r="B38" s="212"/>
      <c r="C38" s="212"/>
      <c r="D38" s="212"/>
      <c r="E38" s="213"/>
      <c r="H38" s="28">
        <v>0</v>
      </c>
      <c r="I38" s="29">
        <v>0.36</v>
      </c>
      <c r="J38" s="212"/>
      <c r="K38" s="212"/>
      <c r="L38" s="212"/>
      <c r="M38" s="212"/>
      <c r="N38" s="212"/>
      <c r="O38" s="213"/>
      <c r="Q38" s="150">
        <v>150</v>
      </c>
      <c r="R38" s="52">
        <v>150</v>
      </c>
      <c r="S38" s="52">
        <v>150</v>
      </c>
      <c r="T38" s="52">
        <v>150</v>
      </c>
      <c r="U38" s="52">
        <v>150</v>
      </c>
      <c r="V38" s="208"/>
      <c r="W38" s="208"/>
      <c r="X38" s="208"/>
      <c r="Y38" s="208"/>
      <c r="Z38" s="209"/>
      <c r="AB38" s="155" t="s">
        <v>55</v>
      </c>
      <c r="AC38" s="304"/>
      <c r="AD38" s="305"/>
      <c r="AE38" s="305"/>
      <c r="AF38" s="305"/>
      <c r="AG38" s="305"/>
      <c r="AH38" s="305"/>
      <c r="AI38" s="305"/>
      <c r="AJ38" s="305"/>
      <c r="AK38" s="305"/>
      <c r="AL38" s="305"/>
      <c r="AM38" s="305"/>
      <c r="AN38" s="305"/>
      <c r="AO38" s="305"/>
      <c r="AP38" s="305"/>
      <c r="AQ38" s="305"/>
      <c r="AR38" s="306"/>
    </row>
    <row r="39" spans="1:44" ht="15" thickBot="1" x14ac:dyDescent="0.35">
      <c r="A39" s="6">
        <v>500</v>
      </c>
      <c r="B39" s="214"/>
      <c r="C39" s="214"/>
      <c r="D39" s="214"/>
      <c r="E39" s="215"/>
      <c r="H39" s="30">
        <v>0.06</v>
      </c>
      <c r="I39" s="9">
        <v>0.3</v>
      </c>
      <c r="J39" s="212"/>
      <c r="K39" s="212"/>
      <c r="L39" s="212"/>
      <c r="M39" s="212"/>
      <c r="N39" s="212"/>
      <c r="O39" s="213"/>
      <c r="Q39" s="150">
        <v>200</v>
      </c>
      <c r="R39" s="52">
        <v>200</v>
      </c>
      <c r="S39" s="52">
        <v>200</v>
      </c>
      <c r="T39" s="52">
        <v>200</v>
      </c>
      <c r="U39" s="52">
        <v>200</v>
      </c>
      <c r="V39" s="208"/>
      <c r="W39" s="208"/>
      <c r="X39" s="208"/>
      <c r="Y39" s="208"/>
      <c r="Z39" s="209"/>
      <c r="AB39" s="155">
        <v>4</v>
      </c>
      <c r="AC39" s="286" t="s">
        <v>66</v>
      </c>
      <c r="AD39" s="287"/>
      <c r="AE39" s="287"/>
      <c r="AF39" s="287"/>
      <c r="AG39" s="287"/>
      <c r="AH39" s="287"/>
      <c r="AI39" s="287"/>
      <c r="AJ39" s="287"/>
      <c r="AK39" s="287"/>
      <c r="AL39" s="287"/>
      <c r="AM39" s="287"/>
      <c r="AN39" s="287"/>
      <c r="AO39" s="287"/>
      <c r="AP39" s="287"/>
      <c r="AQ39" s="287"/>
      <c r="AR39" s="288"/>
    </row>
    <row r="40" spans="1:44" ht="15.6" thickTop="1" thickBot="1" x14ac:dyDescent="0.35">
      <c r="H40" s="30">
        <v>0.12</v>
      </c>
      <c r="I40" s="9">
        <v>0.24</v>
      </c>
      <c r="J40" s="212"/>
      <c r="K40" s="212"/>
      <c r="L40" s="212"/>
      <c r="M40" s="212"/>
      <c r="N40" s="212"/>
      <c r="O40" s="213"/>
      <c r="Q40" s="151">
        <v>250</v>
      </c>
      <c r="R40" s="152">
        <v>250</v>
      </c>
      <c r="S40" s="152">
        <v>250</v>
      </c>
      <c r="T40" s="152">
        <v>250</v>
      </c>
      <c r="U40" s="152">
        <v>250</v>
      </c>
      <c r="V40" s="210"/>
      <c r="W40" s="210"/>
      <c r="X40" s="210"/>
      <c r="Y40" s="210"/>
      <c r="Z40" s="211"/>
      <c r="AB40" s="156" t="s">
        <v>55</v>
      </c>
      <c r="AC40" s="298"/>
      <c r="AD40" s="299"/>
      <c r="AE40" s="299"/>
      <c r="AF40" s="299"/>
      <c r="AG40" s="299"/>
      <c r="AH40" s="299"/>
      <c r="AI40" s="299"/>
      <c r="AJ40" s="299"/>
      <c r="AK40" s="299"/>
      <c r="AL40" s="299"/>
      <c r="AM40" s="299"/>
      <c r="AN40" s="299"/>
      <c r="AO40" s="299"/>
      <c r="AP40" s="299"/>
      <c r="AQ40" s="299"/>
      <c r="AR40" s="300"/>
    </row>
    <row r="41" spans="1:44" x14ac:dyDescent="0.3">
      <c r="H41" s="30">
        <v>0.18</v>
      </c>
      <c r="I41" s="9">
        <v>0.18</v>
      </c>
      <c r="J41" s="212"/>
      <c r="K41" s="212"/>
      <c r="L41" s="212"/>
      <c r="M41" s="212"/>
      <c r="N41" s="212"/>
      <c r="O41" s="213"/>
    </row>
    <row r="42" spans="1:44" x14ac:dyDescent="0.3">
      <c r="H42" s="30">
        <v>0.24</v>
      </c>
      <c r="I42" s="9">
        <v>0.12</v>
      </c>
      <c r="J42" s="212"/>
      <c r="K42" s="212"/>
      <c r="L42" s="212"/>
      <c r="M42" s="212"/>
      <c r="N42" s="212"/>
      <c r="O42" s="213"/>
    </row>
    <row r="43" spans="1:44" x14ac:dyDescent="0.3">
      <c r="H43" s="30">
        <v>0.3</v>
      </c>
      <c r="I43" s="9">
        <v>0.06</v>
      </c>
      <c r="J43" s="212"/>
      <c r="K43" s="212"/>
      <c r="L43" s="212"/>
      <c r="M43" s="212"/>
      <c r="N43" s="212"/>
      <c r="O43" s="213"/>
    </row>
    <row r="44" spans="1:44" ht="15" thickBot="1" x14ac:dyDescent="0.35">
      <c r="H44" s="31">
        <v>0.36</v>
      </c>
      <c r="I44" s="10">
        <v>0</v>
      </c>
      <c r="J44" s="214"/>
      <c r="K44" s="214"/>
      <c r="L44" s="214"/>
      <c r="M44" s="214"/>
      <c r="N44" s="214"/>
      <c r="O44" s="215"/>
    </row>
    <row r="45" spans="1:44" ht="15" thickTop="1" x14ac:dyDescent="0.3"/>
  </sheetData>
  <mergeCells count="22">
    <mergeCell ref="AC39:AR39"/>
    <mergeCell ref="AC40:AR40"/>
    <mergeCell ref="AC34:AR34"/>
    <mergeCell ref="AC36:AR36"/>
    <mergeCell ref="AC38:AR38"/>
    <mergeCell ref="AC33:AR33"/>
    <mergeCell ref="AC35:AR35"/>
    <mergeCell ref="AC37:AR37"/>
    <mergeCell ref="Q33:Z33"/>
    <mergeCell ref="K18:T18"/>
    <mergeCell ref="H35:O35"/>
    <mergeCell ref="A4:D4"/>
    <mergeCell ref="E4:H4"/>
    <mergeCell ref="A33:E33"/>
    <mergeCell ref="J36:L36"/>
    <mergeCell ref="M36:O36"/>
    <mergeCell ref="H36:H37"/>
    <mergeCell ref="I36:I37"/>
    <mergeCell ref="H33:O33"/>
    <mergeCell ref="H34:O34"/>
    <mergeCell ref="K4:N4"/>
    <mergeCell ref="O4:R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I63"/>
  <sheetViews>
    <sheetView tabSelected="1" topLeftCell="L10" zoomScale="115" zoomScaleNormal="115" workbookViewId="0">
      <selection activeCell="AC21" sqref="AC21:AI29"/>
    </sheetView>
  </sheetViews>
  <sheetFormatPr defaultRowHeight="14.4" x14ac:dyDescent="0.3"/>
  <cols>
    <col min="1" max="1" width="11" customWidth="1"/>
    <col min="2" max="2" width="13.109375" customWidth="1"/>
    <col min="5" max="5" width="13.44140625" customWidth="1"/>
    <col min="10" max="10" width="17.44140625" bestFit="1" customWidth="1"/>
    <col min="11" max="11" width="16" customWidth="1"/>
    <col min="12" max="12" width="20.5546875" customWidth="1"/>
    <col min="13" max="13" width="15.6640625" customWidth="1"/>
    <col min="14" max="14" width="20.33203125" customWidth="1"/>
    <col min="16" max="16" width="18.88671875" customWidth="1"/>
    <col min="17" max="17" width="34.21875" customWidth="1"/>
    <col min="18" max="18" width="32.6640625" customWidth="1"/>
    <col min="19" max="19" width="22.5546875" customWidth="1"/>
    <col min="20" max="20" width="17.21875" customWidth="1"/>
    <col min="22" max="22" width="14.33203125" customWidth="1"/>
  </cols>
  <sheetData>
    <row r="1" spans="1:32" x14ac:dyDescent="0.3">
      <c r="A1" s="1" t="s">
        <v>67</v>
      </c>
    </row>
    <row r="3" spans="1:32" x14ac:dyDescent="0.3">
      <c r="A3" s="1" t="s">
        <v>68</v>
      </c>
      <c r="J3" s="1" t="s">
        <v>69</v>
      </c>
      <c r="P3" s="1" t="s">
        <v>70</v>
      </c>
      <c r="V3" s="1" t="s">
        <v>71</v>
      </c>
    </row>
    <row r="4" spans="1:32" ht="15" thickBot="1" x14ac:dyDescent="0.35">
      <c r="P4" s="1" t="s">
        <v>72</v>
      </c>
    </row>
    <row r="5" spans="1:32" ht="15.6" thickTop="1" thickBot="1" x14ac:dyDescent="0.35">
      <c r="A5" s="34" t="s">
        <v>73</v>
      </c>
      <c r="B5" s="35"/>
      <c r="C5" s="36"/>
      <c r="J5" s="26"/>
      <c r="K5" s="319" t="s">
        <v>74</v>
      </c>
      <c r="L5" s="319"/>
      <c r="M5" s="313" t="s">
        <v>75</v>
      </c>
      <c r="N5" s="314"/>
      <c r="P5" s="320" t="s">
        <v>76</v>
      </c>
      <c r="Q5" s="321"/>
      <c r="R5" s="321"/>
      <c r="S5" s="321"/>
      <c r="T5" s="322"/>
      <c r="V5" s="158" t="s">
        <v>77</v>
      </c>
      <c r="W5" s="158" t="s">
        <v>78</v>
      </c>
      <c r="X5" s="158" t="s">
        <v>79</v>
      </c>
    </row>
    <row r="6" spans="1:32" ht="15.6" thickTop="1" thickBot="1" x14ac:dyDescent="0.35">
      <c r="A6" s="37" t="s">
        <v>80</v>
      </c>
      <c r="B6" s="38"/>
      <c r="C6" s="39"/>
      <c r="J6" s="51" t="s">
        <v>81</v>
      </c>
      <c r="K6" s="51" t="s">
        <v>82</v>
      </c>
      <c r="L6" s="51" t="s">
        <v>83</v>
      </c>
      <c r="M6" s="51" t="s">
        <v>82</v>
      </c>
      <c r="N6" s="51" t="s">
        <v>83</v>
      </c>
      <c r="P6" s="323" t="s">
        <v>84</v>
      </c>
      <c r="Q6" s="324"/>
      <c r="R6" s="324"/>
      <c r="S6" s="324"/>
      <c r="T6" s="325"/>
      <c r="V6" s="161" t="s">
        <v>85</v>
      </c>
      <c r="W6" s="227">
        <v>12.5</v>
      </c>
      <c r="X6" s="255">
        <v>0.22</v>
      </c>
    </row>
    <row r="7" spans="1:32" ht="15.6" thickTop="1" thickBot="1" x14ac:dyDescent="0.35">
      <c r="A7" s="40"/>
      <c r="B7" s="310" t="s">
        <v>86</v>
      </c>
      <c r="C7" s="311"/>
      <c r="D7" s="315"/>
      <c r="E7" s="316" t="s">
        <v>87</v>
      </c>
      <c r="F7" s="317"/>
      <c r="G7" s="318"/>
      <c r="J7" s="53" t="s">
        <v>88</v>
      </c>
      <c r="K7" s="220">
        <v>129</v>
      </c>
      <c r="L7" s="254">
        <f>(K7/1000)*9.81</f>
        <v>1.26549</v>
      </c>
      <c r="M7" s="221">
        <v>366</v>
      </c>
      <c r="N7" s="253">
        <f>(M7/1000)*9.81</f>
        <v>3.5904600000000002</v>
      </c>
      <c r="P7" s="57" t="s">
        <v>89</v>
      </c>
      <c r="Q7" s="58" t="s">
        <v>90</v>
      </c>
      <c r="R7" s="58" t="s">
        <v>91</v>
      </c>
      <c r="S7" s="58" t="s">
        <v>92</v>
      </c>
      <c r="T7" s="59" t="s">
        <v>93</v>
      </c>
      <c r="V7" s="162" t="s">
        <v>94</v>
      </c>
      <c r="W7" s="228">
        <v>17.5</v>
      </c>
      <c r="X7" s="255">
        <v>0.31</v>
      </c>
    </row>
    <row r="8" spans="1:32" ht="15.6" thickTop="1" thickBot="1" x14ac:dyDescent="0.35">
      <c r="A8" s="42" t="s">
        <v>95</v>
      </c>
      <c r="B8" s="43" t="s">
        <v>96</v>
      </c>
      <c r="C8" s="44" t="s">
        <v>97</v>
      </c>
      <c r="D8" s="44" t="s">
        <v>97</v>
      </c>
      <c r="E8" s="44" t="s">
        <v>96</v>
      </c>
      <c r="F8" s="44" t="s">
        <v>97</v>
      </c>
      <c r="G8" s="44" t="s">
        <v>97</v>
      </c>
      <c r="J8" s="54" t="s">
        <v>98</v>
      </c>
      <c r="K8" s="223">
        <v>20</v>
      </c>
      <c r="L8" s="254">
        <f t="shared" ref="L8:L9" si="0">(K8/1000)*9.81</f>
        <v>0.19620000000000001</v>
      </c>
      <c r="M8" s="224">
        <v>23</v>
      </c>
      <c r="N8" s="253">
        <f t="shared" ref="N8:N9" si="1">(M8/1000)*9.81</f>
        <v>0.22563</v>
      </c>
      <c r="P8" s="22">
        <v>0</v>
      </c>
      <c r="Q8" s="221">
        <v>270</v>
      </c>
      <c r="R8" s="258">
        <f>($Q8/1000)*9.81</f>
        <v>2.6487000000000003</v>
      </c>
      <c r="S8" s="221">
        <v>10</v>
      </c>
      <c r="T8" s="253">
        <f>($S8/1000)*9.81</f>
        <v>9.8100000000000007E-2</v>
      </c>
      <c r="V8" s="162" t="s">
        <v>99</v>
      </c>
      <c r="W8" s="228">
        <v>10</v>
      </c>
      <c r="X8" s="255">
        <v>0.17</v>
      </c>
    </row>
    <row r="9" spans="1:32" ht="15" thickBot="1" x14ac:dyDescent="0.35">
      <c r="A9" s="42" t="s">
        <v>100</v>
      </c>
      <c r="B9" s="45" t="s">
        <v>101</v>
      </c>
      <c r="C9" s="42" t="s">
        <v>101</v>
      </c>
      <c r="D9" s="42" t="s">
        <v>101</v>
      </c>
      <c r="E9" s="42" t="s">
        <v>101</v>
      </c>
      <c r="F9" s="42" t="s">
        <v>101</v>
      </c>
      <c r="G9" s="42" t="s">
        <v>101</v>
      </c>
      <c r="J9" s="55" t="s">
        <v>102</v>
      </c>
      <c r="K9" s="225">
        <v>10</v>
      </c>
      <c r="L9" s="254">
        <f t="shared" si="0"/>
        <v>9.8100000000000007E-2</v>
      </c>
      <c r="M9" s="226">
        <v>15</v>
      </c>
      <c r="N9" s="253">
        <f t="shared" si="1"/>
        <v>0.14715</v>
      </c>
      <c r="P9" s="15" t="s">
        <v>103</v>
      </c>
      <c r="Q9" s="224">
        <v>340</v>
      </c>
      <c r="R9" s="258">
        <f t="shared" ref="R9:R12" si="2">($Q9/1000)*9.81</f>
        <v>3.3354000000000004</v>
      </c>
      <c r="S9" s="224">
        <v>80</v>
      </c>
      <c r="T9" s="253">
        <f t="shared" ref="T9:T12" si="3">($S9/1000)*9.81</f>
        <v>0.78480000000000005</v>
      </c>
      <c r="V9" s="163" t="s">
        <v>104</v>
      </c>
      <c r="W9" s="229">
        <v>27.5</v>
      </c>
      <c r="X9" s="255">
        <v>0.52</v>
      </c>
    </row>
    <row r="10" spans="1:32" ht="15" thickTop="1" x14ac:dyDescent="0.3">
      <c r="A10" s="42" t="s">
        <v>105</v>
      </c>
      <c r="B10" s="45" t="s">
        <v>106</v>
      </c>
      <c r="C10" s="42" t="s">
        <v>106</v>
      </c>
      <c r="D10" s="42" t="s">
        <v>106</v>
      </c>
      <c r="E10" s="42" t="s">
        <v>106</v>
      </c>
      <c r="F10" s="42" t="s">
        <v>106</v>
      </c>
      <c r="G10" s="42" t="s">
        <v>106</v>
      </c>
      <c r="N10" s="222"/>
      <c r="P10" s="15" t="s">
        <v>107</v>
      </c>
      <c r="Q10" s="224">
        <v>340</v>
      </c>
      <c r="R10" s="258">
        <f t="shared" si="2"/>
        <v>3.3354000000000004</v>
      </c>
      <c r="S10" s="224">
        <v>80</v>
      </c>
      <c r="T10" s="253">
        <f t="shared" si="3"/>
        <v>0.78480000000000005</v>
      </c>
      <c r="V10" s="130"/>
      <c r="W10" s="130"/>
      <c r="X10" s="130"/>
    </row>
    <row r="11" spans="1:32" x14ac:dyDescent="0.3">
      <c r="A11" s="42"/>
      <c r="B11" s="45" t="s">
        <v>108</v>
      </c>
      <c r="C11" s="42" t="s">
        <v>109</v>
      </c>
      <c r="D11" s="42" t="s">
        <v>108</v>
      </c>
      <c r="E11" s="42" t="s">
        <v>108</v>
      </c>
      <c r="F11" s="42" t="s">
        <v>109</v>
      </c>
      <c r="G11" s="42" t="s">
        <v>108</v>
      </c>
      <c r="P11" s="15" t="s">
        <v>110</v>
      </c>
      <c r="Q11" s="224">
        <v>340</v>
      </c>
      <c r="R11" s="258">
        <f t="shared" si="2"/>
        <v>3.3354000000000004</v>
      </c>
      <c r="S11" s="224">
        <v>80</v>
      </c>
      <c r="T11" s="253">
        <f t="shared" si="3"/>
        <v>0.78480000000000005</v>
      </c>
    </row>
    <row r="12" spans="1:32" ht="15" thickBot="1" x14ac:dyDescent="0.35">
      <c r="A12" s="46"/>
      <c r="B12" s="41" t="s">
        <v>111</v>
      </c>
      <c r="C12" s="47" t="s">
        <v>57</v>
      </c>
      <c r="D12" s="47" t="s">
        <v>112</v>
      </c>
      <c r="E12" s="47" t="s">
        <v>113</v>
      </c>
      <c r="F12" s="47" t="s">
        <v>57</v>
      </c>
      <c r="G12" s="47" t="s">
        <v>114</v>
      </c>
      <c r="J12" s="69"/>
      <c r="P12" s="19" t="s">
        <v>115</v>
      </c>
      <c r="Q12" s="226">
        <v>350</v>
      </c>
      <c r="R12" s="258">
        <f t="shared" si="2"/>
        <v>3.4335</v>
      </c>
      <c r="S12" s="226">
        <v>90</v>
      </c>
      <c r="T12" s="253">
        <f t="shared" si="3"/>
        <v>0.88290000000000002</v>
      </c>
    </row>
    <row r="13" spans="1:32" ht="15.6" thickTop="1" thickBot="1" x14ac:dyDescent="0.35">
      <c r="A13" s="48">
        <v>15</v>
      </c>
      <c r="B13" s="219">
        <v>0.85</v>
      </c>
      <c r="C13" s="219">
        <v>50</v>
      </c>
      <c r="D13" s="256">
        <f>(C13/1000)*9.81</f>
        <v>0.49050000000000005</v>
      </c>
      <c r="E13" s="219">
        <v>0.23</v>
      </c>
      <c r="F13" s="219">
        <v>50</v>
      </c>
      <c r="G13" s="257">
        <f>((F13/1000)*9.81)*RADIANS(A13)</f>
        <v>0.1284125997154828</v>
      </c>
    </row>
    <row r="14" spans="1:32" ht="15.6" thickTop="1" thickBot="1" x14ac:dyDescent="0.35">
      <c r="A14" s="49">
        <v>25</v>
      </c>
      <c r="B14" s="212">
        <v>0.8</v>
      </c>
      <c r="C14" s="212">
        <v>30</v>
      </c>
      <c r="D14" s="256">
        <f t="shared" ref="D14:D17" si="4">(C14/1000)*9.81</f>
        <v>0.29430000000000001</v>
      </c>
      <c r="E14" s="219">
        <v>0.23</v>
      </c>
      <c r="F14" s="212">
        <v>90</v>
      </c>
      <c r="G14" s="257">
        <f t="shared" ref="G14:G17" si="5">((F14/1000)*9.81)*RADIANS(A14)</f>
        <v>0.3852377991464484</v>
      </c>
      <c r="P14" s="307" t="s">
        <v>116</v>
      </c>
      <c r="Q14" s="308"/>
      <c r="R14" s="308"/>
      <c r="S14" s="308"/>
      <c r="T14" s="309"/>
      <c r="V14" s="1" t="s">
        <v>35</v>
      </c>
    </row>
    <row r="15" spans="1:32" ht="15" thickBot="1" x14ac:dyDescent="0.35">
      <c r="A15" s="49">
        <v>35</v>
      </c>
      <c r="B15" s="212">
        <v>0.72</v>
      </c>
      <c r="C15" s="212">
        <v>40</v>
      </c>
      <c r="D15" s="256">
        <f t="shared" si="4"/>
        <v>0.39240000000000003</v>
      </c>
      <c r="E15" s="219">
        <v>0.23</v>
      </c>
      <c r="F15" s="212">
        <v>114</v>
      </c>
      <c r="G15" s="257">
        <f t="shared" si="5"/>
        <v>0.6831550304863685</v>
      </c>
      <c r="P15" s="310" t="s">
        <v>84</v>
      </c>
      <c r="Q15" s="311"/>
      <c r="R15" s="311"/>
      <c r="S15" s="311"/>
      <c r="T15" s="312"/>
      <c r="V15" s="160">
        <v>1</v>
      </c>
      <c r="W15" s="329" t="s">
        <v>117</v>
      </c>
      <c r="X15" s="330"/>
      <c r="Y15" s="330"/>
      <c r="Z15" s="330"/>
      <c r="AA15" s="330"/>
      <c r="AB15" s="330"/>
      <c r="AC15" s="330"/>
      <c r="AD15" s="330"/>
      <c r="AE15" s="330"/>
      <c r="AF15" s="331"/>
    </row>
    <row r="16" spans="1:32" ht="15.6" thickTop="1" thickBot="1" x14ac:dyDescent="0.35">
      <c r="A16" s="49">
        <v>45</v>
      </c>
      <c r="B16" s="212">
        <v>0.62</v>
      </c>
      <c r="C16" s="212">
        <v>52</v>
      </c>
      <c r="D16" s="256">
        <f t="shared" si="4"/>
        <v>0.51012000000000002</v>
      </c>
      <c r="E16" s="219">
        <v>0.23</v>
      </c>
      <c r="F16" s="212">
        <v>144</v>
      </c>
      <c r="G16" s="257">
        <f t="shared" si="5"/>
        <v>1.1094848615417712</v>
      </c>
      <c r="P16" s="60" t="s">
        <v>89</v>
      </c>
      <c r="Q16" s="61" t="s">
        <v>90</v>
      </c>
      <c r="R16" s="61" t="s">
        <v>91</v>
      </c>
      <c r="S16" s="61" t="s">
        <v>92</v>
      </c>
      <c r="T16" s="62" t="s">
        <v>93</v>
      </c>
      <c r="V16" s="159" t="s">
        <v>55</v>
      </c>
      <c r="W16" s="326" t="s">
        <v>202</v>
      </c>
      <c r="X16" s="327"/>
      <c r="Y16" s="327"/>
      <c r="Z16" s="327"/>
      <c r="AA16" s="327"/>
      <c r="AB16" s="327"/>
      <c r="AC16" s="327"/>
      <c r="AD16" s="327"/>
      <c r="AE16" s="327"/>
      <c r="AF16" s="328"/>
    </row>
    <row r="17" spans="1:35" ht="15.6" thickTop="1" thickBot="1" x14ac:dyDescent="0.35">
      <c r="A17" s="50">
        <v>55</v>
      </c>
      <c r="B17" s="214">
        <v>0.51</v>
      </c>
      <c r="C17" s="214">
        <v>52</v>
      </c>
      <c r="D17" s="256">
        <f t="shared" si="4"/>
        <v>0.51012000000000002</v>
      </c>
      <c r="E17" s="219">
        <v>0.23</v>
      </c>
      <c r="F17" s="214">
        <v>162</v>
      </c>
      <c r="G17" s="257">
        <f t="shared" si="5"/>
        <v>1.5255416846199357</v>
      </c>
      <c r="P17" s="63">
        <v>0</v>
      </c>
      <c r="Q17" s="221">
        <v>210</v>
      </c>
      <c r="R17" s="258">
        <f>($Q17/1000)*9.81</f>
        <v>2.0600999999999998</v>
      </c>
      <c r="S17" s="221">
        <v>50</v>
      </c>
      <c r="T17" s="253">
        <f>($S17/1000)*9.81</f>
        <v>0.49050000000000005</v>
      </c>
      <c r="V17" s="159">
        <v>2</v>
      </c>
      <c r="W17" s="332" t="s">
        <v>118</v>
      </c>
      <c r="X17" s="333"/>
      <c r="Y17" s="333"/>
      <c r="Z17" s="333"/>
      <c r="AA17" s="333"/>
      <c r="AB17" s="333"/>
      <c r="AC17" s="333"/>
      <c r="AD17" s="333"/>
      <c r="AE17" s="333"/>
      <c r="AF17" s="334"/>
    </row>
    <row r="18" spans="1:35" ht="15" thickTop="1" x14ac:dyDescent="0.3">
      <c r="P18" s="64" t="s">
        <v>103</v>
      </c>
      <c r="Q18" s="224">
        <v>230</v>
      </c>
      <c r="R18" s="258">
        <f t="shared" ref="R18:R21" si="6">($Q18/1000)*9.81</f>
        <v>2.2563000000000004</v>
      </c>
      <c r="S18" s="224">
        <v>70</v>
      </c>
      <c r="T18" s="253">
        <f t="shared" ref="T18:T21" si="7">($S18/1000)*9.81</f>
        <v>0.68670000000000009</v>
      </c>
      <c r="V18" s="159" t="s">
        <v>55</v>
      </c>
      <c r="W18" s="326"/>
      <c r="X18" s="327"/>
      <c r="Y18" s="327"/>
      <c r="Z18" s="327"/>
      <c r="AA18" s="327"/>
      <c r="AB18" s="327"/>
      <c r="AC18" s="327"/>
      <c r="AD18" s="327"/>
      <c r="AE18" s="327"/>
      <c r="AF18" s="328"/>
    </row>
    <row r="19" spans="1:35" x14ac:dyDescent="0.3">
      <c r="P19" s="64" t="s">
        <v>107</v>
      </c>
      <c r="Q19" s="224">
        <v>260</v>
      </c>
      <c r="R19" s="258">
        <f t="shared" si="6"/>
        <v>2.5506000000000002</v>
      </c>
      <c r="S19" s="224">
        <v>100</v>
      </c>
      <c r="T19" s="253">
        <f t="shared" si="7"/>
        <v>0.98100000000000009</v>
      </c>
    </row>
    <row r="20" spans="1:35" x14ac:dyDescent="0.3">
      <c r="P20" s="64" t="s">
        <v>110</v>
      </c>
      <c r="Q20" s="224">
        <v>260</v>
      </c>
      <c r="R20" s="258">
        <f t="shared" si="6"/>
        <v>2.5506000000000002</v>
      </c>
      <c r="S20" s="224">
        <v>100</v>
      </c>
      <c r="T20" s="253">
        <f t="shared" si="7"/>
        <v>0.98100000000000009</v>
      </c>
    </row>
    <row r="21" spans="1:35" ht="15" thickBot="1" x14ac:dyDescent="0.35">
      <c r="P21" s="65" t="s">
        <v>115</v>
      </c>
      <c r="Q21" s="226">
        <v>290</v>
      </c>
      <c r="R21" s="258">
        <f t="shared" si="6"/>
        <v>2.8449</v>
      </c>
      <c r="S21" s="226">
        <v>130</v>
      </c>
      <c r="T21" s="253">
        <f t="shared" si="7"/>
        <v>1.2753000000000001</v>
      </c>
      <c r="V21" s="357" t="s">
        <v>203</v>
      </c>
      <c r="W21" s="356"/>
      <c r="X21" s="356"/>
      <c r="Y21" s="356"/>
      <c r="Z21" s="356"/>
      <c r="AA21" s="356"/>
      <c r="AC21" s="357" t="s">
        <v>204</v>
      </c>
      <c r="AD21" s="356"/>
      <c r="AE21" s="356"/>
      <c r="AF21" s="356"/>
      <c r="AG21" s="356"/>
      <c r="AH21" s="356"/>
      <c r="AI21" s="356"/>
    </row>
    <row r="22" spans="1:35" ht="15.6" thickTop="1" thickBot="1" x14ac:dyDescent="0.35">
      <c r="V22" s="356"/>
      <c r="W22" s="356"/>
      <c r="X22" s="356"/>
      <c r="Y22" s="356"/>
      <c r="Z22" s="356"/>
      <c r="AA22" s="356"/>
      <c r="AC22" s="356"/>
      <c r="AD22" s="356"/>
      <c r="AE22" s="356"/>
      <c r="AF22" s="356"/>
      <c r="AG22" s="356"/>
      <c r="AH22" s="356"/>
      <c r="AI22" s="356"/>
    </row>
    <row r="23" spans="1:35" ht="15" thickTop="1" x14ac:dyDescent="0.3">
      <c r="P23" s="277" t="s">
        <v>119</v>
      </c>
      <c r="Q23" s="278"/>
      <c r="R23" s="278"/>
      <c r="S23" s="278"/>
      <c r="T23" s="279"/>
      <c r="V23" s="356"/>
      <c r="W23" s="356"/>
      <c r="X23" s="356"/>
      <c r="Y23" s="356"/>
      <c r="Z23" s="356"/>
      <c r="AA23" s="356"/>
      <c r="AC23" s="356"/>
      <c r="AD23" s="356"/>
      <c r="AE23" s="356"/>
      <c r="AF23" s="356"/>
      <c r="AG23" s="356"/>
      <c r="AH23" s="356"/>
      <c r="AI23" s="356"/>
    </row>
    <row r="24" spans="1:35" ht="15" thickBot="1" x14ac:dyDescent="0.35">
      <c r="P24" s="295" t="s">
        <v>84</v>
      </c>
      <c r="Q24" s="296"/>
      <c r="R24" s="296"/>
      <c r="S24" s="296"/>
      <c r="T24" s="297"/>
      <c r="V24" s="356"/>
      <c r="W24" s="356"/>
      <c r="X24" s="356"/>
      <c r="Y24" s="356"/>
      <c r="Z24" s="356"/>
      <c r="AA24" s="356"/>
      <c r="AC24" s="356"/>
      <c r="AD24" s="356"/>
      <c r="AE24" s="356"/>
      <c r="AF24" s="356"/>
      <c r="AG24" s="356"/>
      <c r="AH24" s="356"/>
      <c r="AI24" s="356"/>
    </row>
    <row r="25" spans="1:35" ht="15.6" thickTop="1" thickBot="1" x14ac:dyDescent="0.35">
      <c r="P25" s="66" t="s">
        <v>89</v>
      </c>
      <c r="Q25" s="67" t="s">
        <v>90</v>
      </c>
      <c r="R25" s="67" t="s">
        <v>91</v>
      </c>
      <c r="S25" s="67" t="s">
        <v>92</v>
      </c>
      <c r="T25" s="68" t="s">
        <v>93</v>
      </c>
      <c r="V25" s="356"/>
      <c r="W25" s="356"/>
      <c r="X25" s="356"/>
      <c r="Y25" s="356"/>
      <c r="Z25" s="356"/>
      <c r="AA25" s="356"/>
      <c r="AC25" s="356"/>
      <c r="AD25" s="356"/>
      <c r="AE25" s="356"/>
      <c r="AF25" s="356"/>
      <c r="AG25" s="356"/>
      <c r="AH25" s="356"/>
      <c r="AI25" s="356"/>
    </row>
    <row r="26" spans="1:35" ht="15" thickTop="1" x14ac:dyDescent="0.3">
      <c r="P26" s="23">
        <v>0</v>
      </c>
      <c r="Q26" s="221">
        <v>210</v>
      </c>
      <c r="R26" s="258">
        <f>($Q26/1000)*9.81</f>
        <v>2.0600999999999998</v>
      </c>
      <c r="S26" s="221">
        <v>50</v>
      </c>
      <c r="T26" s="253">
        <f>($S26/1000)*9.81</f>
        <v>0.49050000000000005</v>
      </c>
      <c r="V26" s="356"/>
      <c r="W26" s="356"/>
      <c r="X26" s="356"/>
      <c r="Y26" s="356"/>
      <c r="Z26" s="356"/>
      <c r="AA26" s="356"/>
      <c r="AC26" s="356"/>
      <c r="AD26" s="356"/>
      <c r="AE26" s="356"/>
      <c r="AF26" s="356"/>
      <c r="AG26" s="356"/>
      <c r="AH26" s="356"/>
      <c r="AI26" s="356"/>
    </row>
    <row r="27" spans="1:35" x14ac:dyDescent="0.3">
      <c r="P27" s="24" t="s">
        <v>103</v>
      </c>
      <c r="Q27" s="224">
        <v>230</v>
      </c>
      <c r="R27" s="258">
        <f t="shared" ref="R27:R30" si="8">($Q27/1000)*9.81</f>
        <v>2.2563000000000004</v>
      </c>
      <c r="S27" s="224">
        <v>70</v>
      </c>
      <c r="T27" s="253">
        <f t="shared" ref="T27:T30" si="9">($S27/1000)*9.81</f>
        <v>0.68670000000000009</v>
      </c>
      <c r="V27" s="356"/>
      <c r="W27" s="356"/>
      <c r="X27" s="356"/>
      <c r="Y27" s="356"/>
      <c r="Z27" s="356"/>
      <c r="AA27" s="356"/>
      <c r="AC27" s="356"/>
      <c r="AD27" s="356"/>
      <c r="AE27" s="356"/>
      <c r="AF27" s="356"/>
      <c r="AG27" s="356"/>
      <c r="AH27" s="356"/>
      <c r="AI27" s="356"/>
    </row>
    <row r="28" spans="1:35" x14ac:dyDescent="0.3">
      <c r="P28" s="24" t="s">
        <v>107</v>
      </c>
      <c r="Q28" s="224">
        <v>240</v>
      </c>
      <c r="R28" s="258">
        <f t="shared" si="8"/>
        <v>2.3544</v>
      </c>
      <c r="S28" s="224">
        <v>80</v>
      </c>
      <c r="T28" s="253">
        <f t="shared" si="9"/>
        <v>0.78480000000000005</v>
      </c>
      <c r="V28" s="356"/>
      <c r="W28" s="356"/>
      <c r="X28" s="356"/>
      <c r="Y28" s="356"/>
      <c r="Z28" s="356"/>
      <c r="AA28" s="356"/>
      <c r="AC28" s="356"/>
      <c r="AD28" s="356"/>
      <c r="AE28" s="356"/>
      <c r="AF28" s="356"/>
      <c r="AG28" s="356"/>
      <c r="AH28" s="356"/>
      <c r="AI28" s="356"/>
    </row>
    <row r="29" spans="1:35" x14ac:dyDescent="0.3">
      <c r="P29" s="24" t="s">
        <v>110</v>
      </c>
      <c r="Q29" s="224">
        <v>260</v>
      </c>
      <c r="R29" s="258">
        <f t="shared" si="8"/>
        <v>2.5506000000000002</v>
      </c>
      <c r="S29" s="224">
        <v>100</v>
      </c>
      <c r="T29" s="253">
        <f t="shared" si="9"/>
        <v>0.98100000000000009</v>
      </c>
      <c r="V29" s="356"/>
      <c r="W29" s="356"/>
      <c r="X29" s="356"/>
      <c r="Y29" s="356"/>
      <c r="Z29" s="356"/>
      <c r="AA29" s="356"/>
      <c r="AC29" s="356"/>
      <c r="AD29" s="356"/>
      <c r="AE29" s="356"/>
      <c r="AF29" s="356"/>
      <c r="AG29" s="356"/>
      <c r="AH29" s="356"/>
      <c r="AI29" s="356"/>
    </row>
    <row r="30" spans="1:35" ht="15" thickBot="1" x14ac:dyDescent="0.35">
      <c r="P30" s="25" t="s">
        <v>115</v>
      </c>
      <c r="Q30" s="226">
        <v>280</v>
      </c>
      <c r="R30" s="258">
        <f t="shared" si="8"/>
        <v>2.7468000000000004</v>
      </c>
      <c r="S30" s="226">
        <v>120</v>
      </c>
      <c r="T30" s="253">
        <f t="shared" si="9"/>
        <v>1.1772</v>
      </c>
      <c r="V30" s="356"/>
      <c r="W30" s="356"/>
      <c r="X30" s="356"/>
      <c r="Y30" s="356"/>
      <c r="Z30" s="356"/>
      <c r="AA30" s="356"/>
    </row>
    <row r="31" spans="1:35" ht="15" thickTop="1" x14ac:dyDescent="0.3">
      <c r="V31" s="356"/>
      <c r="W31" s="356"/>
      <c r="X31" s="356"/>
      <c r="Y31" s="356"/>
      <c r="Z31" s="356"/>
      <c r="AA31" s="356"/>
    </row>
    <row r="32" spans="1:35" x14ac:dyDescent="0.3">
      <c r="V32" s="356"/>
      <c r="W32" s="356"/>
      <c r="X32" s="356"/>
      <c r="Y32" s="356"/>
      <c r="Z32" s="356"/>
      <c r="AA32" s="356"/>
    </row>
    <row r="33" spans="16:27" x14ac:dyDescent="0.3">
      <c r="P33" s="56" t="s">
        <v>120</v>
      </c>
      <c r="V33" s="356"/>
      <c r="W33" s="356"/>
      <c r="X33" s="356"/>
      <c r="Y33" s="356"/>
      <c r="Z33" s="356"/>
      <c r="AA33" s="356"/>
    </row>
    <row r="34" spans="16:27" x14ac:dyDescent="0.3">
      <c r="V34" s="356"/>
      <c r="W34" s="356"/>
      <c r="X34" s="356"/>
      <c r="Y34" s="356"/>
      <c r="Z34" s="356"/>
      <c r="AA34" s="356"/>
    </row>
    <row r="35" spans="16:27" x14ac:dyDescent="0.3">
      <c r="P35" s="1" t="s">
        <v>121</v>
      </c>
    </row>
    <row r="36" spans="16:27" ht="15" thickBot="1" x14ac:dyDescent="0.35"/>
    <row r="37" spans="16:27" ht="15" thickTop="1" x14ac:dyDescent="0.3">
      <c r="P37" s="320" t="s">
        <v>122</v>
      </c>
      <c r="Q37" s="321"/>
      <c r="R37" s="321"/>
      <c r="S37" s="321"/>
      <c r="T37" s="322"/>
    </row>
    <row r="38" spans="16:27" ht="15" thickBot="1" x14ac:dyDescent="0.35">
      <c r="P38" s="323" t="s">
        <v>84</v>
      </c>
      <c r="Q38" s="324"/>
      <c r="R38" s="324"/>
      <c r="S38" s="324"/>
      <c r="T38" s="325"/>
    </row>
    <row r="39" spans="16:27" ht="15.6" thickTop="1" thickBot="1" x14ac:dyDescent="0.35">
      <c r="P39" s="57" t="s">
        <v>89</v>
      </c>
      <c r="Q39" s="58" t="s">
        <v>90</v>
      </c>
      <c r="R39" s="58" t="s">
        <v>91</v>
      </c>
      <c r="S39" s="58" t="s">
        <v>92</v>
      </c>
      <c r="T39" s="59" t="s">
        <v>93</v>
      </c>
    </row>
    <row r="40" spans="16:27" ht="15" thickTop="1" x14ac:dyDescent="0.3">
      <c r="P40" s="22">
        <v>0</v>
      </c>
      <c r="Q40" s="208">
        <v>300</v>
      </c>
      <c r="R40" s="249">
        <f>($Q40/1000)*9.81</f>
        <v>2.9430000000000001</v>
      </c>
      <c r="S40" s="230">
        <v>40</v>
      </c>
      <c r="T40" s="260">
        <f>($S40/1000)*9.81</f>
        <v>0.39240000000000003</v>
      </c>
    </row>
    <row r="41" spans="16:27" x14ac:dyDescent="0.3">
      <c r="P41" s="15" t="s">
        <v>103</v>
      </c>
      <c r="Q41" s="208">
        <v>330</v>
      </c>
      <c r="R41" s="249">
        <f t="shared" ref="R41:R44" si="10">($Q41/1000)*9.81</f>
        <v>3.2373000000000003</v>
      </c>
      <c r="S41" s="208">
        <v>70</v>
      </c>
      <c r="T41" s="260">
        <f t="shared" ref="T41:T44" si="11">($S41/1000)*9.81</f>
        <v>0.68670000000000009</v>
      </c>
    </row>
    <row r="42" spans="16:27" x14ac:dyDescent="0.3">
      <c r="P42" s="15" t="s">
        <v>107</v>
      </c>
      <c r="Q42" s="208">
        <v>330</v>
      </c>
      <c r="R42" s="249">
        <f t="shared" si="10"/>
        <v>3.2373000000000003</v>
      </c>
      <c r="S42" s="208">
        <v>70</v>
      </c>
      <c r="T42" s="260">
        <f t="shared" si="11"/>
        <v>0.68670000000000009</v>
      </c>
    </row>
    <row r="43" spans="16:27" x14ac:dyDescent="0.3">
      <c r="P43" s="15" t="s">
        <v>110</v>
      </c>
      <c r="Q43" s="208">
        <v>340</v>
      </c>
      <c r="R43" s="249">
        <f t="shared" si="10"/>
        <v>3.3354000000000004</v>
      </c>
      <c r="S43" s="208">
        <v>80</v>
      </c>
      <c r="T43" s="260">
        <f t="shared" si="11"/>
        <v>0.78480000000000005</v>
      </c>
    </row>
    <row r="44" spans="16:27" ht="15" thickBot="1" x14ac:dyDescent="0.35">
      <c r="P44" s="19" t="s">
        <v>115</v>
      </c>
      <c r="Q44" s="216">
        <v>350</v>
      </c>
      <c r="R44" s="249">
        <f t="shared" si="10"/>
        <v>3.4335</v>
      </c>
      <c r="S44" s="216">
        <v>90</v>
      </c>
      <c r="T44" s="260">
        <f t="shared" si="11"/>
        <v>0.88290000000000002</v>
      </c>
    </row>
    <row r="45" spans="16:27" ht="15.6" thickTop="1" thickBot="1" x14ac:dyDescent="0.35"/>
    <row r="46" spans="16:27" ht="15" thickTop="1" x14ac:dyDescent="0.3">
      <c r="P46" s="307" t="s">
        <v>123</v>
      </c>
      <c r="Q46" s="308"/>
      <c r="R46" s="308"/>
      <c r="S46" s="308"/>
      <c r="T46" s="309"/>
    </row>
    <row r="47" spans="16:27" ht="15" thickBot="1" x14ac:dyDescent="0.35">
      <c r="P47" s="310" t="s">
        <v>84</v>
      </c>
      <c r="Q47" s="311"/>
      <c r="R47" s="311"/>
      <c r="S47" s="311"/>
      <c r="T47" s="312"/>
    </row>
    <row r="48" spans="16:27" ht="15.6" thickTop="1" thickBot="1" x14ac:dyDescent="0.35">
      <c r="P48" s="60" t="s">
        <v>89</v>
      </c>
      <c r="Q48" s="61" t="s">
        <v>90</v>
      </c>
      <c r="R48" s="61" t="s">
        <v>91</v>
      </c>
      <c r="S48" s="61" t="s">
        <v>92</v>
      </c>
      <c r="T48" s="62" t="s">
        <v>93</v>
      </c>
    </row>
    <row r="49" spans="16:20" ht="15" thickTop="1" x14ac:dyDescent="0.3">
      <c r="P49" s="63">
        <v>0</v>
      </c>
      <c r="Q49" s="230">
        <v>200</v>
      </c>
      <c r="R49" s="259">
        <f>($Q49/1000)*9.81</f>
        <v>1.9620000000000002</v>
      </c>
      <c r="S49" s="230">
        <v>40</v>
      </c>
      <c r="T49" s="260">
        <f>($S49/1000)*9.81</f>
        <v>0.39240000000000003</v>
      </c>
    </row>
    <row r="50" spans="16:20" x14ac:dyDescent="0.3">
      <c r="P50" s="64" t="s">
        <v>103</v>
      </c>
      <c r="Q50" s="208">
        <v>220</v>
      </c>
      <c r="R50" s="259">
        <f t="shared" ref="R50:R53" si="12">($Q50/1000)*9.81</f>
        <v>2.1582000000000003</v>
      </c>
      <c r="S50" s="208">
        <v>60</v>
      </c>
      <c r="T50" s="260">
        <f t="shared" ref="T50:T53" si="13">($S50/1000)*9.81</f>
        <v>0.58860000000000001</v>
      </c>
    </row>
    <row r="51" spans="16:20" x14ac:dyDescent="0.3">
      <c r="P51" s="64" t="s">
        <v>107</v>
      </c>
      <c r="Q51" s="208">
        <v>250</v>
      </c>
      <c r="R51" s="259">
        <f t="shared" si="12"/>
        <v>2.4525000000000001</v>
      </c>
      <c r="S51" s="208">
        <v>90</v>
      </c>
      <c r="T51" s="260">
        <f t="shared" si="13"/>
        <v>0.88290000000000002</v>
      </c>
    </row>
    <row r="52" spans="16:20" x14ac:dyDescent="0.3">
      <c r="P52" s="64" t="s">
        <v>110</v>
      </c>
      <c r="Q52" s="208">
        <v>270</v>
      </c>
      <c r="R52" s="259">
        <f t="shared" si="12"/>
        <v>2.6487000000000003</v>
      </c>
      <c r="S52" s="208">
        <v>110</v>
      </c>
      <c r="T52" s="260">
        <f t="shared" si="13"/>
        <v>1.0791000000000002</v>
      </c>
    </row>
    <row r="53" spans="16:20" ht="15" thickBot="1" x14ac:dyDescent="0.35">
      <c r="P53" s="65" t="s">
        <v>115</v>
      </c>
      <c r="Q53" s="216">
        <v>300</v>
      </c>
      <c r="R53" s="259">
        <f t="shared" si="12"/>
        <v>2.9430000000000001</v>
      </c>
      <c r="S53" s="216">
        <v>170</v>
      </c>
      <c r="T53" s="260">
        <f t="shared" si="13"/>
        <v>1.6677000000000002</v>
      </c>
    </row>
    <row r="54" spans="16:20" ht="15.6" thickTop="1" thickBot="1" x14ac:dyDescent="0.35"/>
    <row r="55" spans="16:20" ht="15" thickTop="1" x14ac:dyDescent="0.3">
      <c r="P55" s="277" t="s">
        <v>124</v>
      </c>
      <c r="Q55" s="278"/>
      <c r="R55" s="278"/>
      <c r="S55" s="278"/>
      <c r="T55" s="279"/>
    </row>
    <row r="56" spans="16:20" ht="15" thickBot="1" x14ac:dyDescent="0.35">
      <c r="P56" s="295" t="s">
        <v>84</v>
      </c>
      <c r="Q56" s="296"/>
      <c r="R56" s="296"/>
      <c r="S56" s="296"/>
      <c r="T56" s="297"/>
    </row>
    <row r="57" spans="16:20" ht="15.6" thickTop="1" thickBot="1" x14ac:dyDescent="0.35">
      <c r="P57" s="66" t="s">
        <v>89</v>
      </c>
      <c r="Q57" s="67" t="s">
        <v>90</v>
      </c>
      <c r="R57" s="67" t="s">
        <v>91</v>
      </c>
      <c r="S57" s="67" t="s">
        <v>92</v>
      </c>
      <c r="T57" s="68" t="s">
        <v>93</v>
      </c>
    </row>
    <row r="58" spans="16:20" ht="15" thickTop="1" x14ac:dyDescent="0.3">
      <c r="P58" s="23">
        <v>0</v>
      </c>
      <c r="Q58" s="230">
        <v>210</v>
      </c>
      <c r="R58" s="259">
        <f>($Q58/1000)*9.81</f>
        <v>2.0600999999999998</v>
      </c>
      <c r="S58" s="230">
        <v>40</v>
      </c>
      <c r="T58" s="260">
        <f>($S58/1000)*9.81</f>
        <v>0.39240000000000003</v>
      </c>
    </row>
    <row r="59" spans="16:20" x14ac:dyDescent="0.3">
      <c r="P59" s="24" t="s">
        <v>103</v>
      </c>
      <c r="Q59" s="208">
        <v>240</v>
      </c>
      <c r="R59" s="259">
        <f t="shared" ref="R59:R62" si="14">($Q59/1000)*9.81</f>
        <v>2.3544</v>
      </c>
      <c r="S59" s="208">
        <v>70</v>
      </c>
      <c r="T59" s="260">
        <f t="shared" ref="T59:T62" si="15">($S59/1000)*9.81</f>
        <v>0.68670000000000009</v>
      </c>
    </row>
    <row r="60" spans="16:20" x14ac:dyDescent="0.3">
      <c r="P60" s="24" t="s">
        <v>107</v>
      </c>
      <c r="Q60" s="208">
        <v>240</v>
      </c>
      <c r="R60" s="259">
        <f t="shared" si="14"/>
        <v>2.3544</v>
      </c>
      <c r="S60" s="208">
        <v>70</v>
      </c>
      <c r="T60" s="260">
        <f t="shared" si="15"/>
        <v>0.68670000000000009</v>
      </c>
    </row>
    <row r="61" spans="16:20" x14ac:dyDescent="0.3">
      <c r="P61" s="24" t="s">
        <v>110</v>
      </c>
      <c r="Q61" s="208">
        <v>260</v>
      </c>
      <c r="R61" s="259">
        <f t="shared" si="14"/>
        <v>2.5506000000000002</v>
      </c>
      <c r="S61" s="208">
        <v>90</v>
      </c>
      <c r="T61" s="260">
        <f t="shared" si="15"/>
        <v>0.88290000000000002</v>
      </c>
    </row>
    <row r="62" spans="16:20" ht="15" thickBot="1" x14ac:dyDescent="0.35">
      <c r="P62" s="25" t="s">
        <v>115</v>
      </c>
      <c r="Q62" s="216">
        <v>310</v>
      </c>
      <c r="R62" s="259">
        <f t="shared" si="14"/>
        <v>3.0411000000000001</v>
      </c>
      <c r="S62" s="216">
        <v>140</v>
      </c>
      <c r="T62" s="260">
        <f t="shared" si="15"/>
        <v>1.3734000000000002</v>
      </c>
    </row>
    <row r="63" spans="16:20" ht="15" thickTop="1" x14ac:dyDescent="0.3"/>
  </sheetData>
  <mergeCells count="22">
    <mergeCell ref="AC21:AI29"/>
    <mergeCell ref="P56:T56"/>
    <mergeCell ref="W16:AF16"/>
    <mergeCell ref="W18:AF18"/>
    <mergeCell ref="W15:AF15"/>
    <mergeCell ref="W17:AF17"/>
    <mergeCell ref="P37:T37"/>
    <mergeCell ref="P38:T38"/>
    <mergeCell ref="P46:T46"/>
    <mergeCell ref="P47:T47"/>
    <mergeCell ref="P55:T55"/>
    <mergeCell ref="P23:T23"/>
    <mergeCell ref="P24:T24"/>
    <mergeCell ref="V21:AA34"/>
    <mergeCell ref="P14:T14"/>
    <mergeCell ref="P15:T15"/>
    <mergeCell ref="M5:N5"/>
    <mergeCell ref="B7:D7"/>
    <mergeCell ref="E7:G7"/>
    <mergeCell ref="K5:L5"/>
    <mergeCell ref="P5:T5"/>
    <mergeCell ref="P6:T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topLeftCell="B1" zoomScale="83" workbookViewId="0">
      <selection activeCell="AG14" sqref="AG14:AG20"/>
    </sheetView>
  </sheetViews>
  <sheetFormatPr defaultRowHeight="14.4" x14ac:dyDescent="0.3"/>
  <cols>
    <col min="1" max="1" width="14.44140625" customWidth="1"/>
    <col min="2" max="2" width="9.88671875" bestFit="1" customWidth="1"/>
    <col min="3" max="3" width="14.6640625" customWidth="1"/>
    <col min="6" max="6" width="13.44140625" customWidth="1"/>
    <col min="7" max="7" width="15.5546875" bestFit="1" customWidth="1"/>
    <col min="8" max="8" width="9.88671875" bestFit="1" customWidth="1"/>
    <col min="11" max="11" width="13.44140625" customWidth="1"/>
    <col min="12" max="12" width="15.5546875" customWidth="1"/>
    <col min="13" max="13" width="10.109375" bestFit="1" customWidth="1"/>
    <col min="14" max="14" width="15.6640625" bestFit="1" customWidth="1"/>
    <col min="18" max="18" width="15.5546875" bestFit="1" customWidth="1"/>
    <col min="19" max="19" width="15.6640625" bestFit="1" customWidth="1"/>
    <col min="20" max="20" width="15.5546875" bestFit="1" customWidth="1"/>
    <col min="21" max="21" width="18" bestFit="1" customWidth="1"/>
    <col min="24" max="24" width="13.6640625" customWidth="1"/>
    <col min="25" max="25" width="11.33203125" customWidth="1"/>
    <col min="26" max="26" width="11" customWidth="1"/>
    <col min="30" max="30" width="13.33203125" customWidth="1"/>
    <col min="31" max="31" width="14.109375" customWidth="1"/>
    <col min="32" max="32" width="15" customWidth="1"/>
  </cols>
  <sheetData>
    <row r="1" spans="1:33" x14ac:dyDescent="0.3">
      <c r="A1" s="1" t="s">
        <v>125</v>
      </c>
      <c r="X1" s="1" t="s">
        <v>126</v>
      </c>
      <c r="AD1" s="1" t="s">
        <v>127</v>
      </c>
    </row>
    <row r="2" spans="1:33" x14ac:dyDescent="0.3">
      <c r="A2" s="1"/>
    </row>
    <row r="3" spans="1:33" ht="15" thickBot="1" x14ac:dyDescent="0.35">
      <c r="A3" s="1" t="s">
        <v>128</v>
      </c>
      <c r="F3" s="1" t="s">
        <v>129</v>
      </c>
      <c r="K3" s="1" t="s">
        <v>130</v>
      </c>
      <c r="Q3" s="1" t="s">
        <v>131</v>
      </c>
    </row>
    <row r="4" spans="1:33" ht="15" thickTop="1" x14ac:dyDescent="0.3">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x14ac:dyDescent="0.3">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5" thickBot="1" x14ac:dyDescent="0.35">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5" thickTop="1" x14ac:dyDescent="0.3">
      <c r="A7" s="28" t="s">
        <v>151</v>
      </c>
      <c r="B7" s="230">
        <v>60</v>
      </c>
      <c r="C7" s="230">
        <v>60</v>
      </c>
      <c r="D7" s="248">
        <v>4.2361111111111113E-2</v>
      </c>
      <c r="F7" s="94" t="s">
        <v>151</v>
      </c>
      <c r="G7" s="230">
        <v>20</v>
      </c>
      <c r="H7" s="230">
        <v>100</v>
      </c>
      <c r="I7" s="248">
        <v>4.5138888888888888E-2</v>
      </c>
      <c r="K7" s="48" t="s">
        <v>151</v>
      </c>
      <c r="L7" s="230">
        <v>60</v>
      </c>
      <c r="M7" s="230">
        <v>140</v>
      </c>
      <c r="N7" s="230">
        <v>60</v>
      </c>
      <c r="O7" s="248">
        <v>4.2361111111111113E-2</v>
      </c>
      <c r="Q7" s="124" t="s">
        <v>151</v>
      </c>
      <c r="R7" s="243">
        <v>140</v>
      </c>
      <c r="S7" s="243">
        <v>20</v>
      </c>
      <c r="T7" s="243">
        <v>60</v>
      </c>
      <c r="U7" s="244">
        <v>100</v>
      </c>
      <c r="X7" s="28" t="s">
        <v>151</v>
      </c>
      <c r="Y7" s="230">
        <v>60</v>
      </c>
      <c r="Z7" s="230">
        <v>40</v>
      </c>
      <c r="AA7" s="248">
        <v>0.12638888888888888</v>
      </c>
      <c r="AD7" s="94" t="s">
        <v>151</v>
      </c>
      <c r="AE7" s="245">
        <v>1</v>
      </c>
      <c r="AF7" s="230">
        <v>1</v>
      </c>
      <c r="AG7" s="248">
        <v>4.2361111111111113E-2</v>
      </c>
    </row>
    <row r="8" spans="1:33" ht="15" thickBot="1" x14ac:dyDescent="0.35">
      <c r="A8" s="30" t="s">
        <v>152</v>
      </c>
      <c r="B8" s="208">
        <v>60</v>
      </c>
      <c r="C8" s="208">
        <v>60</v>
      </c>
      <c r="D8" s="248">
        <v>4.2361111111111113E-2</v>
      </c>
      <c r="F8" s="4" t="s">
        <v>152</v>
      </c>
      <c r="G8" s="208">
        <v>20</v>
      </c>
      <c r="H8" s="208">
        <v>100</v>
      </c>
      <c r="I8" s="266">
        <v>4.5138888888888888E-2</v>
      </c>
      <c r="K8" s="49" t="s">
        <v>152</v>
      </c>
      <c r="L8" s="208">
        <v>60</v>
      </c>
      <c r="M8" s="208">
        <v>140</v>
      </c>
      <c r="N8" s="208">
        <v>60</v>
      </c>
      <c r="O8" s="266">
        <v>4.2361111111111113E-2</v>
      </c>
      <c r="Q8" s="335" t="s">
        <v>201</v>
      </c>
      <c r="R8" s="336"/>
      <c r="S8" s="336"/>
      <c r="T8" s="336"/>
      <c r="U8" s="337"/>
      <c r="X8" s="31" t="s">
        <v>153</v>
      </c>
      <c r="Y8" s="216">
        <v>1.5</v>
      </c>
      <c r="Z8" s="216">
        <v>0.67</v>
      </c>
      <c r="AA8" s="355">
        <v>0.12638888888888888</v>
      </c>
      <c r="AD8" s="6" t="s">
        <v>153</v>
      </c>
      <c r="AE8" s="216">
        <v>1</v>
      </c>
      <c r="AF8" s="237">
        <v>1</v>
      </c>
      <c r="AG8" s="355">
        <v>4.2361111111111113E-2</v>
      </c>
    </row>
    <row r="9" spans="1:33" ht="15.6" thickTop="1" thickBot="1" x14ac:dyDescent="0.35">
      <c r="A9" s="30" t="s">
        <v>153</v>
      </c>
      <c r="B9" s="208">
        <v>1</v>
      </c>
      <c r="C9" s="236">
        <v>1</v>
      </c>
      <c r="D9" s="248">
        <v>4.2361111111111113E-2</v>
      </c>
      <c r="F9" s="4" t="s">
        <v>153</v>
      </c>
      <c r="G9" s="208">
        <v>5</v>
      </c>
      <c r="H9" s="236">
        <v>5</v>
      </c>
      <c r="I9" s="266">
        <v>4.2361111111111113E-2</v>
      </c>
      <c r="K9" s="49" t="s">
        <v>153</v>
      </c>
      <c r="L9" s="208"/>
      <c r="M9" s="240"/>
      <c r="N9" s="236">
        <v>1</v>
      </c>
      <c r="O9" s="266">
        <v>4.2361111111111113E-2</v>
      </c>
    </row>
    <row r="10" spans="1:33" ht="15.6" thickTop="1" thickBot="1" x14ac:dyDescent="0.35">
      <c r="A10" s="31" t="s">
        <v>154</v>
      </c>
      <c r="B10" s="237" t="s">
        <v>155</v>
      </c>
      <c r="C10" s="216" t="s">
        <v>195</v>
      </c>
      <c r="D10" s="238"/>
      <c r="F10" s="6" t="s">
        <v>154</v>
      </c>
      <c r="G10" s="237" t="s">
        <v>155</v>
      </c>
      <c r="H10" s="216" t="s">
        <v>200</v>
      </c>
      <c r="I10" s="238"/>
      <c r="K10" s="50" t="s">
        <v>154</v>
      </c>
      <c r="L10" s="237" t="s">
        <v>155</v>
      </c>
      <c r="M10" s="241"/>
      <c r="N10" s="216"/>
      <c r="O10" s="238"/>
      <c r="Q10" s="72"/>
      <c r="R10" s="115" t="s">
        <v>132</v>
      </c>
      <c r="S10" s="116" t="s">
        <v>133</v>
      </c>
      <c r="T10" s="116" t="s">
        <v>132</v>
      </c>
      <c r="U10" s="117" t="s">
        <v>133</v>
      </c>
      <c r="X10" s="338" t="s">
        <v>156</v>
      </c>
      <c r="Y10" s="339"/>
      <c r="Z10" s="339"/>
      <c r="AA10" s="340"/>
      <c r="AD10" s="338" t="s">
        <v>157</v>
      </c>
      <c r="AE10" s="339"/>
      <c r="AF10" s="339"/>
      <c r="AG10" s="340"/>
    </row>
    <row r="11" spans="1:33" ht="15.6" thickTop="1" thickBot="1" x14ac:dyDescent="0.35">
      <c r="Q11" s="72"/>
      <c r="R11" s="118" t="s">
        <v>141</v>
      </c>
      <c r="S11" s="119" t="s">
        <v>139</v>
      </c>
      <c r="T11" s="119" t="s">
        <v>137</v>
      </c>
      <c r="U11" s="120" t="s">
        <v>142</v>
      </c>
      <c r="X11" s="341" t="s">
        <v>158</v>
      </c>
      <c r="Y11" s="342"/>
      <c r="Z11" s="342"/>
      <c r="AA11" s="343"/>
      <c r="AD11" s="341" t="s">
        <v>159</v>
      </c>
      <c r="AE11" s="342"/>
      <c r="AF11" s="342"/>
      <c r="AG11" s="343"/>
    </row>
    <row r="12" spans="1:33" ht="15.6" thickTop="1" thickBot="1" x14ac:dyDescent="0.35">
      <c r="A12" s="338" t="s">
        <v>160</v>
      </c>
      <c r="B12" s="339"/>
      <c r="C12" s="339"/>
      <c r="D12" s="340"/>
      <c r="F12" s="338" t="s">
        <v>161</v>
      </c>
      <c r="G12" s="339"/>
      <c r="H12" s="339"/>
      <c r="I12" s="340"/>
      <c r="K12" s="338" t="s">
        <v>162</v>
      </c>
      <c r="L12" s="339"/>
      <c r="M12" s="339"/>
      <c r="N12" s="340"/>
      <c r="Q12" s="26"/>
      <c r="R12" s="121" t="s">
        <v>146</v>
      </c>
      <c r="S12" s="122" t="s">
        <v>147</v>
      </c>
      <c r="T12" s="122" t="s">
        <v>149</v>
      </c>
      <c r="U12" s="123" t="s">
        <v>150</v>
      </c>
      <c r="X12" s="70" t="s">
        <v>40</v>
      </c>
      <c r="Y12" s="70" t="s">
        <v>163</v>
      </c>
      <c r="Z12" s="70" t="s">
        <v>164</v>
      </c>
      <c r="AA12" s="70" t="s">
        <v>165</v>
      </c>
      <c r="AD12" s="95" t="s">
        <v>40</v>
      </c>
      <c r="AE12" s="95" t="s">
        <v>163</v>
      </c>
      <c r="AF12" s="95" t="s">
        <v>164</v>
      </c>
      <c r="AG12" s="95" t="s">
        <v>165</v>
      </c>
    </row>
    <row r="13" spans="1:33" ht="15.6" thickTop="1" thickBot="1" x14ac:dyDescent="0.35">
      <c r="A13" s="341" t="s">
        <v>166</v>
      </c>
      <c r="B13" s="342"/>
      <c r="C13" s="342"/>
      <c r="D13" s="343"/>
      <c r="F13" s="341" t="s">
        <v>167</v>
      </c>
      <c r="G13" s="342"/>
      <c r="H13" s="342"/>
      <c r="I13" s="343"/>
      <c r="K13" s="341" t="s">
        <v>166</v>
      </c>
      <c r="L13" s="342"/>
      <c r="M13" s="342"/>
      <c r="N13" s="343"/>
      <c r="Q13" s="124" t="s">
        <v>151</v>
      </c>
      <c r="R13" s="243"/>
      <c r="S13" s="243"/>
      <c r="T13" s="243"/>
      <c r="U13" s="244"/>
      <c r="X13" s="71"/>
      <c r="Y13" s="71"/>
      <c r="Z13" s="71" t="s">
        <v>168</v>
      </c>
      <c r="AA13" s="71" t="s">
        <v>169</v>
      </c>
      <c r="AD13" s="96"/>
      <c r="AE13" s="96"/>
      <c r="AF13" s="96" t="s">
        <v>168</v>
      </c>
      <c r="AG13" s="96" t="s">
        <v>169</v>
      </c>
    </row>
    <row r="14" spans="1:33" ht="15.6" thickTop="1" thickBot="1" x14ac:dyDescent="0.35">
      <c r="A14" s="70" t="s">
        <v>40</v>
      </c>
      <c r="B14" s="70" t="s">
        <v>163</v>
      </c>
      <c r="C14" s="70" t="s">
        <v>164</v>
      </c>
      <c r="D14" s="70" t="s">
        <v>165</v>
      </c>
      <c r="F14" s="95" t="s">
        <v>40</v>
      </c>
      <c r="G14" s="95" t="s">
        <v>163</v>
      </c>
      <c r="H14" s="95" t="s">
        <v>164</v>
      </c>
      <c r="I14" s="95" t="s">
        <v>165</v>
      </c>
      <c r="K14" s="44" t="s">
        <v>40</v>
      </c>
      <c r="L14" s="44" t="s">
        <v>163</v>
      </c>
      <c r="M14" s="44" t="s">
        <v>164</v>
      </c>
      <c r="N14" s="44" t="s">
        <v>165</v>
      </c>
      <c r="Q14" s="335" t="s">
        <v>170</v>
      </c>
      <c r="R14" s="336"/>
      <c r="S14" s="336"/>
      <c r="T14" s="336"/>
      <c r="U14" s="337"/>
      <c r="X14" s="83">
        <v>150</v>
      </c>
      <c r="Y14" s="261">
        <v>40</v>
      </c>
      <c r="Z14" s="263">
        <f>X14/Y14</f>
        <v>3.75</v>
      </c>
      <c r="AA14" s="263">
        <f>(Z14/4)*100</f>
        <v>93.75</v>
      </c>
      <c r="AD14" s="98">
        <v>200</v>
      </c>
      <c r="AE14" s="261">
        <v>50</v>
      </c>
      <c r="AF14" s="263">
        <f>AD14/AE14</f>
        <v>4</v>
      </c>
      <c r="AG14" s="263">
        <f>(AF14/40)*100</f>
        <v>10</v>
      </c>
    </row>
    <row r="15" spans="1:33" ht="15.6" thickTop="1" thickBot="1" x14ac:dyDescent="0.35">
      <c r="A15" s="71"/>
      <c r="B15" s="71"/>
      <c r="C15" s="71" t="s">
        <v>168</v>
      </c>
      <c r="D15" s="71" t="s">
        <v>169</v>
      </c>
      <c r="F15" s="96"/>
      <c r="G15" s="96"/>
      <c r="H15" s="96" t="s">
        <v>168</v>
      </c>
      <c r="I15" s="96" t="s">
        <v>169</v>
      </c>
      <c r="K15" s="47"/>
      <c r="L15" s="47"/>
      <c r="M15" s="47" t="s">
        <v>168</v>
      </c>
      <c r="N15" s="47" t="s">
        <v>169</v>
      </c>
      <c r="X15" s="83">
        <v>200</v>
      </c>
      <c r="Y15" s="234">
        <v>60</v>
      </c>
      <c r="Z15" s="263">
        <f t="shared" ref="Z15:Z20" si="0">X15/Y15</f>
        <v>3.3333333333333335</v>
      </c>
      <c r="AA15" s="263">
        <f t="shared" ref="AA15:AA20" si="1">(Z15/4)*100</f>
        <v>83.333333333333343</v>
      </c>
      <c r="AD15" s="98">
        <v>250</v>
      </c>
      <c r="AE15" s="234">
        <v>60</v>
      </c>
      <c r="AF15" s="263">
        <f t="shared" ref="AF15:AF20" si="2">AD15/AE15</f>
        <v>4.166666666666667</v>
      </c>
      <c r="AG15" s="263">
        <f t="shared" ref="AG15:AG20" si="3">(AF15/40)*100</f>
        <v>10.416666666666668</v>
      </c>
    </row>
    <row r="16" spans="1:33" ht="15" thickTop="1" x14ac:dyDescent="0.3">
      <c r="A16" s="82">
        <v>50</v>
      </c>
      <c r="B16" s="239">
        <v>60</v>
      </c>
      <c r="C16" s="263">
        <f>A16/B16</f>
        <v>0.83333333333333337</v>
      </c>
      <c r="D16" s="263">
        <f>(C16/1)*100</f>
        <v>83.333333333333343</v>
      </c>
      <c r="F16" s="97">
        <v>50</v>
      </c>
      <c r="G16" s="231">
        <v>10</v>
      </c>
      <c r="H16" s="265">
        <f>F16/G16</f>
        <v>5</v>
      </c>
      <c r="I16" s="265">
        <f>(H16/5)*100</f>
        <v>100</v>
      </c>
      <c r="K16" s="112">
        <v>50</v>
      </c>
      <c r="L16" s="261">
        <v>120</v>
      </c>
      <c r="M16" s="263">
        <f>K16/L16</f>
        <v>0.41666666666666669</v>
      </c>
      <c r="N16" s="263">
        <f>(M16/1)*100</f>
        <v>41.666666666666671</v>
      </c>
      <c r="Q16" s="338" t="s">
        <v>171</v>
      </c>
      <c r="R16" s="339"/>
      <c r="S16" s="339"/>
      <c r="T16" s="340"/>
      <c r="X16" s="83">
        <v>250</v>
      </c>
      <c r="Y16" s="234">
        <v>70</v>
      </c>
      <c r="Z16" s="263">
        <f t="shared" si="0"/>
        <v>3.5714285714285716</v>
      </c>
      <c r="AA16" s="263">
        <f t="shared" si="1"/>
        <v>89.285714285714292</v>
      </c>
      <c r="AD16" s="98">
        <v>300</v>
      </c>
      <c r="AE16" s="234">
        <v>70</v>
      </c>
      <c r="AF16" s="263">
        <f t="shared" si="2"/>
        <v>4.2857142857142856</v>
      </c>
      <c r="AG16" s="263">
        <f t="shared" si="3"/>
        <v>10.714285714285714</v>
      </c>
    </row>
    <row r="17" spans="1:33" ht="15" thickBot="1" x14ac:dyDescent="0.35">
      <c r="A17" s="83">
        <v>100</v>
      </c>
      <c r="B17" s="232">
        <v>120</v>
      </c>
      <c r="C17" s="263">
        <f t="shared" ref="C17:C23" si="4">A17/B17</f>
        <v>0.83333333333333337</v>
      </c>
      <c r="D17" s="263">
        <f t="shared" ref="D17:D23" si="5">(C17/1)*100</f>
        <v>83.333333333333343</v>
      </c>
      <c r="F17" s="98">
        <v>100</v>
      </c>
      <c r="G17" s="232">
        <v>20</v>
      </c>
      <c r="H17" s="265">
        <f t="shared" ref="H17:H23" si="6">F17/G17</f>
        <v>5</v>
      </c>
      <c r="I17" s="265">
        <f t="shared" ref="I17:I23" si="7">(H17/5)*100</f>
        <v>100</v>
      </c>
      <c r="K17" s="113">
        <v>100</v>
      </c>
      <c r="L17" s="234">
        <v>135</v>
      </c>
      <c r="M17" s="263">
        <f t="shared" ref="M17:M23" si="8">K17/L17</f>
        <v>0.7407407407407407</v>
      </c>
      <c r="N17" s="263">
        <f t="shared" ref="N17:N23" si="9">(M17/1)*100</f>
        <v>74.074074074074076</v>
      </c>
      <c r="Q17" s="341" t="s">
        <v>172</v>
      </c>
      <c r="R17" s="342"/>
      <c r="S17" s="342"/>
      <c r="T17" s="343"/>
      <c r="X17" s="83">
        <v>300</v>
      </c>
      <c r="Y17" s="234">
        <v>100</v>
      </c>
      <c r="Z17" s="263">
        <f t="shared" si="0"/>
        <v>3</v>
      </c>
      <c r="AA17" s="263">
        <f t="shared" si="1"/>
        <v>75</v>
      </c>
      <c r="AD17" s="98">
        <v>350</v>
      </c>
      <c r="AE17" s="234">
        <v>90</v>
      </c>
      <c r="AF17" s="263">
        <f t="shared" si="2"/>
        <v>3.8888888888888888</v>
      </c>
      <c r="AG17" s="263">
        <f t="shared" si="3"/>
        <v>9.7222222222222232</v>
      </c>
    </row>
    <row r="18" spans="1:33" ht="15" thickTop="1" x14ac:dyDescent="0.3">
      <c r="A18" s="83">
        <v>150</v>
      </c>
      <c r="B18" s="264">
        <v>172</v>
      </c>
      <c r="C18" s="263">
        <f t="shared" si="4"/>
        <v>0.87209302325581395</v>
      </c>
      <c r="D18" s="263">
        <f t="shared" si="5"/>
        <v>87.20930232558139</v>
      </c>
      <c r="F18" s="98">
        <v>150</v>
      </c>
      <c r="G18" s="232">
        <v>28</v>
      </c>
      <c r="H18" s="265">
        <f t="shared" si="6"/>
        <v>5.3571428571428568</v>
      </c>
      <c r="I18" s="265">
        <f t="shared" si="7"/>
        <v>107.14285714285714</v>
      </c>
      <c r="K18" s="113">
        <v>150</v>
      </c>
      <c r="L18" s="234">
        <v>190</v>
      </c>
      <c r="M18" s="263">
        <f t="shared" si="8"/>
        <v>0.78947368421052633</v>
      </c>
      <c r="N18" s="263">
        <f t="shared" si="9"/>
        <v>78.94736842105263</v>
      </c>
      <c r="Q18" s="125" t="s">
        <v>40</v>
      </c>
      <c r="R18" s="125" t="s">
        <v>163</v>
      </c>
      <c r="S18" s="125" t="s">
        <v>164</v>
      </c>
      <c r="T18" s="125" t="s">
        <v>165</v>
      </c>
      <c r="X18" s="83">
        <v>350</v>
      </c>
      <c r="Y18" s="234">
        <v>130</v>
      </c>
      <c r="Z18" s="263">
        <f t="shared" si="0"/>
        <v>2.6923076923076925</v>
      </c>
      <c r="AA18" s="263">
        <f t="shared" si="1"/>
        <v>67.307692307692307</v>
      </c>
      <c r="AD18" s="98">
        <v>400</v>
      </c>
      <c r="AE18" s="234">
        <v>100</v>
      </c>
      <c r="AF18" s="263">
        <f t="shared" si="2"/>
        <v>4</v>
      </c>
      <c r="AG18" s="263">
        <f t="shared" si="3"/>
        <v>10</v>
      </c>
    </row>
    <row r="19" spans="1:33" ht="15" thickBot="1" x14ac:dyDescent="0.35">
      <c r="A19" s="83">
        <v>200</v>
      </c>
      <c r="B19" s="232">
        <v>230</v>
      </c>
      <c r="C19" s="263">
        <f t="shared" si="4"/>
        <v>0.86956521739130432</v>
      </c>
      <c r="D19" s="263">
        <f t="shared" si="5"/>
        <v>86.956521739130437</v>
      </c>
      <c r="F19" s="98">
        <v>200</v>
      </c>
      <c r="G19" s="232">
        <v>36</v>
      </c>
      <c r="H19" s="265">
        <f t="shared" si="6"/>
        <v>5.5555555555555554</v>
      </c>
      <c r="I19" s="265">
        <f t="shared" si="7"/>
        <v>111.11111111111111</v>
      </c>
      <c r="K19" s="113">
        <v>200</v>
      </c>
      <c r="L19" s="234">
        <v>250</v>
      </c>
      <c r="M19" s="263">
        <f t="shared" si="8"/>
        <v>0.8</v>
      </c>
      <c r="N19" s="263">
        <f t="shared" si="9"/>
        <v>80</v>
      </c>
      <c r="Q19" s="126"/>
      <c r="R19" s="126"/>
      <c r="S19" s="126" t="s">
        <v>168</v>
      </c>
      <c r="T19" s="126" t="s">
        <v>169</v>
      </c>
      <c r="X19" s="83">
        <v>400</v>
      </c>
      <c r="Y19" s="234">
        <v>140</v>
      </c>
      <c r="Z19" s="263">
        <f t="shared" si="0"/>
        <v>2.8571428571428572</v>
      </c>
      <c r="AA19" s="263">
        <f t="shared" si="1"/>
        <v>71.428571428571431</v>
      </c>
      <c r="AD19" s="98">
        <v>450</v>
      </c>
      <c r="AE19" s="234">
        <v>110</v>
      </c>
      <c r="AF19" s="263">
        <f t="shared" si="2"/>
        <v>4.0909090909090908</v>
      </c>
      <c r="AG19" s="263">
        <f t="shared" si="3"/>
        <v>10.227272727272727</v>
      </c>
    </row>
    <row r="20" spans="1:33" ht="15.6" thickTop="1" thickBot="1" x14ac:dyDescent="0.35">
      <c r="A20" s="83">
        <v>250</v>
      </c>
      <c r="B20" s="232">
        <v>282</v>
      </c>
      <c r="C20" s="263">
        <f t="shared" si="4"/>
        <v>0.88652482269503541</v>
      </c>
      <c r="D20" s="263">
        <f t="shared" si="5"/>
        <v>88.652482269503537</v>
      </c>
      <c r="F20" s="98">
        <v>250</v>
      </c>
      <c r="G20" s="232">
        <v>50</v>
      </c>
      <c r="H20" s="265">
        <f t="shared" si="6"/>
        <v>5</v>
      </c>
      <c r="I20" s="265">
        <f t="shared" si="7"/>
        <v>100</v>
      </c>
      <c r="K20" s="113">
        <v>250</v>
      </c>
      <c r="L20" s="234">
        <v>299</v>
      </c>
      <c r="M20" s="263">
        <f t="shared" si="8"/>
        <v>0.83612040133779264</v>
      </c>
      <c r="N20" s="263">
        <f t="shared" si="9"/>
        <v>83.61204013377926</v>
      </c>
      <c r="Q20" s="127">
        <v>50</v>
      </c>
      <c r="R20" s="261">
        <v>40</v>
      </c>
      <c r="S20" s="262">
        <f>Q20/R20</f>
        <v>1.25</v>
      </c>
      <c r="T20" s="263">
        <f>(S20/2.143)*100</f>
        <v>58.329444703686427</v>
      </c>
      <c r="X20" s="84">
        <v>450</v>
      </c>
      <c r="Y20" s="235">
        <v>120</v>
      </c>
      <c r="Z20" s="263">
        <f t="shared" si="0"/>
        <v>3.75</v>
      </c>
      <c r="AA20" s="263">
        <f t="shared" si="1"/>
        <v>93.75</v>
      </c>
      <c r="AD20" s="99">
        <v>500</v>
      </c>
      <c r="AE20" s="235">
        <v>120</v>
      </c>
      <c r="AF20" s="263">
        <f t="shared" si="2"/>
        <v>4.166666666666667</v>
      </c>
      <c r="AG20" s="263">
        <f t="shared" si="3"/>
        <v>10.416666666666668</v>
      </c>
    </row>
    <row r="21" spans="1:33" ht="15" thickTop="1" x14ac:dyDescent="0.3">
      <c r="A21" s="83">
        <v>300</v>
      </c>
      <c r="B21" s="232">
        <v>349</v>
      </c>
      <c r="C21" s="263">
        <f t="shared" si="4"/>
        <v>0.85959885386819479</v>
      </c>
      <c r="D21" s="263">
        <f t="shared" si="5"/>
        <v>85.959885386819479</v>
      </c>
      <c r="F21" s="98">
        <v>300</v>
      </c>
      <c r="G21" s="232">
        <v>60</v>
      </c>
      <c r="H21" s="265">
        <f t="shared" si="6"/>
        <v>5</v>
      </c>
      <c r="I21" s="265">
        <f t="shared" si="7"/>
        <v>100</v>
      </c>
      <c r="K21" s="113">
        <v>300</v>
      </c>
      <c r="L21" s="234">
        <v>350</v>
      </c>
      <c r="M21" s="263">
        <f t="shared" si="8"/>
        <v>0.8571428571428571</v>
      </c>
      <c r="N21" s="263">
        <f t="shared" si="9"/>
        <v>85.714285714285708</v>
      </c>
      <c r="Q21" s="128">
        <v>100</v>
      </c>
      <c r="R21" s="234">
        <v>60</v>
      </c>
      <c r="S21" s="262">
        <f t="shared" ref="S21:S27" si="10">Q21/R21</f>
        <v>1.6666666666666667</v>
      </c>
      <c r="T21" s="263">
        <f t="shared" ref="T21:T27" si="11">(S21/2.143)*100</f>
        <v>77.772592938248579</v>
      </c>
    </row>
    <row r="22" spans="1:33" x14ac:dyDescent="0.3">
      <c r="A22" s="83">
        <v>350</v>
      </c>
      <c r="B22" s="232">
        <v>395</v>
      </c>
      <c r="C22" s="263">
        <f t="shared" si="4"/>
        <v>0.88607594936708856</v>
      </c>
      <c r="D22" s="263">
        <f t="shared" si="5"/>
        <v>88.60759493670885</v>
      </c>
      <c r="F22" s="98">
        <v>350</v>
      </c>
      <c r="G22" s="232">
        <v>70</v>
      </c>
      <c r="H22" s="265">
        <f t="shared" si="6"/>
        <v>5</v>
      </c>
      <c r="I22" s="265">
        <f t="shared" si="7"/>
        <v>100</v>
      </c>
      <c r="K22" s="113">
        <v>350</v>
      </c>
      <c r="L22" s="234">
        <v>420</v>
      </c>
      <c r="M22" s="263">
        <f t="shared" si="8"/>
        <v>0.83333333333333337</v>
      </c>
      <c r="N22" s="263">
        <f t="shared" si="9"/>
        <v>83.333333333333343</v>
      </c>
      <c r="Q22" s="128">
        <v>150</v>
      </c>
      <c r="R22" s="234">
        <v>90</v>
      </c>
      <c r="S22" s="262">
        <f t="shared" si="10"/>
        <v>1.6666666666666667</v>
      </c>
      <c r="T22" s="263">
        <f t="shared" si="11"/>
        <v>77.772592938248579</v>
      </c>
      <c r="X22" s="1" t="s">
        <v>173</v>
      </c>
      <c r="AD22" s="1" t="s">
        <v>173</v>
      </c>
    </row>
    <row r="23" spans="1:33" ht="15" thickBot="1" x14ac:dyDescent="0.35">
      <c r="A23" s="84">
        <v>400</v>
      </c>
      <c r="B23" s="233">
        <v>459</v>
      </c>
      <c r="C23" s="263">
        <f t="shared" si="4"/>
        <v>0.8714596949891068</v>
      </c>
      <c r="D23" s="263">
        <f t="shared" si="5"/>
        <v>87.145969498910674</v>
      </c>
      <c r="F23" s="99">
        <v>400</v>
      </c>
      <c r="G23" s="233">
        <v>80</v>
      </c>
      <c r="H23" s="265">
        <f t="shared" si="6"/>
        <v>5</v>
      </c>
      <c r="I23" s="265">
        <f t="shared" si="7"/>
        <v>100</v>
      </c>
      <c r="K23" s="114">
        <v>400</v>
      </c>
      <c r="L23" s="235">
        <v>470</v>
      </c>
      <c r="M23" s="263">
        <f t="shared" si="8"/>
        <v>0.85106382978723405</v>
      </c>
      <c r="N23" s="263">
        <f t="shared" si="9"/>
        <v>85.106382978723403</v>
      </c>
      <c r="Q23" s="128">
        <v>200</v>
      </c>
      <c r="R23" s="234">
        <v>120</v>
      </c>
      <c r="S23" s="262">
        <f t="shared" si="10"/>
        <v>1.6666666666666667</v>
      </c>
      <c r="T23" s="263">
        <f t="shared" si="11"/>
        <v>77.772592938248579</v>
      </c>
      <c r="X23" s="1" t="s">
        <v>174</v>
      </c>
      <c r="AD23" s="1" t="s">
        <v>174</v>
      </c>
    </row>
    <row r="24" spans="1:33" ht="15" thickTop="1" x14ac:dyDescent="0.3">
      <c r="Q24" s="128">
        <v>250</v>
      </c>
      <c r="R24" s="234">
        <v>140</v>
      </c>
      <c r="S24" s="262">
        <f t="shared" si="10"/>
        <v>1.7857142857142858</v>
      </c>
      <c r="T24" s="263">
        <f t="shared" si="11"/>
        <v>83.327778148123471</v>
      </c>
    </row>
    <row r="25" spans="1:33" x14ac:dyDescent="0.3">
      <c r="A25" s="1" t="s">
        <v>173</v>
      </c>
      <c r="F25" s="1" t="s">
        <v>173</v>
      </c>
      <c r="K25" s="1" t="s">
        <v>173</v>
      </c>
      <c r="Q25" s="128">
        <v>300</v>
      </c>
      <c r="R25" s="234">
        <v>160</v>
      </c>
      <c r="S25" s="262">
        <f t="shared" si="10"/>
        <v>1.875</v>
      </c>
      <c r="T25" s="263">
        <f t="shared" si="11"/>
        <v>87.49416705552963</v>
      </c>
    </row>
    <row r="26" spans="1:33" x14ac:dyDescent="0.3">
      <c r="A26" s="1" t="s">
        <v>174</v>
      </c>
      <c r="F26" s="1" t="s">
        <v>174</v>
      </c>
      <c r="K26" s="1" t="s">
        <v>174</v>
      </c>
      <c r="Q26" s="128">
        <v>350</v>
      </c>
      <c r="R26" s="234">
        <v>190</v>
      </c>
      <c r="S26" s="262">
        <f t="shared" si="10"/>
        <v>1.8421052631578947</v>
      </c>
      <c r="T26" s="263">
        <f t="shared" si="11"/>
        <v>85.959181668590517</v>
      </c>
    </row>
    <row r="27" spans="1:33" ht="15" thickBot="1" x14ac:dyDescent="0.35">
      <c r="Q27" s="129">
        <v>400</v>
      </c>
      <c r="R27" s="235">
        <v>220</v>
      </c>
      <c r="S27" s="262">
        <f t="shared" si="10"/>
        <v>1.8181818181818181</v>
      </c>
      <c r="T27" s="263">
        <f t="shared" si="11"/>
        <v>84.842828659907525</v>
      </c>
      <c r="W27" s="242"/>
    </row>
    <row r="28" spans="1:33" ht="15" thickTop="1" x14ac:dyDescent="0.3"/>
    <row r="29" spans="1:33" x14ac:dyDescent="0.3">
      <c r="Q29" s="1" t="s">
        <v>173</v>
      </c>
    </row>
    <row r="30" spans="1:33" x14ac:dyDescent="0.3">
      <c r="Q30" s="1" t="s">
        <v>174</v>
      </c>
    </row>
  </sheetData>
  <mergeCells count="14">
    <mergeCell ref="X10:AA10"/>
    <mergeCell ref="X11:AA11"/>
    <mergeCell ref="AD10:AG10"/>
    <mergeCell ref="AD11:AG11"/>
    <mergeCell ref="Q8:U8"/>
    <mergeCell ref="Q14:U14"/>
    <mergeCell ref="Q16:T16"/>
    <mergeCell ref="Q17:T17"/>
    <mergeCell ref="A12:D12"/>
    <mergeCell ref="A13:D13"/>
    <mergeCell ref="F12:I12"/>
    <mergeCell ref="F13:I13"/>
    <mergeCell ref="K12:N12"/>
    <mergeCell ref="K13:N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zoomScale="56" zoomScaleNormal="116" workbookViewId="0">
      <selection activeCell="S8" sqref="S8:S17"/>
    </sheetView>
  </sheetViews>
  <sheetFormatPr defaultRowHeight="14.4" x14ac:dyDescent="0.3"/>
  <cols>
    <col min="3" max="3" width="10.5546875" bestFit="1" customWidth="1"/>
  </cols>
  <sheetData>
    <row r="1" spans="1:47" x14ac:dyDescent="0.3">
      <c r="A1" s="1" t="s">
        <v>175</v>
      </c>
    </row>
    <row r="2" spans="1:47" x14ac:dyDescent="0.3">
      <c r="A2" s="1"/>
    </row>
    <row r="3" spans="1:47" x14ac:dyDescent="0.3">
      <c r="A3" s="1" t="s">
        <v>176</v>
      </c>
      <c r="K3" s="1" t="s">
        <v>177</v>
      </c>
      <c r="P3" s="1" t="s">
        <v>178</v>
      </c>
    </row>
    <row r="4" spans="1:47" ht="15" thickBot="1" x14ac:dyDescent="0.35">
      <c r="K4" s="1" t="s">
        <v>179</v>
      </c>
      <c r="AJ4" t="s">
        <v>35</v>
      </c>
    </row>
    <row r="5" spans="1:47" ht="15" thickBot="1" x14ac:dyDescent="0.35">
      <c r="A5" s="164" t="s">
        <v>180</v>
      </c>
      <c r="B5" s="165" t="s">
        <v>181</v>
      </c>
      <c r="C5" s="165" t="s">
        <v>182</v>
      </c>
      <c r="D5" s="166" t="s">
        <v>183</v>
      </c>
      <c r="F5" s="171" t="s">
        <v>180</v>
      </c>
      <c r="G5" s="172" t="s">
        <v>181</v>
      </c>
      <c r="H5" s="172" t="s">
        <v>182</v>
      </c>
      <c r="I5" s="173" t="s">
        <v>183</v>
      </c>
      <c r="K5" s="178" t="s">
        <v>180</v>
      </c>
      <c r="L5" s="179" t="s">
        <v>181</v>
      </c>
      <c r="M5" s="179" t="s">
        <v>182</v>
      </c>
      <c r="N5" s="180" t="s">
        <v>183</v>
      </c>
      <c r="P5" s="289" t="s">
        <v>185</v>
      </c>
      <c r="Q5" s="290"/>
      <c r="R5" s="290"/>
      <c r="S5" s="291"/>
      <c r="U5" s="289" t="s">
        <v>184</v>
      </c>
      <c r="V5" s="290"/>
      <c r="W5" s="290"/>
      <c r="X5" s="291"/>
      <c r="Z5" s="289" t="s">
        <v>186</v>
      </c>
      <c r="AA5" s="290"/>
      <c r="AB5" s="290"/>
      <c r="AC5" s="291"/>
      <c r="AE5" s="289" t="s">
        <v>187</v>
      </c>
      <c r="AF5" s="290"/>
      <c r="AG5" s="290"/>
      <c r="AH5" s="291"/>
      <c r="AJ5" s="178">
        <v>1</v>
      </c>
      <c r="AK5" s="347" t="s">
        <v>188</v>
      </c>
      <c r="AL5" s="330"/>
      <c r="AM5" s="330"/>
      <c r="AN5" s="330"/>
      <c r="AO5" s="330"/>
      <c r="AP5" s="330"/>
      <c r="AQ5" s="330"/>
      <c r="AR5" s="330"/>
      <c r="AS5" s="330"/>
      <c r="AT5" s="330"/>
      <c r="AU5" s="331"/>
    </row>
    <row r="6" spans="1:47" ht="15" thickBot="1" x14ac:dyDescent="0.35">
      <c r="A6" s="167" t="s">
        <v>57</v>
      </c>
      <c r="B6" s="168" t="s">
        <v>57</v>
      </c>
      <c r="C6" s="168"/>
      <c r="D6" s="169" t="s">
        <v>189</v>
      </c>
      <c r="F6" s="174" t="s">
        <v>57</v>
      </c>
      <c r="G6" s="175" t="s">
        <v>57</v>
      </c>
      <c r="H6" s="175"/>
      <c r="I6" s="176" t="s">
        <v>189</v>
      </c>
      <c r="K6" s="156" t="s">
        <v>57</v>
      </c>
      <c r="L6" s="181" t="s">
        <v>57</v>
      </c>
      <c r="M6" s="181"/>
      <c r="N6" s="182" t="s">
        <v>189</v>
      </c>
      <c r="P6" s="147" t="s">
        <v>180</v>
      </c>
      <c r="Q6" s="148" t="s">
        <v>181</v>
      </c>
      <c r="R6" s="148" t="s">
        <v>182</v>
      </c>
      <c r="S6" s="149" t="s">
        <v>183</v>
      </c>
      <c r="U6" s="147" t="s">
        <v>180</v>
      </c>
      <c r="V6" s="148" t="s">
        <v>181</v>
      </c>
      <c r="W6" s="148" t="s">
        <v>182</v>
      </c>
      <c r="X6" s="149" t="s">
        <v>183</v>
      </c>
      <c r="Z6" s="147" t="s">
        <v>180</v>
      </c>
      <c r="AA6" s="148" t="s">
        <v>181</v>
      </c>
      <c r="AB6" s="148" t="s">
        <v>182</v>
      </c>
      <c r="AC6" s="149" t="s">
        <v>183</v>
      </c>
      <c r="AE6" s="147" t="s">
        <v>180</v>
      </c>
      <c r="AF6" s="148" t="s">
        <v>181</v>
      </c>
      <c r="AG6" s="148" t="s">
        <v>182</v>
      </c>
      <c r="AH6" s="149" t="s">
        <v>183</v>
      </c>
      <c r="AJ6" s="155" t="s">
        <v>55</v>
      </c>
      <c r="AK6" s="348" t="s">
        <v>197</v>
      </c>
      <c r="AL6" s="349"/>
      <c r="AM6" s="349"/>
      <c r="AN6" s="349"/>
      <c r="AO6" s="349"/>
      <c r="AP6" s="349"/>
      <c r="AQ6" s="349"/>
      <c r="AR6" s="349"/>
      <c r="AS6" s="349"/>
      <c r="AT6" s="349"/>
      <c r="AU6" s="350"/>
    </row>
    <row r="7" spans="1:47" ht="15" thickBot="1" x14ac:dyDescent="0.35">
      <c r="A7" s="164">
        <v>50</v>
      </c>
      <c r="B7" s="246">
        <v>30</v>
      </c>
      <c r="C7" s="250">
        <f>A7/B7</f>
        <v>1.6666666666666667</v>
      </c>
      <c r="D7" s="252">
        <f>C7/D$17*100</f>
        <v>55.555555555555557</v>
      </c>
      <c r="F7" s="171">
        <v>50</v>
      </c>
      <c r="G7" s="246">
        <v>20</v>
      </c>
      <c r="H7" s="250">
        <f>F7/G7</f>
        <v>2.5</v>
      </c>
      <c r="I7" s="252">
        <f>H7/I$17*100</f>
        <v>20.833333333333336</v>
      </c>
      <c r="K7" s="178">
        <v>50</v>
      </c>
      <c r="L7" s="246">
        <v>70</v>
      </c>
      <c r="M7" s="250">
        <f>K7/L7</f>
        <v>0.7142857142857143</v>
      </c>
      <c r="N7" s="252">
        <f>M7/50.3*100</f>
        <v>1.4200511218403864</v>
      </c>
      <c r="P7" s="151" t="s">
        <v>57</v>
      </c>
      <c r="Q7" s="152" t="s">
        <v>57</v>
      </c>
      <c r="R7" s="152" t="s">
        <v>57</v>
      </c>
      <c r="S7" s="153" t="s">
        <v>189</v>
      </c>
      <c r="U7" s="151" t="s">
        <v>57</v>
      </c>
      <c r="V7" s="152" t="s">
        <v>57</v>
      </c>
      <c r="W7" s="152"/>
      <c r="X7" s="153" t="s">
        <v>189</v>
      </c>
      <c r="Z7" s="151" t="s">
        <v>57</v>
      </c>
      <c r="AA7" s="152" t="s">
        <v>57</v>
      </c>
      <c r="AB7" s="152" t="s">
        <v>57</v>
      </c>
      <c r="AC7" s="153" t="s">
        <v>189</v>
      </c>
      <c r="AE7" s="151" t="s">
        <v>57</v>
      </c>
      <c r="AF7" s="152" t="s">
        <v>57</v>
      </c>
      <c r="AG7" s="152"/>
      <c r="AH7" s="153" t="s">
        <v>189</v>
      </c>
      <c r="AJ7" s="155">
        <v>2</v>
      </c>
      <c r="AK7" s="351" t="s">
        <v>190</v>
      </c>
      <c r="AL7" s="333"/>
      <c r="AM7" s="333"/>
      <c r="AN7" s="333"/>
      <c r="AO7" s="333"/>
      <c r="AP7" s="333"/>
      <c r="AQ7" s="333"/>
      <c r="AR7" s="333"/>
      <c r="AS7" s="333"/>
      <c r="AT7" s="333"/>
      <c r="AU7" s="334"/>
    </row>
    <row r="8" spans="1:47" ht="15" thickBot="1" x14ac:dyDescent="0.35">
      <c r="A8" s="170">
        <v>100</v>
      </c>
      <c r="B8" s="208">
        <v>75</v>
      </c>
      <c r="C8" s="250">
        <f t="shared" ref="C8:C16" si="0">A8/B8</f>
        <v>1.3333333333333333</v>
      </c>
      <c r="D8" s="252">
        <f t="shared" ref="D8:D16" si="1">C8/D$17*100</f>
        <v>44.444444444444443</v>
      </c>
      <c r="F8" s="177">
        <v>100</v>
      </c>
      <c r="G8" s="208">
        <v>30</v>
      </c>
      <c r="H8" s="250">
        <f t="shared" ref="H8:H16" si="2">F8/G8</f>
        <v>3.3333333333333335</v>
      </c>
      <c r="I8" s="252">
        <f t="shared" ref="I8:I16" si="3">H8/I$17*100</f>
        <v>27.777777777777779</v>
      </c>
      <c r="K8" s="155">
        <v>100</v>
      </c>
      <c r="L8" s="208">
        <v>90</v>
      </c>
      <c r="M8" s="250">
        <f t="shared" ref="M8:M16" si="4">K8/L8</f>
        <v>1.1111111111111112</v>
      </c>
      <c r="N8" s="252">
        <f t="shared" ref="N8:N16" si="5">M8/50.3*100</f>
        <v>2.2089684117517123</v>
      </c>
      <c r="P8" s="147">
        <v>50</v>
      </c>
      <c r="Q8" s="246">
        <v>60</v>
      </c>
      <c r="R8" s="250">
        <f>P8/Q8</f>
        <v>0.83333333333333337</v>
      </c>
      <c r="S8" s="252">
        <f>(R8/1)*100</f>
        <v>83.333333333333343</v>
      </c>
      <c r="U8" s="147">
        <v>50</v>
      </c>
      <c r="V8" s="246">
        <v>60</v>
      </c>
      <c r="W8" s="250">
        <f>U8/V8</f>
        <v>0.83333333333333337</v>
      </c>
      <c r="X8" s="251">
        <f>(W8/1)*100</f>
        <v>83.333333333333343</v>
      </c>
      <c r="Z8" s="147">
        <v>50</v>
      </c>
      <c r="AA8" s="246">
        <v>70</v>
      </c>
      <c r="AB8" s="250">
        <f>Z8/AA8</f>
        <v>0.7142857142857143</v>
      </c>
      <c r="AC8" s="252">
        <f>AB8/1*100</f>
        <v>71.428571428571431</v>
      </c>
      <c r="AE8" s="147">
        <v>50</v>
      </c>
      <c r="AF8" s="246">
        <v>58</v>
      </c>
      <c r="AG8" s="250">
        <f>AE8/AF8</f>
        <v>0.86206896551724133</v>
      </c>
      <c r="AH8" s="252">
        <f>AG8/1*100</f>
        <v>86.206896551724128</v>
      </c>
      <c r="AJ8" s="155" t="s">
        <v>55</v>
      </c>
      <c r="AK8" s="348" t="s">
        <v>198</v>
      </c>
      <c r="AL8" s="349"/>
      <c r="AM8" s="349"/>
      <c r="AN8" s="349"/>
      <c r="AO8" s="349"/>
      <c r="AP8" s="349"/>
      <c r="AQ8" s="349"/>
      <c r="AR8" s="349"/>
      <c r="AS8" s="349"/>
      <c r="AT8" s="349"/>
      <c r="AU8" s="350"/>
    </row>
    <row r="9" spans="1:47" ht="15" thickBot="1" x14ac:dyDescent="0.35">
      <c r="A9" s="170">
        <v>150</v>
      </c>
      <c r="B9" s="208">
        <v>82</v>
      </c>
      <c r="C9" s="250">
        <f t="shared" si="0"/>
        <v>1.8292682926829269</v>
      </c>
      <c r="D9" s="252">
        <f t="shared" si="1"/>
        <v>60.975609756097562</v>
      </c>
      <c r="F9" s="177">
        <v>150</v>
      </c>
      <c r="G9" s="208">
        <v>40</v>
      </c>
      <c r="H9" s="250">
        <f t="shared" si="2"/>
        <v>3.75</v>
      </c>
      <c r="I9" s="252">
        <f t="shared" si="3"/>
        <v>31.25</v>
      </c>
      <c r="K9" s="155">
        <v>150</v>
      </c>
      <c r="L9" s="208">
        <v>100</v>
      </c>
      <c r="M9" s="250">
        <f t="shared" si="4"/>
        <v>1.5</v>
      </c>
      <c r="N9" s="252">
        <f t="shared" si="5"/>
        <v>2.9821073558648115</v>
      </c>
      <c r="P9" s="150">
        <v>100</v>
      </c>
      <c r="Q9" s="208">
        <v>110</v>
      </c>
      <c r="R9" s="250">
        <f t="shared" ref="R9:R17" si="6">P9/Q9</f>
        <v>0.90909090909090906</v>
      </c>
      <c r="S9" s="252">
        <f t="shared" ref="S9:S17" si="7">(R9/1)*100</f>
        <v>90.909090909090907</v>
      </c>
      <c r="U9" s="150">
        <v>100</v>
      </c>
      <c r="V9" s="208">
        <v>110</v>
      </c>
      <c r="W9" s="250">
        <f t="shared" ref="W9:W17" si="8">U9/V9</f>
        <v>0.90909090909090906</v>
      </c>
      <c r="X9" s="251">
        <f t="shared" ref="X9:X17" si="9">(W9/1)*100</f>
        <v>90.909090909090907</v>
      </c>
      <c r="Z9" s="150">
        <v>100</v>
      </c>
      <c r="AA9" s="208">
        <v>120</v>
      </c>
      <c r="AB9" s="250">
        <f t="shared" ref="AB9:AB17" si="10">Z9/AA9</f>
        <v>0.83333333333333337</v>
      </c>
      <c r="AC9" s="252">
        <f t="shared" ref="AC9:AC17" si="11">AB9/1*100</f>
        <v>83.333333333333343</v>
      </c>
      <c r="AE9" s="150">
        <v>100</v>
      </c>
      <c r="AF9" s="208">
        <v>110</v>
      </c>
      <c r="AG9" s="250">
        <f t="shared" ref="AG9:AG17" si="12">AE9/AF9</f>
        <v>0.90909090909090906</v>
      </c>
      <c r="AH9" s="252">
        <f t="shared" ref="AH9:AH17" si="13">AG9/1*100</f>
        <v>90.909090909090907</v>
      </c>
      <c r="AJ9" s="155">
        <v>3</v>
      </c>
      <c r="AK9" s="351" t="s">
        <v>191</v>
      </c>
      <c r="AL9" s="333"/>
      <c r="AM9" s="333"/>
      <c r="AN9" s="333"/>
      <c r="AO9" s="333"/>
      <c r="AP9" s="333"/>
      <c r="AQ9" s="333"/>
      <c r="AR9" s="333"/>
      <c r="AS9" s="333"/>
      <c r="AT9" s="333"/>
      <c r="AU9" s="334"/>
    </row>
    <row r="10" spans="1:47" ht="15" thickBot="1" x14ac:dyDescent="0.35">
      <c r="A10" s="170">
        <v>200</v>
      </c>
      <c r="B10" s="208">
        <v>120</v>
      </c>
      <c r="C10" s="250">
        <f t="shared" si="0"/>
        <v>1.6666666666666667</v>
      </c>
      <c r="D10" s="252">
        <f t="shared" si="1"/>
        <v>55.555555555555557</v>
      </c>
      <c r="F10" s="177">
        <v>200</v>
      </c>
      <c r="G10" s="208">
        <v>50</v>
      </c>
      <c r="H10" s="250">
        <f t="shared" si="2"/>
        <v>4</v>
      </c>
      <c r="I10" s="252">
        <f t="shared" si="3"/>
        <v>33.333333333333329</v>
      </c>
      <c r="K10" s="155">
        <v>200</v>
      </c>
      <c r="L10" s="208">
        <v>110</v>
      </c>
      <c r="M10" s="250">
        <f t="shared" si="4"/>
        <v>1.8181818181818181</v>
      </c>
      <c r="N10" s="252">
        <f t="shared" si="5"/>
        <v>3.6146755828664374</v>
      </c>
      <c r="P10" s="150">
        <v>150</v>
      </c>
      <c r="Q10" s="208">
        <v>160</v>
      </c>
      <c r="R10" s="250">
        <f t="shared" si="6"/>
        <v>0.9375</v>
      </c>
      <c r="S10" s="252">
        <f t="shared" si="7"/>
        <v>93.75</v>
      </c>
      <c r="U10" s="150">
        <v>150</v>
      </c>
      <c r="V10" s="208">
        <v>160</v>
      </c>
      <c r="W10" s="250">
        <f t="shared" si="8"/>
        <v>0.9375</v>
      </c>
      <c r="X10" s="251">
        <f t="shared" si="9"/>
        <v>93.75</v>
      </c>
      <c r="Z10" s="150">
        <v>150</v>
      </c>
      <c r="AA10" s="208">
        <v>180</v>
      </c>
      <c r="AB10" s="250">
        <f t="shared" si="10"/>
        <v>0.83333333333333337</v>
      </c>
      <c r="AC10" s="252">
        <f t="shared" si="11"/>
        <v>83.333333333333343</v>
      </c>
      <c r="AE10" s="150">
        <v>150</v>
      </c>
      <c r="AF10" s="208">
        <v>170</v>
      </c>
      <c r="AG10" s="250">
        <f t="shared" si="12"/>
        <v>0.88235294117647056</v>
      </c>
      <c r="AH10" s="252">
        <f t="shared" si="13"/>
        <v>88.235294117647058</v>
      </c>
      <c r="AJ10" s="156" t="s">
        <v>55</v>
      </c>
      <c r="AK10" s="352" t="s">
        <v>199</v>
      </c>
      <c r="AL10" s="353"/>
      <c r="AM10" s="353"/>
      <c r="AN10" s="353"/>
      <c r="AO10" s="353"/>
      <c r="AP10" s="353"/>
      <c r="AQ10" s="353"/>
      <c r="AR10" s="353"/>
      <c r="AS10" s="353"/>
      <c r="AT10" s="353"/>
      <c r="AU10" s="354"/>
    </row>
    <row r="11" spans="1:47" ht="15" thickBot="1" x14ac:dyDescent="0.35">
      <c r="A11" s="170">
        <v>250</v>
      </c>
      <c r="B11" s="208">
        <v>160</v>
      </c>
      <c r="C11" s="250">
        <f t="shared" si="0"/>
        <v>1.5625</v>
      </c>
      <c r="D11" s="252">
        <f t="shared" si="1"/>
        <v>52.083333333333336</v>
      </c>
      <c r="F11" s="177">
        <v>250</v>
      </c>
      <c r="G11" s="208">
        <v>60</v>
      </c>
      <c r="H11" s="250">
        <f t="shared" si="2"/>
        <v>4.166666666666667</v>
      </c>
      <c r="I11" s="252">
        <f t="shared" si="3"/>
        <v>34.722222222222229</v>
      </c>
      <c r="K11" s="155">
        <v>250</v>
      </c>
      <c r="L11" s="208">
        <v>130</v>
      </c>
      <c r="M11" s="250">
        <f t="shared" si="4"/>
        <v>1.9230769230769231</v>
      </c>
      <c r="N11" s="252">
        <f t="shared" si="5"/>
        <v>3.8232145588010398</v>
      </c>
      <c r="P11" s="150">
        <v>200</v>
      </c>
      <c r="Q11" s="208">
        <v>210</v>
      </c>
      <c r="R11" s="250">
        <f t="shared" si="6"/>
        <v>0.95238095238095233</v>
      </c>
      <c r="S11" s="252">
        <f t="shared" si="7"/>
        <v>95.238095238095227</v>
      </c>
      <c r="U11" s="150">
        <v>200</v>
      </c>
      <c r="V11" s="208">
        <v>210</v>
      </c>
      <c r="W11" s="250">
        <f t="shared" si="8"/>
        <v>0.95238095238095233</v>
      </c>
      <c r="X11" s="251">
        <f t="shared" si="9"/>
        <v>95.238095238095227</v>
      </c>
      <c r="Z11" s="150">
        <v>200</v>
      </c>
      <c r="AA11" s="208">
        <v>240</v>
      </c>
      <c r="AB11" s="250">
        <f t="shared" si="10"/>
        <v>0.83333333333333337</v>
      </c>
      <c r="AC11" s="252">
        <f t="shared" si="11"/>
        <v>83.333333333333343</v>
      </c>
      <c r="AE11" s="150">
        <v>200</v>
      </c>
      <c r="AF11" s="208">
        <v>220</v>
      </c>
      <c r="AG11" s="250">
        <f t="shared" si="12"/>
        <v>0.90909090909090906</v>
      </c>
      <c r="AH11" s="252">
        <f t="shared" si="13"/>
        <v>90.909090909090907</v>
      </c>
    </row>
    <row r="12" spans="1:47" ht="15" thickBot="1" x14ac:dyDescent="0.35">
      <c r="A12" s="170">
        <v>300</v>
      </c>
      <c r="B12" s="208">
        <v>200</v>
      </c>
      <c r="C12" s="250">
        <f t="shared" si="0"/>
        <v>1.5</v>
      </c>
      <c r="D12" s="252">
        <f t="shared" si="1"/>
        <v>50</v>
      </c>
      <c r="F12" s="177">
        <v>300</v>
      </c>
      <c r="G12" s="208">
        <v>70</v>
      </c>
      <c r="H12" s="250">
        <f t="shared" si="2"/>
        <v>4.2857142857142856</v>
      </c>
      <c r="I12" s="252">
        <f t="shared" si="3"/>
        <v>35.714285714285715</v>
      </c>
      <c r="K12" s="155">
        <v>300</v>
      </c>
      <c r="L12" s="208">
        <v>140</v>
      </c>
      <c r="M12" s="250">
        <f t="shared" si="4"/>
        <v>2.1428571428571428</v>
      </c>
      <c r="N12" s="252">
        <f t="shared" si="5"/>
        <v>4.260153365521159</v>
      </c>
      <c r="P12" s="150">
        <v>250</v>
      </c>
      <c r="Q12" s="208">
        <v>260</v>
      </c>
      <c r="R12" s="250">
        <f t="shared" si="6"/>
        <v>0.96153846153846156</v>
      </c>
      <c r="S12" s="252">
        <f t="shared" si="7"/>
        <v>96.15384615384616</v>
      </c>
      <c r="U12" s="150">
        <v>250</v>
      </c>
      <c r="V12" s="208">
        <v>260</v>
      </c>
      <c r="W12" s="250">
        <f t="shared" si="8"/>
        <v>0.96153846153846156</v>
      </c>
      <c r="X12" s="251">
        <f t="shared" si="9"/>
        <v>96.15384615384616</v>
      </c>
      <c r="Z12" s="150">
        <v>250</v>
      </c>
      <c r="AA12" s="208">
        <v>290</v>
      </c>
      <c r="AB12" s="250">
        <f t="shared" si="10"/>
        <v>0.86206896551724133</v>
      </c>
      <c r="AC12" s="252">
        <f t="shared" si="11"/>
        <v>86.206896551724128</v>
      </c>
      <c r="AE12" s="150">
        <v>250</v>
      </c>
      <c r="AF12" s="208">
        <v>280</v>
      </c>
      <c r="AG12" s="250">
        <f t="shared" si="12"/>
        <v>0.8928571428571429</v>
      </c>
      <c r="AH12" s="252">
        <f t="shared" si="13"/>
        <v>89.285714285714292</v>
      </c>
    </row>
    <row r="13" spans="1:47" ht="15" thickBot="1" x14ac:dyDescent="0.35">
      <c r="A13" s="170">
        <v>350</v>
      </c>
      <c r="B13" s="208">
        <v>230</v>
      </c>
      <c r="C13" s="250">
        <f t="shared" si="0"/>
        <v>1.5217391304347827</v>
      </c>
      <c r="D13" s="252">
        <f t="shared" si="1"/>
        <v>50.724637681159422</v>
      </c>
      <c r="F13" s="177">
        <v>350</v>
      </c>
      <c r="G13" s="208">
        <v>80</v>
      </c>
      <c r="H13" s="250">
        <f t="shared" si="2"/>
        <v>4.375</v>
      </c>
      <c r="I13" s="252">
        <f t="shared" si="3"/>
        <v>36.458333333333329</v>
      </c>
      <c r="K13" s="155">
        <v>350</v>
      </c>
      <c r="L13" s="208">
        <v>150</v>
      </c>
      <c r="M13" s="250">
        <f t="shared" si="4"/>
        <v>2.3333333333333335</v>
      </c>
      <c r="N13" s="252">
        <f t="shared" si="5"/>
        <v>4.6388336646785957</v>
      </c>
      <c r="P13" s="150">
        <v>300</v>
      </c>
      <c r="Q13" s="208">
        <v>310</v>
      </c>
      <c r="R13" s="250">
        <f t="shared" si="6"/>
        <v>0.967741935483871</v>
      </c>
      <c r="S13" s="252">
        <f t="shared" si="7"/>
        <v>96.774193548387103</v>
      </c>
      <c r="U13" s="150">
        <v>300</v>
      </c>
      <c r="V13" s="208">
        <v>310</v>
      </c>
      <c r="W13" s="250">
        <f t="shared" si="8"/>
        <v>0.967741935483871</v>
      </c>
      <c r="X13" s="251">
        <f t="shared" si="9"/>
        <v>96.774193548387103</v>
      </c>
      <c r="Z13" s="150">
        <v>300</v>
      </c>
      <c r="AA13" s="208">
        <v>350</v>
      </c>
      <c r="AB13" s="250">
        <f t="shared" si="10"/>
        <v>0.8571428571428571</v>
      </c>
      <c r="AC13" s="252">
        <f t="shared" si="11"/>
        <v>85.714285714285708</v>
      </c>
      <c r="AE13" s="150">
        <v>300</v>
      </c>
      <c r="AF13" s="208">
        <v>340</v>
      </c>
      <c r="AG13" s="250">
        <f t="shared" si="12"/>
        <v>0.88235294117647056</v>
      </c>
      <c r="AH13" s="252">
        <f t="shared" si="13"/>
        <v>88.235294117647058</v>
      </c>
    </row>
    <row r="14" spans="1:47" ht="15" thickBot="1" x14ac:dyDescent="0.35">
      <c r="A14" s="170">
        <v>400</v>
      </c>
      <c r="B14" s="208">
        <v>250</v>
      </c>
      <c r="C14" s="250">
        <f t="shared" si="0"/>
        <v>1.6</v>
      </c>
      <c r="D14" s="252">
        <f t="shared" si="1"/>
        <v>53.333333333333336</v>
      </c>
      <c r="F14" s="177">
        <v>400</v>
      </c>
      <c r="G14" s="208">
        <v>100</v>
      </c>
      <c r="H14" s="250">
        <f t="shared" si="2"/>
        <v>4</v>
      </c>
      <c r="I14" s="252">
        <f t="shared" si="3"/>
        <v>33.333333333333329</v>
      </c>
      <c r="K14" s="155">
        <v>400</v>
      </c>
      <c r="L14" s="208">
        <v>160</v>
      </c>
      <c r="M14" s="250">
        <f t="shared" si="4"/>
        <v>2.5</v>
      </c>
      <c r="N14" s="252">
        <f t="shared" si="5"/>
        <v>4.9701789264413518</v>
      </c>
      <c r="P14" s="150">
        <v>350</v>
      </c>
      <c r="Q14" s="208">
        <v>360</v>
      </c>
      <c r="R14" s="250">
        <f t="shared" si="6"/>
        <v>0.97222222222222221</v>
      </c>
      <c r="S14" s="252">
        <f t="shared" si="7"/>
        <v>97.222222222222214</v>
      </c>
      <c r="U14" s="150">
        <v>350</v>
      </c>
      <c r="V14" s="208">
        <v>360</v>
      </c>
      <c r="W14" s="250">
        <f t="shared" si="8"/>
        <v>0.97222222222222221</v>
      </c>
      <c r="X14" s="251">
        <f t="shared" si="9"/>
        <v>97.222222222222214</v>
      </c>
      <c r="Z14" s="150">
        <v>350</v>
      </c>
      <c r="AA14" s="208">
        <v>400</v>
      </c>
      <c r="AB14" s="250">
        <f t="shared" si="10"/>
        <v>0.875</v>
      </c>
      <c r="AC14" s="252">
        <f t="shared" si="11"/>
        <v>87.5</v>
      </c>
      <c r="AE14" s="150">
        <v>350</v>
      </c>
      <c r="AF14" s="208">
        <v>390</v>
      </c>
      <c r="AG14" s="250">
        <f t="shared" si="12"/>
        <v>0.89743589743589747</v>
      </c>
      <c r="AH14" s="252">
        <f t="shared" si="13"/>
        <v>89.743589743589752</v>
      </c>
    </row>
    <row r="15" spans="1:47" ht="15" thickBot="1" x14ac:dyDescent="0.35">
      <c r="A15" s="170">
        <v>450</v>
      </c>
      <c r="B15" s="208">
        <v>280</v>
      </c>
      <c r="C15" s="250">
        <f t="shared" si="0"/>
        <v>1.6071428571428572</v>
      </c>
      <c r="D15" s="252">
        <f t="shared" si="1"/>
        <v>53.571428571428569</v>
      </c>
      <c r="F15" s="177">
        <v>450</v>
      </c>
      <c r="G15" s="208">
        <v>110</v>
      </c>
      <c r="H15" s="250">
        <f t="shared" si="2"/>
        <v>4.0909090909090908</v>
      </c>
      <c r="I15" s="252">
        <f t="shared" si="3"/>
        <v>34.090909090909086</v>
      </c>
      <c r="K15" s="155">
        <v>450</v>
      </c>
      <c r="L15" s="208">
        <v>170</v>
      </c>
      <c r="M15" s="250">
        <f t="shared" si="4"/>
        <v>2.6470588235294117</v>
      </c>
      <c r="N15" s="252">
        <f t="shared" si="5"/>
        <v>5.262542392702608</v>
      </c>
      <c r="P15" s="150">
        <v>400</v>
      </c>
      <c r="Q15" s="208">
        <v>410</v>
      </c>
      <c r="R15" s="250">
        <f t="shared" si="6"/>
        <v>0.97560975609756095</v>
      </c>
      <c r="S15" s="252">
        <f t="shared" si="7"/>
        <v>97.560975609756099</v>
      </c>
      <c r="U15" s="150">
        <v>400</v>
      </c>
      <c r="V15" s="208">
        <v>410</v>
      </c>
      <c r="W15" s="250">
        <f t="shared" si="8"/>
        <v>0.97560975609756095</v>
      </c>
      <c r="X15" s="251">
        <f t="shared" si="9"/>
        <v>97.560975609756099</v>
      </c>
      <c r="Z15" s="150">
        <v>400</v>
      </c>
      <c r="AA15" s="208">
        <v>460</v>
      </c>
      <c r="AB15" s="250">
        <f t="shared" si="10"/>
        <v>0.86956521739130432</v>
      </c>
      <c r="AC15" s="252">
        <f t="shared" si="11"/>
        <v>86.956521739130437</v>
      </c>
      <c r="AE15" s="150">
        <v>400</v>
      </c>
      <c r="AF15" s="208">
        <v>440</v>
      </c>
      <c r="AG15" s="250">
        <f t="shared" si="12"/>
        <v>0.90909090909090906</v>
      </c>
      <c r="AH15" s="252">
        <f t="shared" si="13"/>
        <v>90.909090909090907</v>
      </c>
    </row>
    <row r="16" spans="1:47" ht="15" thickBot="1" x14ac:dyDescent="0.35">
      <c r="A16" s="167">
        <v>500</v>
      </c>
      <c r="B16" s="210">
        <v>300</v>
      </c>
      <c r="C16" s="250">
        <f t="shared" si="0"/>
        <v>1.6666666666666667</v>
      </c>
      <c r="D16" s="252">
        <f t="shared" si="1"/>
        <v>55.555555555555557</v>
      </c>
      <c r="F16" s="174">
        <v>500</v>
      </c>
      <c r="G16" s="210">
        <v>120</v>
      </c>
      <c r="H16" s="250">
        <f t="shared" si="2"/>
        <v>4.166666666666667</v>
      </c>
      <c r="I16" s="252">
        <f t="shared" si="3"/>
        <v>34.722222222222229</v>
      </c>
      <c r="K16" s="156">
        <v>500</v>
      </c>
      <c r="L16" s="210">
        <v>180</v>
      </c>
      <c r="M16" s="250">
        <f t="shared" si="4"/>
        <v>2.7777777777777777</v>
      </c>
      <c r="N16" s="252">
        <f t="shared" si="5"/>
        <v>5.5224210293792799</v>
      </c>
      <c r="P16" s="150">
        <v>450</v>
      </c>
      <c r="Q16" s="208">
        <v>460</v>
      </c>
      <c r="R16" s="250">
        <f t="shared" si="6"/>
        <v>0.97826086956521741</v>
      </c>
      <c r="S16" s="252">
        <f t="shared" si="7"/>
        <v>97.826086956521735</v>
      </c>
      <c r="U16" s="150">
        <v>450</v>
      </c>
      <c r="V16" s="208">
        <v>460</v>
      </c>
      <c r="W16" s="250">
        <f t="shared" si="8"/>
        <v>0.97826086956521741</v>
      </c>
      <c r="X16" s="251">
        <f t="shared" si="9"/>
        <v>97.826086956521735</v>
      </c>
      <c r="Z16" s="150">
        <v>450</v>
      </c>
      <c r="AA16" s="208">
        <v>520</v>
      </c>
      <c r="AB16" s="250">
        <f t="shared" si="10"/>
        <v>0.86538461538461542</v>
      </c>
      <c r="AC16" s="252">
        <f t="shared" si="11"/>
        <v>86.538461538461547</v>
      </c>
      <c r="AE16" s="150">
        <v>450</v>
      </c>
      <c r="AF16" s="208">
        <v>490</v>
      </c>
      <c r="AG16" s="250">
        <f t="shared" si="12"/>
        <v>0.91836734693877553</v>
      </c>
      <c r="AH16" s="252">
        <f t="shared" si="13"/>
        <v>91.83673469387756</v>
      </c>
    </row>
    <row r="17" spans="1:34" ht="15" thickBot="1" x14ac:dyDescent="0.35">
      <c r="A17" s="344" t="s">
        <v>192</v>
      </c>
      <c r="B17" s="345"/>
      <c r="C17" s="345"/>
      <c r="D17" s="247">
        <v>3</v>
      </c>
      <c r="F17" s="344" t="s">
        <v>193</v>
      </c>
      <c r="G17" s="345"/>
      <c r="H17" s="345"/>
      <c r="I17" s="247">
        <v>12</v>
      </c>
      <c r="K17" s="344" t="s">
        <v>196</v>
      </c>
      <c r="L17" s="345"/>
      <c r="M17" s="345"/>
      <c r="N17" s="346"/>
      <c r="P17" s="151">
        <v>500</v>
      </c>
      <c r="Q17" s="210">
        <v>570</v>
      </c>
      <c r="R17" s="250">
        <f t="shared" si="6"/>
        <v>0.8771929824561403</v>
      </c>
      <c r="S17" s="252">
        <f t="shared" si="7"/>
        <v>87.719298245614027</v>
      </c>
      <c r="U17" s="151">
        <v>500</v>
      </c>
      <c r="V17" s="210">
        <v>510</v>
      </c>
      <c r="W17" s="250">
        <f t="shared" si="8"/>
        <v>0.98039215686274506</v>
      </c>
      <c r="X17" s="251">
        <f t="shared" si="9"/>
        <v>98.039215686274503</v>
      </c>
      <c r="Z17" s="151">
        <v>500</v>
      </c>
      <c r="AA17" s="210">
        <v>570</v>
      </c>
      <c r="AB17" s="250">
        <f t="shared" si="10"/>
        <v>0.8771929824561403</v>
      </c>
      <c r="AC17" s="252">
        <f t="shared" si="11"/>
        <v>87.719298245614027</v>
      </c>
      <c r="AE17" s="151">
        <v>500</v>
      </c>
      <c r="AF17" s="210">
        <v>560</v>
      </c>
      <c r="AG17" s="250">
        <f t="shared" si="12"/>
        <v>0.8928571428571429</v>
      </c>
      <c r="AH17" s="252">
        <f t="shared" si="13"/>
        <v>89.285714285714292</v>
      </c>
    </row>
    <row r="18" spans="1:34" ht="15" thickBot="1" x14ac:dyDescent="0.35">
      <c r="P18" s="344" t="s">
        <v>194</v>
      </c>
      <c r="Q18" s="345"/>
      <c r="R18" s="345"/>
      <c r="S18" s="346"/>
      <c r="U18" s="344" t="s">
        <v>194</v>
      </c>
      <c r="V18" s="345"/>
      <c r="W18" s="345"/>
      <c r="X18" s="346"/>
      <c r="Z18" s="344" t="s">
        <v>194</v>
      </c>
      <c r="AA18" s="345"/>
      <c r="AB18" s="345"/>
      <c r="AC18" s="346"/>
      <c r="AE18" s="344" t="s">
        <v>194</v>
      </c>
      <c r="AF18" s="345"/>
      <c r="AG18" s="345"/>
      <c r="AH18" s="346"/>
    </row>
    <row r="19" spans="1:34" x14ac:dyDescent="0.3">
      <c r="A19" s="1" t="s">
        <v>173</v>
      </c>
      <c r="F19" s="1" t="s">
        <v>173</v>
      </c>
      <c r="K19" s="1" t="s">
        <v>173</v>
      </c>
    </row>
    <row r="20" spans="1:34" x14ac:dyDescent="0.3">
      <c r="A20" s="1" t="s">
        <v>174</v>
      </c>
      <c r="F20" s="1" t="s">
        <v>174</v>
      </c>
      <c r="K20" s="1" t="s">
        <v>174</v>
      </c>
      <c r="P20" s="1" t="s">
        <v>173</v>
      </c>
    </row>
    <row r="21" spans="1:34" x14ac:dyDescent="0.3">
      <c r="P21" s="1" t="s">
        <v>174</v>
      </c>
    </row>
  </sheetData>
  <mergeCells count="17">
    <mergeCell ref="Z5:AC5"/>
    <mergeCell ref="Z18:AC18"/>
    <mergeCell ref="AE5:AH5"/>
    <mergeCell ref="AE18:AH18"/>
    <mergeCell ref="AK5:AU5"/>
    <mergeCell ref="AK6:AU6"/>
    <mergeCell ref="AK7:AU7"/>
    <mergeCell ref="AK8:AU8"/>
    <mergeCell ref="AK9:AU9"/>
    <mergeCell ref="AK10:AU10"/>
    <mergeCell ref="U5:X5"/>
    <mergeCell ref="U18:X18"/>
    <mergeCell ref="A17:C17"/>
    <mergeCell ref="F17:H17"/>
    <mergeCell ref="K17:N17"/>
    <mergeCell ref="P18:S18"/>
    <mergeCell ref="P5:S5"/>
  </mergeCells>
  <pageMargins left="0.7" right="0.7" top="0.75" bottom="0.75" header="0.3" footer="0.3"/>
  <drawing r:id="rId1"/>
  <extLst>
    <ext xmlns:x14="http://schemas.microsoft.com/office/spreadsheetml/2009/9/main" uri="{05C60535-1F16-4fd2-B633-F4F36F0B64E0}">
      <x14:sparklineGroups xmlns:xm="http://schemas.microsoft.com/office/excel/2006/main">
        <x14:sparklineGroup displayEmptyCellsAs="gap" xr2:uid="{BEA9609E-ACBC-4CCF-ADA1-9644570733F1}">
          <x14:colorSeries rgb="FF376092"/>
          <x14:colorNegative rgb="FFD00000"/>
          <x14:colorAxis rgb="FF000000"/>
          <x14:colorMarkers rgb="FFD00000"/>
          <x14:colorFirst rgb="FFD00000"/>
          <x14:colorLast rgb="FFD00000"/>
          <x14:colorHigh rgb="FFD00000"/>
          <x14:colorLow rgb="FFD00000"/>
          <x14:sparklines>
            <x14:sparkline>
              <xm:f>'Rotational Friction'!A7:A7</xm:f>
              <xm:sqref>B7</xm:sqref>
            </x14:sparkline>
            <x14:sparkline>
              <xm:f>'Rotational Friction'!A8:A8</xm:f>
              <xm:sqref>B8</xm:sqref>
            </x14:sparkline>
            <x14:sparkline>
              <xm:f>'Rotational Friction'!A9:A9</xm:f>
              <xm:sqref>B9</xm:sqref>
            </x14:sparkline>
            <x14:sparkline>
              <xm:f>'Rotational Friction'!A10:A10</xm:f>
              <xm:sqref>B10</xm:sqref>
            </x14:sparkline>
            <x14:sparkline>
              <xm:f>'Rotational Friction'!A11:A11</xm:f>
              <xm:sqref>B11</xm:sqref>
            </x14:sparkline>
            <x14:sparkline>
              <xm:f>'Rotational Friction'!A12:A12</xm:f>
              <xm:sqref>B12</xm:sqref>
            </x14:sparkline>
            <x14:sparkline>
              <xm:f>'Rotational Friction'!A13:A13</xm:f>
              <xm:sqref>B13</xm:sqref>
            </x14:sparkline>
            <x14:sparkline>
              <xm:f>'Rotational Friction'!A14:A14</xm:f>
              <xm:sqref>B14</xm:sqref>
            </x14:sparkline>
            <x14:sparkline>
              <xm:f>'Rotational Friction'!A15:A15</xm:f>
              <xm:sqref>B15</xm:sqref>
            </x14:sparkline>
            <x14:sparkline>
              <xm:f>'Rotational Friction'!A16:A16</xm:f>
              <xm:sqref>B16</xm:sqref>
            </x14:sparkline>
          </x14:sparklines>
        </x14:sparklineGroup>
      </x14:sparklineGroup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dba95e710b6373b01bd0318d6e282f3e">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8395408dd1526b15def3b6ef0a690fca"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a6595d-74eb-490b-8c13-2daa6f43ecee}"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da2dc2f-10e7-442f-ad91-645aa4b47b8a" xsi:nil="true"/>
    <lcf76f155ced4ddcb4097134ff3c332f xmlns="c9412f1f-c5de-433b-90f0-e30b35783b17">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DB8307C-1BD3-48F7-9507-EC5355B711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DD40E9-58A9-4B0C-A0AE-27B6CEB13663}">
  <ds:schemaRefs>
    <ds:schemaRef ds:uri="http://purl.org/dc/elements/1.1/"/>
    <ds:schemaRef ds:uri="http://schemas.microsoft.com/office/2006/documentManagement/types"/>
    <ds:schemaRef ds:uri="http://purl.org/dc/terms/"/>
    <ds:schemaRef ds:uri="7da2dc2f-10e7-442f-ad91-645aa4b47b8a"/>
    <ds:schemaRef ds:uri="c9412f1f-c5de-433b-90f0-e30b35783b17"/>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69A8F385-9AFF-436D-A6CF-219FB2B4F1E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Moments</vt:lpstr>
      <vt:lpstr>Friction</vt:lpstr>
      <vt:lpstr>Gears</vt:lpstr>
      <vt:lpstr>Rotational Friction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Daniyal Zafar (2501537)</cp:lastModifiedBy>
  <cp:revision/>
  <dcterms:created xsi:type="dcterms:W3CDTF">2025-06-27T08:03:11Z</dcterms:created>
  <dcterms:modified xsi:type="dcterms:W3CDTF">2025-12-05T21:27:22Z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