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jf\Documents\University\2015-2016\M3X8761 Project Planning monitoring and control\3 Cost analysis\"/>
    </mc:Choice>
  </mc:AlternateContent>
  <bookViews>
    <workbookView xWindow="240" yWindow="75" windowWidth="10515" windowHeight="7740" activeTab="2"/>
  </bookViews>
  <sheets>
    <sheet name="Programming" sheetId="1" r:id="rId1"/>
    <sheet name="Monthly valuation" sheetId="5" r:id="rId2"/>
    <sheet name="Cash in - out" sheetId="2" r:id="rId3"/>
    <sheet name="Hoja3" sheetId="3" r:id="rId4"/>
  </sheets>
  <calcPr calcId="152511"/>
</workbook>
</file>

<file path=xl/calcChain.xml><?xml version="1.0" encoding="utf-8"?>
<calcChain xmlns="http://schemas.openxmlformats.org/spreadsheetml/2006/main">
  <c r="D33" i="2" l="1"/>
  <c r="D32" i="2"/>
  <c r="D31" i="2"/>
  <c r="D30" i="2"/>
  <c r="D29" i="2"/>
  <c r="D28" i="2"/>
  <c r="D35" i="2" s="1"/>
  <c r="D27" i="2"/>
  <c r="E27" i="2"/>
  <c r="C14" i="2"/>
  <c r="B14" i="2"/>
  <c r="D12" i="2"/>
  <c r="D11" i="2"/>
  <c r="D10" i="2"/>
  <c r="D9" i="2"/>
  <c r="D8" i="2"/>
  <c r="D7" i="2"/>
  <c r="D6" i="2"/>
  <c r="D5" i="2"/>
  <c r="B12" i="2"/>
  <c r="AF26" i="5"/>
  <c r="AB24" i="5"/>
  <c r="B11" i="2" s="1"/>
  <c r="B10" i="2"/>
  <c r="B9" i="2"/>
  <c r="B8" i="2"/>
  <c r="B7" i="2"/>
  <c r="B6" i="2"/>
  <c r="AH22" i="5"/>
  <c r="C11" i="2"/>
  <c r="C10" i="2"/>
  <c r="X16" i="5"/>
  <c r="C9" i="2" s="1"/>
  <c r="C8" i="2"/>
  <c r="C7" i="2"/>
  <c r="C6" i="2"/>
  <c r="C5" i="2"/>
  <c r="E5" i="2" s="1"/>
  <c r="AF24" i="5"/>
  <c r="X24" i="5"/>
  <c r="T24" i="5"/>
  <c r="P24" i="5"/>
  <c r="L24" i="5"/>
  <c r="H24" i="5"/>
  <c r="AF22" i="5"/>
  <c r="AB22" i="5"/>
  <c r="X22" i="5"/>
  <c r="T22" i="5"/>
  <c r="P22" i="5"/>
  <c r="L22" i="5"/>
  <c r="H22" i="5"/>
  <c r="AF20" i="5"/>
  <c r="AB20" i="5"/>
  <c r="X20" i="5"/>
  <c r="T20" i="5"/>
  <c r="P20" i="5"/>
  <c r="L20" i="5"/>
  <c r="H20" i="5"/>
  <c r="AF18" i="5"/>
  <c r="AB18" i="5"/>
  <c r="X18" i="5"/>
  <c r="T18" i="5"/>
  <c r="P18" i="5"/>
  <c r="L18" i="5"/>
  <c r="H18" i="5"/>
  <c r="E28" i="2" l="1"/>
  <c r="E29" i="2" s="1"/>
  <c r="E30" i="2" s="1"/>
  <c r="E31" i="2" s="1"/>
  <c r="E32" i="2" s="1"/>
  <c r="E33" i="2" s="1"/>
  <c r="E34" i="2" s="1"/>
  <c r="E6" i="2"/>
  <c r="E7" i="2" s="1"/>
  <c r="E8" i="2" s="1"/>
  <c r="E9" i="2"/>
  <c r="E10" i="2" s="1"/>
  <c r="E11" i="2" s="1"/>
  <c r="E12" i="2" s="1"/>
  <c r="AE14" i="5"/>
  <c r="E4" i="5"/>
  <c r="E14" i="5" s="1"/>
  <c r="AD12" i="5"/>
  <c r="AD14" i="5" s="1"/>
  <c r="AC12" i="5"/>
  <c r="AC11" i="5"/>
  <c r="AC14" i="5" s="1"/>
  <c r="AB11" i="5"/>
  <c r="AB14" i="5" s="1"/>
  <c r="AA11" i="5"/>
  <c r="Z11" i="5"/>
  <c r="Y11" i="5"/>
  <c r="AA10" i="5"/>
  <c r="Z10" i="5"/>
  <c r="Z14" i="5" s="1"/>
  <c r="Y10" i="5"/>
  <c r="X10" i="5"/>
  <c r="Y9" i="5"/>
  <c r="Y14" i="5" s="1"/>
  <c r="X9" i="5"/>
  <c r="X14" i="5" s="1"/>
  <c r="W8" i="5"/>
  <c r="W14" i="5" s="1"/>
  <c r="V8" i="5"/>
  <c r="V14" i="5" s="1"/>
  <c r="U8" i="5"/>
  <c r="U14" i="5" s="1"/>
  <c r="T8" i="5"/>
  <c r="T14" i="5" s="1"/>
  <c r="S7" i="5"/>
  <c r="S14" i="5" s="1"/>
  <c r="R7" i="5"/>
  <c r="R14" i="5" s="1"/>
  <c r="Q7" i="5"/>
  <c r="Q14" i="5" s="1"/>
  <c r="P7" i="5"/>
  <c r="P14" i="5" s="1"/>
  <c r="O6" i="5"/>
  <c r="O14" i="5" s="1"/>
  <c r="N6" i="5"/>
  <c r="N14" i="5" s="1"/>
  <c r="M6" i="5"/>
  <c r="M14" i="5" s="1"/>
  <c r="L6" i="5"/>
  <c r="L14" i="5" s="1"/>
  <c r="K6" i="5"/>
  <c r="K14" i="5" s="1"/>
  <c r="J6" i="5"/>
  <c r="J14" i="5" s="1"/>
  <c r="I5" i="5"/>
  <c r="I14" i="5" s="1"/>
  <c r="H4" i="5"/>
  <c r="H14" i="5" s="1"/>
  <c r="G4" i="5"/>
  <c r="G14" i="5" s="1"/>
  <c r="F4" i="5"/>
  <c r="F14" i="5" s="1"/>
  <c r="D14" i="5"/>
  <c r="AA14" i="5" l="1"/>
  <c r="L16" i="5"/>
  <c r="T16" i="5"/>
  <c r="AB16" i="5"/>
  <c r="H16" i="5"/>
  <c r="P16" i="5"/>
  <c r="AF16" i="5"/>
</calcChain>
</file>

<file path=xl/sharedStrings.xml><?xml version="1.0" encoding="utf-8"?>
<sst xmlns="http://schemas.openxmlformats.org/spreadsheetml/2006/main" count="59" uniqueCount="28">
  <si>
    <t>Num</t>
  </si>
  <si>
    <t>Activity</t>
  </si>
  <si>
    <t>Duration</t>
  </si>
  <si>
    <t>General conditions</t>
  </si>
  <si>
    <t>4w</t>
  </si>
  <si>
    <t>Site layout</t>
  </si>
  <si>
    <t>1w</t>
  </si>
  <si>
    <t>Foundations</t>
  </si>
  <si>
    <t>6w</t>
  </si>
  <si>
    <t>Framing</t>
  </si>
  <si>
    <t>Exterior finishes</t>
  </si>
  <si>
    <t>2w</t>
  </si>
  <si>
    <t>Interior finishes</t>
  </si>
  <si>
    <t>5w</t>
  </si>
  <si>
    <t>Landscaping</t>
  </si>
  <si>
    <t>Final acceptance</t>
  </si>
  <si>
    <t>TOTAL</t>
  </si>
  <si>
    <t>Budget</t>
  </si>
  <si>
    <t>Services</t>
  </si>
  <si>
    <t>Building envelope</t>
  </si>
  <si>
    <t>10% profit</t>
  </si>
  <si>
    <t>Cash in</t>
  </si>
  <si>
    <t>Cash out</t>
  </si>
  <si>
    <t>Cash flow</t>
  </si>
  <si>
    <t>Month</t>
  </si>
  <si>
    <t>5% retention</t>
  </si>
  <si>
    <t xml:space="preserve">Cumulative </t>
  </si>
  <si>
    <t>Interest 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</si>
</sst>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/>
    <xf numFmtId="0" fontId="0" fillId="2" borderId="1" xfId="0" applyFill="1" applyBorder="1"/>
    <xf numFmtId="0" fontId="3" fillId="2" borderId="1" xfId="0" applyFont="1" applyFill="1" applyBorder="1"/>
    <xf numFmtId="0" fontId="3" fillId="0" borderId="1" xfId="0" applyFont="1" applyBorder="1"/>
    <xf numFmtId="0" fontId="4" fillId="0" borderId="1" xfId="0" applyFont="1" applyBorder="1"/>
    <xf numFmtId="0" fontId="3" fillId="3" borderId="1" xfId="0" applyFont="1" applyFill="1" applyBorder="1"/>
    <xf numFmtId="0" fontId="1" fillId="0" borderId="0" xfId="0" applyFont="1"/>
    <xf numFmtId="2" fontId="0" fillId="0" borderId="0" xfId="0" applyNumberFormat="1"/>
    <xf numFmtId="2" fontId="1" fillId="0" borderId="0" xfId="0" applyNumberFormat="1" applyFont="1"/>
    <xf numFmtId="2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Cash flow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'Cash in - out'!$E$5:$E$12</c:f>
              <c:numCache>
                <c:formatCode>0.00</c:formatCode>
                <c:ptCount val="8"/>
                <c:pt idx="0">
                  <c:v>-5170.26</c:v>
                </c:pt>
                <c:pt idx="1">
                  <c:v>-9332.328300000001</c:v>
                </c:pt>
                <c:pt idx="2">
                  <c:v>-12434.903750000003</c:v>
                </c:pt>
                <c:pt idx="3">
                  <c:v>-25460.511700000003</c:v>
                </c:pt>
                <c:pt idx="4">
                  <c:v>-25852.593862500005</c:v>
                </c:pt>
                <c:pt idx="5">
                  <c:v>-56979.065487500004</c:v>
                </c:pt>
                <c:pt idx="6">
                  <c:v>-11463.327859999998</c:v>
                </c:pt>
                <c:pt idx="7">
                  <c:v>16148.446000000004</c:v>
                </c:pt>
              </c:numCache>
            </c:numRef>
          </c:val>
          <c:smooth val="0"/>
        </c:ser>
        <c:ser>
          <c:idx val="1"/>
          <c:order val="1"/>
          <c:tx>
            <c:v>Cash flow 7% interest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'Cash in - out'!$E$27:$E$34</c:f>
              <c:numCache>
                <c:formatCode>0.00</c:formatCode>
                <c:ptCount val="8"/>
                <c:pt idx="0">
                  <c:v>-5200.4198500000002</c:v>
                </c:pt>
                <c:pt idx="1">
                  <c:v>-9416.9267317500016</c:v>
                </c:pt>
                <c:pt idx="2">
                  <c:v>-12592.039120291671</c:v>
                </c:pt>
                <c:pt idx="3">
                  <c:v>-25766.166721875004</c:v>
                </c:pt>
                <c:pt idx="4">
                  <c:v>-26309.055681906259</c:v>
                </c:pt>
                <c:pt idx="5">
                  <c:v>-57767.905188916673</c:v>
                </c:pt>
                <c:pt idx="6">
                  <c:v>-12319.036973933333</c:v>
                </c:pt>
                <c:pt idx="7">
                  <c:v>15292.736886066668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3615928"/>
        <c:axId val="293616320"/>
      </c:lineChart>
      <c:catAx>
        <c:axId val="293615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616320"/>
        <c:crosses val="autoZero"/>
        <c:auto val="1"/>
        <c:lblAlgn val="ctr"/>
        <c:lblOffset val="100"/>
        <c:noMultiLvlLbl val="0"/>
      </c:catAx>
      <c:valAx>
        <c:axId val="293616320"/>
        <c:scaling>
          <c:orientation val="minMax"/>
          <c:min val="-6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61592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11</xdr:row>
      <xdr:rowOff>61912</xdr:rowOff>
    </xdr:from>
    <xdr:to>
      <xdr:col>11</xdr:col>
      <xdr:colOff>657225</xdr:colOff>
      <xdr:row>30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D13"/>
  <sheetViews>
    <sheetView workbookViewId="0">
      <selection activeCell="B9" sqref="B9"/>
    </sheetView>
  </sheetViews>
  <sheetFormatPr defaultColWidth="11.42578125" defaultRowHeight="15" x14ac:dyDescent="0.25"/>
  <cols>
    <col min="1" max="1" width="5.42578125" customWidth="1"/>
    <col min="2" max="2" width="23" customWidth="1"/>
    <col min="4" max="40" width="2.7109375" customWidth="1"/>
  </cols>
  <sheetData>
    <row r="3" spans="1:30" x14ac:dyDescent="0.25">
      <c r="A3" s="1" t="s">
        <v>0</v>
      </c>
      <c r="B3" s="1" t="s">
        <v>1</v>
      </c>
      <c r="C3" s="1" t="s">
        <v>2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0</v>
      </c>
      <c r="N3" s="2">
        <v>1</v>
      </c>
      <c r="O3" s="2">
        <v>2</v>
      </c>
      <c r="P3" s="2">
        <v>3</v>
      </c>
      <c r="Q3" s="2">
        <v>4</v>
      </c>
      <c r="R3" s="2">
        <v>5</v>
      </c>
      <c r="S3" s="2">
        <v>6</v>
      </c>
      <c r="T3" s="2">
        <v>7</v>
      </c>
      <c r="U3" s="2">
        <v>8</v>
      </c>
      <c r="V3" s="2">
        <v>9</v>
      </c>
      <c r="W3" s="2">
        <v>0</v>
      </c>
      <c r="X3" s="2">
        <v>1</v>
      </c>
      <c r="Y3" s="2">
        <v>2</v>
      </c>
      <c r="Z3" s="2">
        <v>3</v>
      </c>
      <c r="AA3" s="2">
        <v>4</v>
      </c>
      <c r="AB3" s="2">
        <v>5</v>
      </c>
      <c r="AC3" s="2">
        <v>6</v>
      </c>
      <c r="AD3" s="2">
        <v>7</v>
      </c>
    </row>
    <row r="4" spans="1:30" x14ac:dyDescent="0.25">
      <c r="A4" s="2">
        <v>1</v>
      </c>
      <c r="B4" s="2" t="s">
        <v>3</v>
      </c>
      <c r="C4" s="2" t="s">
        <v>4</v>
      </c>
      <c r="D4" s="3"/>
      <c r="E4" s="3"/>
      <c r="F4" s="3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5">
      <c r="A5" s="2">
        <v>2</v>
      </c>
      <c r="B5" s="2" t="s">
        <v>5</v>
      </c>
      <c r="C5" s="2" t="s">
        <v>6</v>
      </c>
      <c r="D5" s="2"/>
      <c r="E5" s="2"/>
      <c r="F5" s="2"/>
      <c r="G5" s="2"/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x14ac:dyDescent="0.25">
      <c r="A6" s="2">
        <v>3</v>
      </c>
      <c r="B6" s="2" t="s">
        <v>7</v>
      </c>
      <c r="C6" s="2" t="s">
        <v>8</v>
      </c>
      <c r="D6" s="2"/>
      <c r="E6" s="2"/>
      <c r="F6" s="2"/>
      <c r="G6" s="2"/>
      <c r="H6" s="2"/>
      <c r="I6" s="4"/>
      <c r="J6" s="4"/>
      <c r="K6" s="4"/>
      <c r="L6" s="4"/>
      <c r="M6" s="4"/>
      <c r="N6" s="4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x14ac:dyDescent="0.25">
      <c r="A7" s="2">
        <v>4</v>
      </c>
      <c r="B7" s="2" t="s">
        <v>9</v>
      </c>
      <c r="C7" s="2" t="s">
        <v>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4"/>
      <c r="P7" s="4"/>
      <c r="Q7" s="4"/>
      <c r="R7" s="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5">
      <c r="A8" s="2">
        <v>5</v>
      </c>
      <c r="B8" s="2" t="s">
        <v>19</v>
      </c>
      <c r="C8" s="2" t="s">
        <v>4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"/>
      <c r="T8" s="4"/>
      <c r="U8" s="4"/>
      <c r="V8" s="4"/>
      <c r="W8" s="2"/>
      <c r="X8" s="2"/>
      <c r="Y8" s="2"/>
      <c r="Z8" s="2"/>
      <c r="AA8" s="2"/>
      <c r="AB8" s="2"/>
      <c r="AC8" s="2"/>
      <c r="AD8" s="2"/>
    </row>
    <row r="9" spans="1:30" x14ac:dyDescent="0.25">
      <c r="A9" s="2">
        <v>6</v>
      </c>
      <c r="B9" s="2" t="s">
        <v>10</v>
      </c>
      <c r="C9" s="2" t="s">
        <v>11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4"/>
      <c r="X9" s="4"/>
      <c r="Y9" s="2"/>
      <c r="Z9" s="2"/>
      <c r="AA9" s="2"/>
      <c r="AB9" s="2"/>
      <c r="AC9" s="2"/>
      <c r="AD9" s="2"/>
    </row>
    <row r="10" spans="1:30" x14ac:dyDescent="0.25">
      <c r="A10" s="2">
        <v>7</v>
      </c>
      <c r="B10" s="2" t="s">
        <v>18</v>
      </c>
      <c r="C10" s="2" t="s">
        <v>4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4"/>
      <c r="X10" s="4"/>
      <c r="Y10" s="4"/>
      <c r="Z10" s="4"/>
      <c r="AA10" s="2"/>
      <c r="AB10" s="2"/>
      <c r="AC10" s="2"/>
      <c r="AD10" s="2"/>
    </row>
    <row r="11" spans="1:30" x14ac:dyDescent="0.25">
      <c r="A11" s="2">
        <v>8</v>
      </c>
      <c r="B11" s="2" t="s">
        <v>12</v>
      </c>
      <c r="C11" s="2" t="s">
        <v>13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4"/>
      <c r="Y11" s="4"/>
      <c r="Z11" s="4"/>
      <c r="AA11" s="4"/>
      <c r="AB11" s="4"/>
      <c r="AC11" s="2"/>
      <c r="AD11" s="2"/>
    </row>
    <row r="12" spans="1:30" x14ac:dyDescent="0.25">
      <c r="A12" s="2">
        <v>9</v>
      </c>
      <c r="B12" s="2" t="s">
        <v>14</v>
      </c>
      <c r="C12" s="2" t="s">
        <v>11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4"/>
      <c r="AC12" s="4"/>
      <c r="AD12" s="2"/>
    </row>
    <row r="13" spans="1:30" x14ac:dyDescent="0.25">
      <c r="A13" s="2">
        <v>10</v>
      </c>
      <c r="B13" s="2" t="s">
        <v>15</v>
      </c>
      <c r="C13" s="2" t="s">
        <v>6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4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H26"/>
  <sheetViews>
    <sheetView topLeftCell="J2" workbookViewId="0">
      <selection activeCell="AF26" sqref="AF26"/>
    </sheetView>
  </sheetViews>
  <sheetFormatPr defaultColWidth="11.42578125" defaultRowHeight="15" x14ac:dyDescent="0.25"/>
  <cols>
    <col min="1" max="1" width="5.42578125" customWidth="1"/>
    <col min="2" max="2" width="23" customWidth="1"/>
    <col min="4" max="4" width="10.28515625" customWidth="1"/>
    <col min="5" max="35" width="7.7109375" customWidth="1"/>
    <col min="36" max="41" width="2.7109375" customWidth="1"/>
  </cols>
  <sheetData>
    <row r="3" spans="1:32" x14ac:dyDescent="0.25">
      <c r="A3" s="1" t="s">
        <v>0</v>
      </c>
      <c r="B3" s="1" t="s">
        <v>1</v>
      </c>
      <c r="C3" s="1" t="s">
        <v>2</v>
      </c>
      <c r="D3" s="7" t="s">
        <v>17</v>
      </c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L3" s="2">
        <v>8</v>
      </c>
      <c r="M3" s="2">
        <v>9</v>
      </c>
      <c r="N3" s="2">
        <v>0</v>
      </c>
      <c r="O3" s="2">
        <v>1</v>
      </c>
      <c r="P3" s="2">
        <v>2</v>
      </c>
      <c r="Q3" s="2">
        <v>3</v>
      </c>
      <c r="R3" s="2">
        <v>4</v>
      </c>
      <c r="S3" s="2">
        <v>5</v>
      </c>
      <c r="T3" s="2">
        <v>6</v>
      </c>
      <c r="U3" s="2">
        <v>7</v>
      </c>
      <c r="V3" s="2">
        <v>8</v>
      </c>
      <c r="W3" s="2">
        <v>9</v>
      </c>
      <c r="X3" s="2">
        <v>0</v>
      </c>
      <c r="Y3" s="2">
        <v>1</v>
      </c>
      <c r="Z3" s="2">
        <v>2</v>
      </c>
      <c r="AA3" s="2">
        <v>3</v>
      </c>
      <c r="AB3" s="2">
        <v>4</v>
      </c>
      <c r="AC3" s="2">
        <v>5</v>
      </c>
      <c r="AD3" s="2">
        <v>6</v>
      </c>
      <c r="AE3" s="2">
        <v>7</v>
      </c>
    </row>
    <row r="4" spans="1:32" x14ac:dyDescent="0.25">
      <c r="A4" s="2">
        <v>1</v>
      </c>
      <c r="B4" s="2" t="s">
        <v>3</v>
      </c>
      <c r="C4" s="2" t="s">
        <v>4</v>
      </c>
      <c r="D4" s="6">
        <v>5170.26</v>
      </c>
      <c r="E4" s="5">
        <f t="shared" ref="E4:H4" si="0">$D4/4</f>
        <v>1292.5650000000001</v>
      </c>
      <c r="F4" s="5">
        <f t="shared" si="0"/>
        <v>1292.5650000000001</v>
      </c>
      <c r="G4" s="5">
        <f t="shared" si="0"/>
        <v>1292.5650000000001</v>
      </c>
      <c r="H4" s="5">
        <f t="shared" si="0"/>
        <v>1292.5650000000001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2" x14ac:dyDescent="0.25">
      <c r="A5" s="2">
        <v>2</v>
      </c>
      <c r="B5" s="2" t="s">
        <v>5</v>
      </c>
      <c r="C5" s="2" t="s">
        <v>6</v>
      </c>
      <c r="D5" s="6">
        <v>3446.85</v>
      </c>
      <c r="E5" s="2"/>
      <c r="F5" s="2"/>
      <c r="G5" s="2"/>
      <c r="H5" s="2"/>
      <c r="I5" s="5">
        <f>D5</f>
        <v>3446.85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2" x14ac:dyDescent="0.25">
      <c r="A6" s="2">
        <v>3</v>
      </c>
      <c r="B6" s="2" t="s">
        <v>7</v>
      </c>
      <c r="C6" s="2" t="s">
        <v>8</v>
      </c>
      <c r="D6" s="6">
        <v>12236.28</v>
      </c>
      <c r="E6" s="2"/>
      <c r="F6" s="2"/>
      <c r="G6" s="2"/>
      <c r="H6" s="2"/>
      <c r="I6" s="2"/>
      <c r="J6" s="5">
        <f>$D6/6</f>
        <v>2039.38</v>
      </c>
      <c r="K6" s="5">
        <f t="shared" ref="K6:O6" si="1">$D6/6</f>
        <v>2039.38</v>
      </c>
      <c r="L6" s="5">
        <f t="shared" si="1"/>
        <v>2039.38</v>
      </c>
      <c r="M6" s="5">
        <f t="shared" si="1"/>
        <v>2039.38</v>
      </c>
      <c r="N6" s="5">
        <f t="shared" si="1"/>
        <v>2039.38</v>
      </c>
      <c r="O6" s="5">
        <f t="shared" si="1"/>
        <v>2039.38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2" x14ac:dyDescent="0.25">
      <c r="A7" s="2">
        <v>4</v>
      </c>
      <c r="B7" s="2" t="s">
        <v>9</v>
      </c>
      <c r="C7" s="2" t="s">
        <v>4</v>
      </c>
      <c r="D7" s="6">
        <v>27919.4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5">
        <f>$D7/4</f>
        <v>6979.85</v>
      </c>
      <c r="Q7" s="5">
        <f t="shared" ref="Q7:S7" si="2">$D7/4</f>
        <v>6979.85</v>
      </c>
      <c r="R7" s="5">
        <f t="shared" si="2"/>
        <v>6979.85</v>
      </c>
      <c r="S7" s="5">
        <f t="shared" si="2"/>
        <v>6979.85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2" x14ac:dyDescent="0.25">
      <c r="A8" s="2">
        <v>5</v>
      </c>
      <c r="B8" s="2" t="s">
        <v>19</v>
      </c>
      <c r="C8" s="2" t="s">
        <v>4</v>
      </c>
      <c r="D8" s="6">
        <v>23093.83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5">
        <f>$D8/4</f>
        <v>5773.4575000000004</v>
      </c>
      <c r="U8" s="5">
        <f t="shared" ref="U8:W8" si="3">$D8/4</f>
        <v>5773.4575000000004</v>
      </c>
      <c r="V8" s="5">
        <f t="shared" si="3"/>
        <v>5773.4575000000004</v>
      </c>
      <c r="W8" s="5">
        <f t="shared" si="3"/>
        <v>5773.4575000000004</v>
      </c>
      <c r="X8" s="2"/>
      <c r="Y8" s="2"/>
      <c r="Z8" s="2"/>
      <c r="AA8" s="2"/>
      <c r="AB8" s="2"/>
      <c r="AC8" s="2"/>
      <c r="AD8" s="2"/>
      <c r="AE8" s="2"/>
    </row>
    <row r="9" spans="1:32" x14ac:dyDescent="0.25">
      <c r="A9" s="2">
        <v>6</v>
      </c>
      <c r="B9" s="2" t="s">
        <v>10</v>
      </c>
      <c r="C9" s="2" t="s">
        <v>11</v>
      </c>
      <c r="D9" s="6">
        <v>9478.81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5">
        <f>$D9/2</f>
        <v>4739.4049999999997</v>
      </c>
      <c r="Y9" s="5">
        <f>$D9/2</f>
        <v>4739.4049999999997</v>
      </c>
      <c r="Z9" s="2"/>
      <c r="AA9" s="2"/>
      <c r="AB9" s="2"/>
      <c r="AC9" s="2"/>
      <c r="AD9" s="2"/>
      <c r="AE9" s="2"/>
    </row>
    <row r="10" spans="1:32" x14ac:dyDescent="0.25">
      <c r="A10" s="2">
        <v>7</v>
      </c>
      <c r="B10" s="2" t="s">
        <v>18</v>
      </c>
      <c r="C10" s="2" t="s">
        <v>4</v>
      </c>
      <c r="D10" s="6">
        <v>24989.59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5">
        <f>$D10/4</f>
        <v>6247.3975</v>
      </c>
      <c r="Y10" s="5">
        <f t="shared" ref="Y10:AA10" si="4">$D10/4</f>
        <v>6247.3975</v>
      </c>
      <c r="Z10" s="5">
        <f t="shared" si="4"/>
        <v>6247.3975</v>
      </c>
      <c r="AA10" s="5">
        <f t="shared" si="4"/>
        <v>6247.3975</v>
      </c>
      <c r="AB10" s="2"/>
      <c r="AC10" s="2"/>
      <c r="AD10" s="2"/>
      <c r="AE10" s="2"/>
    </row>
    <row r="11" spans="1:32" x14ac:dyDescent="0.25">
      <c r="A11" s="2">
        <v>8</v>
      </c>
      <c r="B11" s="2" t="s">
        <v>12</v>
      </c>
      <c r="C11" s="2" t="s">
        <v>13</v>
      </c>
      <c r="D11" s="6">
        <v>46532.34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5">
        <f>$D11/5</f>
        <v>9306.4679999999989</v>
      </c>
      <c r="Z11" s="5">
        <f t="shared" ref="Z11:AC11" si="5">$D11/5</f>
        <v>9306.4679999999989</v>
      </c>
      <c r="AA11" s="5">
        <f t="shared" si="5"/>
        <v>9306.4679999999989</v>
      </c>
      <c r="AB11" s="5">
        <f t="shared" si="5"/>
        <v>9306.4679999999989</v>
      </c>
      <c r="AC11" s="5">
        <f t="shared" si="5"/>
        <v>9306.4679999999989</v>
      </c>
      <c r="AD11" s="2"/>
      <c r="AE11" s="2"/>
    </row>
    <row r="12" spans="1:32" x14ac:dyDescent="0.25">
      <c r="A12" s="2">
        <v>9</v>
      </c>
      <c r="B12" s="2" t="s">
        <v>14</v>
      </c>
      <c r="C12" s="2" t="s">
        <v>11</v>
      </c>
      <c r="D12" s="6">
        <v>8617.1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5">
        <f>$D12/2</f>
        <v>4308.55</v>
      </c>
      <c r="AD12" s="5">
        <f>$D12/2</f>
        <v>4308.55</v>
      </c>
      <c r="AE12" s="2"/>
    </row>
    <row r="13" spans="1:32" x14ac:dyDescent="0.25">
      <c r="A13" s="2">
        <v>10</v>
      </c>
      <c r="B13" s="2" t="s">
        <v>15</v>
      </c>
      <c r="C13" s="2" t="s">
        <v>6</v>
      </c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5">
        <v>0</v>
      </c>
    </row>
    <row r="14" spans="1:32" x14ac:dyDescent="0.25">
      <c r="A14" s="2"/>
      <c r="B14" s="2"/>
      <c r="C14" s="2" t="s">
        <v>16</v>
      </c>
      <c r="D14" s="8">
        <f>SUM(D4:D13)</f>
        <v>161484.46</v>
      </c>
      <c r="E14" s="8">
        <f>SUM(E4:E13)</f>
        <v>1292.5650000000001</v>
      </c>
      <c r="F14" s="8">
        <f>SUM(F4:F13)</f>
        <v>1292.5650000000001</v>
      </c>
      <c r="G14" s="8">
        <f>SUM(G4:G13)</f>
        <v>1292.5650000000001</v>
      </c>
      <c r="H14" s="8">
        <f t="shared" ref="H14:AE14" si="6">SUM(H4:H13)</f>
        <v>1292.5650000000001</v>
      </c>
      <c r="I14" s="8">
        <f t="shared" si="6"/>
        <v>3446.85</v>
      </c>
      <c r="J14" s="8">
        <f t="shared" si="6"/>
        <v>2039.38</v>
      </c>
      <c r="K14" s="8">
        <f t="shared" si="6"/>
        <v>2039.38</v>
      </c>
      <c r="L14" s="8">
        <f t="shared" si="6"/>
        <v>2039.38</v>
      </c>
      <c r="M14" s="8">
        <f t="shared" si="6"/>
        <v>2039.38</v>
      </c>
      <c r="N14" s="8">
        <f t="shared" si="6"/>
        <v>2039.38</v>
      </c>
      <c r="O14" s="8">
        <f t="shared" si="6"/>
        <v>2039.38</v>
      </c>
      <c r="P14" s="8">
        <f t="shared" si="6"/>
        <v>6979.85</v>
      </c>
      <c r="Q14" s="8">
        <f t="shared" si="6"/>
        <v>6979.85</v>
      </c>
      <c r="R14" s="8">
        <f t="shared" si="6"/>
        <v>6979.85</v>
      </c>
      <c r="S14" s="8">
        <f t="shared" si="6"/>
        <v>6979.85</v>
      </c>
      <c r="T14" s="8">
        <f t="shared" si="6"/>
        <v>5773.4575000000004</v>
      </c>
      <c r="U14" s="8">
        <f t="shared" si="6"/>
        <v>5773.4575000000004</v>
      </c>
      <c r="V14" s="8">
        <f t="shared" si="6"/>
        <v>5773.4575000000004</v>
      </c>
      <c r="W14" s="8">
        <f t="shared" si="6"/>
        <v>5773.4575000000004</v>
      </c>
      <c r="X14" s="8">
        <f t="shared" si="6"/>
        <v>10986.8025</v>
      </c>
      <c r="Y14" s="8">
        <f t="shared" si="6"/>
        <v>20293.270499999999</v>
      </c>
      <c r="Z14" s="8">
        <f t="shared" si="6"/>
        <v>15553.8655</v>
      </c>
      <c r="AA14" s="8">
        <f t="shared" si="6"/>
        <v>15553.8655</v>
      </c>
      <c r="AB14" s="8">
        <f t="shared" si="6"/>
        <v>9306.4679999999989</v>
      </c>
      <c r="AC14" s="8">
        <f t="shared" si="6"/>
        <v>13615.018</v>
      </c>
      <c r="AD14" s="8">
        <f t="shared" si="6"/>
        <v>4308.55</v>
      </c>
      <c r="AE14" s="8">
        <f t="shared" si="6"/>
        <v>0</v>
      </c>
    </row>
    <row r="16" spans="1:32" x14ac:dyDescent="0.25">
      <c r="H16">
        <f>SUM(E14:H14)</f>
        <v>5170.26</v>
      </c>
      <c r="L16">
        <f>SUM(I14:L14)</f>
        <v>9564.99</v>
      </c>
      <c r="P16">
        <f>SUM(M14:P14)</f>
        <v>13097.990000000002</v>
      </c>
      <c r="T16">
        <f>SUM(Q14:T14)</f>
        <v>26713.007500000003</v>
      </c>
      <c r="X16">
        <f>SUM(U14:X14)</f>
        <v>28307.175000000003</v>
      </c>
      <c r="AB16">
        <f>SUM(Y14:AB14)</f>
        <v>60707.469499999999</v>
      </c>
      <c r="AF16">
        <f>SUM(AC14:AF14)</f>
        <v>17923.567999999999</v>
      </c>
    </row>
    <row r="18" spans="3:34" x14ac:dyDescent="0.25">
      <c r="C18" t="s">
        <v>20</v>
      </c>
      <c r="H18">
        <f>0.1*H16</f>
        <v>517.02600000000007</v>
      </c>
      <c r="L18">
        <f>0.1*L16</f>
        <v>956.49900000000002</v>
      </c>
      <c r="P18">
        <f>0.1*P16</f>
        <v>1309.7990000000002</v>
      </c>
      <c r="T18">
        <f>0.1*T16</f>
        <v>2671.3007500000003</v>
      </c>
      <c r="X18">
        <f>0.1*X16</f>
        <v>2830.7175000000007</v>
      </c>
      <c r="AB18">
        <f>0.1*AB16</f>
        <v>6070.7469500000007</v>
      </c>
      <c r="AF18">
        <f>0.1*AF16</f>
        <v>1792.3568</v>
      </c>
    </row>
    <row r="20" spans="3:34" s="9" customFormat="1" x14ac:dyDescent="0.25">
      <c r="C20" s="9" t="s">
        <v>16</v>
      </c>
      <c r="H20" s="9">
        <f>SUM(H16:H19)</f>
        <v>5687.2860000000001</v>
      </c>
      <c r="L20" s="9">
        <f>SUM(L16:L19)</f>
        <v>10521.489</v>
      </c>
      <c r="P20" s="9">
        <f>SUM(P16:P19)</f>
        <v>14407.789000000002</v>
      </c>
      <c r="T20" s="9">
        <f>SUM(T16:T19)</f>
        <v>29384.308250000002</v>
      </c>
      <c r="X20" s="9">
        <f>SUM(X16:X19)</f>
        <v>31137.892500000002</v>
      </c>
      <c r="AB20" s="9">
        <f>SUM(AB16:AB19)</f>
        <v>66778.216450000007</v>
      </c>
      <c r="AF20" s="9">
        <f>SUM(AF16:AF19)</f>
        <v>19715.924800000001</v>
      </c>
    </row>
    <row r="22" spans="3:34" x14ac:dyDescent="0.25">
      <c r="C22" t="s">
        <v>25</v>
      </c>
      <c r="H22">
        <f>0.05*H20</f>
        <v>284.36430000000001</v>
      </c>
      <c r="L22">
        <f>0.05*L20</f>
        <v>526.07444999999996</v>
      </c>
      <c r="P22">
        <f>0.05*P20</f>
        <v>720.38945000000012</v>
      </c>
      <c r="T22">
        <f>0.05*T20</f>
        <v>1469.2154125000002</v>
      </c>
      <c r="X22">
        <f>0.05*X20</f>
        <v>1556.8946250000001</v>
      </c>
      <c r="AB22">
        <f>0.05*AB20</f>
        <v>3338.9108225000004</v>
      </c>
      <c r="AF22">
        <f>0.05*AF20</f>
        <v>985.79624000000013</v>
      </c>
      <c r="AH22">
        <f>SUM(H22:AG22)</f>
        <v>8881.6453000000001</v>
      </c>
    </row>
    <row r="24" spans="3:34" s="9" customFormat="1" x14ac:dyDescent="0.25">
      <c r="C24" s="9" t="s">
        <v>16</v>
      </c>
      <c r="H24" s="9">
        <f>H20-H22</f>
        <v>5402.9216999999999</v>
      </c>
      <c r="L24" s="9">
        <f>L20-L22</f>
        <v>9995.4145499999995</v>
      </c>
      <c r="P24" s="9">
        <f>P20-P22</f>
        <v>13687.399550000002</v>
      </c>
      <c r="T24" s="9">
        <f>T20-T22</f>
        <v>27915.0928375</v>
      </c>
      <c r="X24" s="9">
        <f>X20-X22</f>
        <v>29580.997875000001</v>
      </c>
      <c r="AB24" s="9">
        <f>AB20-AB22</f>
        <v>63439.305627500005</v>
      </c>
      <c r="AF24" s="9">
        <f>AF20-AF22</f>
        <v>18730.128560000001</v>
      </c>
    </row>
    <row r="26" spans="3:34" x14ac:dyDescent="0.25">
      <c r="AF26">
        <f>AF24+AH22</f>
        <v>27611.773860000001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35"/>
  <sheetViews>
    <sheetView tabSelected="1" topLeftCell="A7" workbookViewId="0">
      <selection activeCell="H9" sqref="H9"/>
    </sheetView>
  </sheetViews>
  <sheetFormatPr defaultColWidth="11.42578125" defaultRowHeight="15" x14ac:dyDescent="0.25"/>
  <sheetData>
    <row r="4" spans="1:5" x14ac:dyDescent="0.25">
      <c r="A4" s="9" t="s">
        <v>24</v>
      </c>
      <c r="B4" s="9" t="s">
        <v>21</v>
      </c>
      <c r="C4" s="9" t="s">
        <v>22</v>
      </c>
      <c r="D4" s="9" t="s">
        <v>26</v>
      </c>
      <c r="E4" s="9" t="s">
        <v>23</v>
      </c>
    </row>
    <row r="5" spans="1:5" x14ac:dyDescent="0.25">
      <c r="A5" s="9">
        <v>1</v>
      </c>
      <c r="B5" s="12"/>
      <c r="C5" s="12">
        <f>'Monthly valuation'!$H$16</f>
        <v>5170.26</v>
      </c>
      <c r="D5" s="12">
        <f>C5</f>
        <v>5170.26</v>
      </c>
      <c r="E5" s="11">
        <f>B5-C5</f>
        <v>-5170.26</v>
      </c>
    </row>
    <row r="6" spans="1:5" x14ac:dyDescent="0.25">
      <c r="A6" s="9">
        <v>2</v>
      </c>
      <c r="B6" s="12">
        <f>'Monthly valuation'!$H$24</f>
        <v>5402.9216999999999</v>
      </c>
      <c r="C6" s="12">
        <f>'Monthly valuation'!$L$16</f>
        <v>9564.99</v>
      </c>
      <c r="D6" s="12">
        <f>C6-E5</f>
        <v>14735.25</v>
      </c>
      <c r="E6" s="11">
        <f>E5+B6-C6</f>
        <v>-9332.328300000001</v>
      </c>
    </row>
    <row r="7" spans="1:5" x14ac:dyDescent="0.25">
      <c r="A7" s="9">
        <v>3</v>
      </c>
      <c r="B7" s="12">
        <f>'Monthly valuation'!$L$24</f>
        <v>9995.4145499999995</v>
      </c>
      <c r="C7" s="12">
        <f>'Monthly valuation'!$P$16</f>
        <v>13097.990000000002</v>
      </c>
      <c r="D7" s="12">
        <f t="shared" ref="D7:D12" si="0">C7-E6</f>
        <v>22430.318300000003</v>
      </c>
      <c r="E7" s="11">
        <f>E6+B7-C7</f>
        <v>-12434.903750000003</v>
      </c>
    </row>
    <row r="8" spans="1:5" x14ac:dyDescent="0.25">
      <c r="A8" s="9">
        <v>4</v>
      </c>
      <c r="B8" s="12">
        <f>'Monthly valuation'!$P$24</f>
        <v>13687.399550000002</v>
      </c>
      <c r="C8" s="12">
        <f>'Monthly valuation'!$T$16</f>
        <v>26713.007500000003</v>
      </c>
      <c r="D8" s="12">
        <f t="shared" si="0"/>
        <v>39147.911250000005</v>
      </c>
      <c r="E8" s="11">
        <f>E7+B8-C8</f>
        <v>-25460.511700000003</v>
      </c>
    </row>
    <row r="9" spans="1:5" x14ac:dyDescent="0.25">
      <c r="A9" s="9">
        <v>5</v>
      </c>
      <c r="B9" s="12">
        <f>'Monthly valuation'!$T$24</f>
        <v>27915.0928375</v>
      </c>
      <c r="C9" s="12">
        <f>'Monthly valuation'!$X$16</f>
        <v>28307.175000000003</v>
      </c>
      <c r="D9" s="12">
        <f t="shared" si="0"/>
        <v>53767.686700000006</v>
      </c>
      <c r="E9" s="11">
        <f>E8+B9-C9</f>
        <v>-25852.593862500005</v>
      </c>
    </row>
    <row r="10" spans="1:5" x14ac:dyDescent="0.25">
      <c r="A10" s="9">
        <v>6</v>
      </c>
      <c r="B10" s="12">
        <f>'Monthly valuation'!$X$24</f>
        <v>29580.997875000001</v>
      </c>
      <c r="C10" s="12">
        <f>'Monthly valuation'!$AB$16</f>
        <v>60707.469499999999</v>
      </c>
      <c r="D10" s="12">
        <f t="shared" si="0"/>
        <v>86560.063362500005</v>
      </c>
      <c r="E10" s="11">
        <f>E9+B10-C10</f>
        <v>-56979.065487500004</v>
      </c>
    </row>
    <row r="11" spans="1:5" x14ac:dyDescent="0.25">
      <c r="A11" s="9">
        <v>7</v>
      </c>
      <c r="B11" s="12">
        <f>'Monthly valuation'!$AB$24</f>
        <v>63439.305627500005</v>
      </c>
      <c r="C11" s="12">
        <f>'Monthly valuation'!$AF$16</f>
        <v>17923.567999999999</v>
      </c>
      <c r="D11" s="12">
        <f t="shared" si="0"/>
        <v>74902.633487500003</v>
      </c>
      <c r="E11" s="11">
        <f>E10+B11-C11</f>
        <v>-11463.327859999998</v>
      </c>
    </row>
    <row r="12" spans="1:5" x14ac:dyDescent="0.25">
      <c r="A12" s="9">
        <v>8</v>
      </c>
      <c r="B12" s="12">
        <f>'Monthly valuation'!$AF$26</f>
        <v>27611.773860000001</v>
      </c>
      <c r="C12" s="12">
        <v>0</v>
      </c>
      <c r="D12" s="12">
        <f t="shared" si="0"/>
        <v>11463.327859999998</v>
      </c>
      <c r="E12" s="11">
        <f>E11+B12-C12</f>
        <v>16148.446000000004</v>
      </c>
    </row>
    <row r="13" spans="1:5" x14ac:dyDescent="0.25">
      <c r="B13" s="10"/>
      <c r="C13" s="10"/>
      <c r="D13" s="10"/>
      <c r="E13" s="10"/>
    </row>
    <row r="14" spans="1:5" x14ac:dyDescent="0.25">
      <c r="A14" s="9" t="s">
        <v>16</v>
      </c>
      <c r="B14" s="11">
        <f>SUM(B6:B13)</f>
        <v>177632.90600000002</v>
      </c>
      <c r="C14" s="11">
        <f>SUM(C5:C13)</f>
        <v>161484.46000000002</v>
      </c>
      <c r="D14" s="10"/>
      <c r="E14" s="10"/>
    </row>
    <row r="26" spans="4:5" x14ac:dyDescent="0.25">
      <c r="D26" t="s">
        <v>27</v>
      </c>
    </row>
    <row r="27" spans="4:5" x14ac:dyDescent="0.25">
      <c r="D27" s="10">
        <f>-0.07*E5/12</f>
        <v>30.159850000000006</v>
      </c>
      <c r="E27" s="10">
        <f>E5-D27</f>
        <v>-5200.4198500000002</v>
      </c>
    </row>
    <row r="28" spans="4:5" x14ac:dyDescent="0.25">
      <c r="D28" s="10">
        <f t="shared" ref="D28:D33" si="1">-0.07*E6/12</f>
        <v>54.438581750000004</v>
      </c>
      <c r="E28" s="10">
        <f>E27+B6-C6-D28</f>
        <v>-9416.9267317500016</v>
      </c>
    </row>
    <row r="29" spans="4:5" x14ac:dyDescent="0.25">
      <c r="D29" s="10">
        <f t="shared" si="1"/>
        <v>72.536938541666686</v>
      </c>
      <c r="E29" s="10">
        <f t="shared" ref="E29:E33" si="2">E28+B7-C7-D29</f>
        <v>-12592.039120291671</v>
      </c>
    </row>
    <row r="30" spans="4:5" x14ac:dyDescent="0.25">
      <c r="D30" s="10">
        <f t="shared" si="1"/>
        <v>148.51965158333337</v>
      </c>
      <c r="E30" s="10">
        <f t="shared" si="2"/>
        <v>-25766.166721875004</v>
      </c>
    </row>
    <row r="31" spans="4:5" x14ac:dyDescent="0.25">
      <c r="D31" s="10">
        <f t="shared" si="1"/>
        <v>150.80679753125006</v>
      </c>
      <c r="E31" s="10">
        <f t="shared" si="2"/>
        <v>-26309.055681906259</v>
      </c>
    </row>
    <row r="32" spans="4:5" x14ac:dyDescent="0.25">
      <c r="D32" s="10">
        <f t="shared" si="1"/>
        <v>332.37788201041673</v>
      </c>
      <c r="E32" s="10">
        <f t="shared" si="2"/>
        <v>-57767.905188916673</v>
      </c>
    </row>
    <row r="33" spans="4:5" x14ac:dyDescent="0.25">
      <c r="D33" s="10">
        <f t="shared" si="1"/>
        <v>66.869412516666657</v>
      </c>
      <c r="E33" s="10">
        <f t="shared" si="2"/>
        <v>-12319.036973933333</v>
      </c>
    </row>
    <row r="34" spans="4:5" x14ac:dyDescent="0.25">
      <c r="D34" s="10"/>
      <c r="E34" s="10">
        <f>E33+B12-C12-D34</f>
        <v>15292.736886066668</v>
      </c>
    </row>
    <row r="35" spans="4:5" x14ac:dyDescent="0.25">
      <c r="D35" s="10">
        <f>SUM(D27:D34)</f>
        <v>855.70911393333358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Programming</vt:lpstr>
      <vt:lpstr>Monthly valuation</vt:lpstr>
      <vt:lpstr>Cash in - out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Juanan</dc:creator>
  <cp:lastModifiedBy>Ferriz-Papi, Juan</cp:lastModifiedBy>
  <dcterms:created xsi:type="dcterms:W3CDTF">2015-10-18T09:38:55Z</dcterms:created>
  <dcterms:modified xsi:type="dcterms:W3CDTF">2015-10-22T12:33:34Z</dcterms:modified>
</cp:coreProperties>
</file>