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17" documentId="8_{C9DB354F-B9E2-478C-ABDC-959BDA39A079}" xr6:coauthVersionLast="47" xr6:coauthVersionMax="47" xr10:uidLastSave="{86E2ADCA-A0EC-4496-9807-101BDFEA0EF3}"/>
  <bookViews>
    <workbookView xWindow="-28920" yWindow="-120" windowWidth="29040" windowHeight="15840" xr2:uid="{79C4600A-06DC-401E-808A-AD27024C9E03}"/>
  </bookViews>
  <sheets>
    <sheet name="Answe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K31" i="1"/>
  <c r="L31" i="1"/>
  <c r="J43" i="1"/>
  <c r="K43" i="1"/>
  <c r="L43" i="1"/>
  <c r="J47" i="1"/>
  <c r="J60" i="1"/>
  <c r="K60" i="1"/>
  <c r="L60" i="1"/>
  <c r="F64" i="1"/>
  <c r="C68" i="1" s="1"/>
  <c r="E67" i="1"/>
  <c r="K47" i="1" l="1"/>
  <c r="L47" i="1" s="1"/>
  <c r="L64" i="1" s="1"/>
  <c r="D68" i="1" s="1"/>
  <c r="E68" i="1" s="1"/>
  <c r="E69" i="1" s="1"/>
</calcChain>
</file>

<file path=xl/sharedStrings.xml><?xml version="1.0" encoding="utf-8"?>
<sst xmlns="http://schemas.openxmlformats.org/spreadsheetml/2006/main" count="145" uniqueCount="109">
  <si>
    <t>Balance to FA Summary :</t>
  </si>
  <si>
    <t>From Variation Account Summary :</t>
  </si>
  <si>
    <t>Contract Sum :</t>
  </si>
  <si>
    <t>TOTAL</t>
  </si>
  <si>
    <t>Additions</t>
  </si>
  <si>
    <t>Omissions</t>
  </si>
  <si>
    <t>Adjusted Additions Carried to Summary</t>
  </si>
  <si>
    <t>Adjusted Omissions Carried to Summary</t>
  </si>
  <si>
    <t>m</t>
  </si>
  <si>
    <t>Trench for water main; 600 wide; trench depth not exceeding 1.5m; in carriageways, footways and paved areas</t>
  </si>
  <si>
    <t>2.4.4</t>
  </si>
  <si>
    <t>Trench for gas main; 600 wide; trench depth not exceeding 1.5m; in carriageways, footways and paved areas</t>
  </si>
  <si>
    <t>Trench for cable; 600 wide; trench depth not exceeding 1.5m; in carriageways, footways and paved areas</t>
  </si>
  <si>
    <t>2.4.3</t>
  </si>
  <si>
    <t>Trench for Cable or Duct</t>
  </si>
  <si>
    <t>S1400 - Cable and Duct</t>
  </si>
  <si>
    <t>Trench for duct exceeding 300mm but not exceeding 450mm wide; depth not exceeding 1.5 metres in carriageways, footways, and paved areas</t>
  </si>
  <si>
    <t>2.4.2</t>
  </si>
  <si>
    <t>Locating Buried Road Lighting and Traffic Signs Cable in carriageways, footways, bridge decks and paved areas</t>
  </si>
  <si>
    <t>2.4.1</t>
  </si>
  <si>
    <t>S1400 - Locating Buried Road Lighting and Traffic Signs Cable</t>
  </si>
  <si>
    <t>nr</t>
  </si>
  <si>
    <t>Lighting column; 450mm diameter sleeve 1400mm deep below underside of surfacing; Item coverage as series 1300, paragraph 4, items g-I and k-o</t>
  </si>
  <si>
    <t>2.3.1</t>
  </si>
  <si>
    <t>S1300 - Road Lighting Columns and Brackets</t>
  </si>
  <si>
    <r>
      <rPr>
        <b/>
        <strike/>
        <sz val="11"/>
        <color rgb="FFFF0000"/>
        <rFont val="Calibri"/>
        <family val="2"/>
        <scheme val="minor"/>
      </rPr>
      <t>Prime Cost Sum</t>
    </r>
    <r>
      <rPr>
        <strike/>
        <sz val="11"/>
        <color rgb="FFFF0000"/>
        <rFont val="Calibri"/>
        <family val="2"/>
        <scheme val="minor"/>
      </rPr>
      <t xml:space="preserve"> for Precast concrete chamber with recessed cover and frame depth to uppermost surface of base slab not exceeding 1.0 metre for British Telecom</t>
    </r>
  </si>
  <si>
    <t>2.2.5</t>
  </si>
  <si>
    <t>Precast concrete chamber type JB4 (BT Reference) with recessed cover and frame depth to uppermost surface of base slab not exceeding 1.0 metre for NTL</t>
  </si>
  <si>
    <t>2.2.4</t>
  </si>
  <si>
    <t>Precast concrete chamber type JB4 (BT Reference) with recessed cover and frame depth to uppermost surface of base slab exceeding 1.0 metre for WDA Broadband</t>
  </si>
  <si>
    <t>2.2.3</t>
  </si>
  <si>
    <t>Chambers and Gullies</t>
  </si>
  <si>
    <t>Service duct;  100 diameter; four ducts, depth to invert not exceeding 2m, average depth 625mm ; construction in trench</t>
  </si>
  <si>
    <t>2.2.2</t>
  </si>
  <si>
    <t>Service duct;  100 diameter; two ducts, depth to invert not exceeding 2m, average depth 725mm ; construction in trench</t>
  </si>
  <si>
    <t>2.2.1</t>
  </si>
  <si>
    <t>S500 – Drains and Service Ducts (Excluding Filter Drains, Narrow Filter Drains and Fin Drains</t>
  </si>
  <si>
    <t>Take up or down and remove to tip off site street sign including breaking out foundation and backfilling with imported type 1 material</t>
  </si>
  <si>
    <t>2.1.5</t>
  </si>
  <si>
    <t xml:space="preserve">Take up or down and remove to tip off site lighting column including breaking out foundation and backfilling with imported type 1 material </t>
  </si>
  <si>
    <t>2.1.4</t>
  </si>
  <si>
    <t>Take Up or Down and Set Aside for Reuse or Remove to Store off Site</t>
  </si>
  <si>
    <t>ha</t>
  </si>
  <si>
    <t>General site clearance</t>
  </si>
  <si>
    <t>2.1.3</t>
  </si>
  <si>
    <t>Site Clearance</t>
  </si>
  <si>
    <t>S200 – SITE CLEARANCE</t>
  </si>
  <si>
    <t xml:space="preserve"> </t>
  </si>
  <si>
    <t>item</t>
  </si>
  <si>
    <t>Dismantling of scaffolding and removal from site</t>
  </si>
  <si>
    <t>1.2.17</t>
  </si>
  <si>
    <t> wk.</t>
  </si>
  <si>
    <t> 15</t>
  </si>
  <si>
    <t>Hiring of scaffolding</t>
  </si>
  <si>
    <t>1.2.16</t>
  </si>
  <si>
    <t>Bringing to site of access scaffolding</t>
  </si>
  <si>
    <t>1.2.15</t>
  </si>
  <si>
    <t>Scaffolding</t>
  </si>
  <si>
    <t>and re-erection of same.</t>
  </si>
  <si>
    <t xml:space="preserve">Dismantling of contractors offices, messes, stores, workshops and compound complete with all stored plant and materials, transporting to an alternative location </t>
  </si>
  <si>
    <t>1.2.14</t>
  </si>
  <si>
    <t>Dismantling of Project Manager’s offices and toilet facilities, transporting to an alternative location and re-erection of same.</t>
  </si>
  <si>
    <t>1.1.13</t>
  </si>
  <si>
    <t>and his own site compound and accommodation to an alternative location within the development. Allow here for</t>
  </si>
  <si>
    <t xml:space="preserve">During the course of the contract and to allow for further development of the site, it may become necessary for the contractor to move the Project Manager’s </t>
  </si>
  <si>
    <t>Dismantling of stores and workshops for the Contractor</t>
  </si>
  <si>
    <t>1.1.12</t>
  </si>
  <si>
    <t>Dismantling of offices and messes for the Contractor</t>
  </si>
  <si>
    <t>1.1.11</t>
  </si>
  <si>
    <t>Dismantling of portable offices for the Project Manager after completion of the works</t>
  </si>
  <si>
    <t>1.1.10</t>
  </si>
  <si>
    <t>Dismantling of portable offices for the Project Manager until completion of the works</t>
  </si>
  <si>
    <t>1.1.9</t>
  </si>
  <si>
    <t>Servicing of stores and workshops for the Contractor</t>
  </si>
  <si>
    <t>1.1.8</t>
  </si>
  <si>
    <t>Servicing of offices and messes for the Contractor</t>
  </si>
  <si>
    <t>1.1.7</t>
  </si>
  <si>
    <t>wk.</t>
  </si>
  <si>
    <t>Servicing of portable offices for the Project Manager after completion of the works</t>
  </si>
  <si>
    <t>1.1.6</t>
  </si>
  <si>
    <t>Servicing of portable offices for the Project Manager until completion of the works</t>
  </si>
  <si>
    <t>1.1.5</t>
  </si>
  <si>
    <t>Erection of stores and workshops for the Contractor</t>
  </si>
  <si>
    <t>1.1.4</t>
  </si>
  <si>
    <t>Erection of offices and messes for the Contractor</t>
  </si>
  <si>
    <t>1.1.3</t>
  </si>
  <si>
    <t>Erection of portable offices for the Project Manager after completion of the Works</t>
  </si>
  <si>
    <t>1.1.2</t>
  </si>
  <si>
    <t>Erection of portable offices for the Project Manager until completion of the Works</t>
  </si>
  <si>
    <t>1.1.1</t>
  </si>
  <si>
    <t>Temporary accommodation: The contractor is to allow here for facilities to maintain an ongoing presence over a two year period even when no capital works are ongoing</t>
  </si>
  <si>
    <t>S100 – PRELIMINARIES</t>
  </si>
  <si>
    <t>AI No.</t>
  </si>
  <si>
    <t>Grand Total</t>
  </si>
  <si>
    <t>Total</t>
  </si>
  <si>
    <t>Rate</t>
  </si>
  <si>
    <t>Units</t>
  </si>
  <si>
    <t>Quantity</t>
  </si>
  <si>
    <t>Value</t>
  </si>
  <si>
    <t>Description</t>
  </si>
  <si>
    <t>Ref.</t>
  </si>
  <si>
    <t>MC Discount Applied</t>
  </si>
  <si>
    <t>Altered</t>
  </si>
  <si>
    <t xml:space="preserve">Under the signed JCT SBC 2016 the contractor is entitled to 7.5% discount for nominated suppliers and 3.5% discount on sub-contractors.  </t>
  </si>
  <si>
    <t xml:space="preserve">Architects Instruction No. 104: The scope of the works of the cabling 2/4/3 has been remeasured and has altered from 300m to 850m. </t>
  </si>
  <si>
    <t>Architects Instruction No. 103: Due to new information on the ground conditions.  The agreed rate has been increased from £200 to £250.00 for 1/2/15.  Given the information provided recalculate the amount received by the contractor inclusive of 3.5%.</t>
  </si>
  <si>
    <t>Architects Instruction No. 102: subcontractor to amend the service duct (2/2/2) to be installed in accordance with their quotation for the additional sum of £10.00 per meter inclusive of 3.5% discount to the main contractor.</t>
  </si>
  <si>
    <t>Architects Instruction No. 101: Omit - the PC sum of £950.00 (2/2/5) for the supply of precast concrete chamber.  Add – Enter into a supplier contract with A. Chamber in accordance with their quotation for the sum of £770.00 nett.</t>
  </si>
  <si>
    <t>Question: Adjust for Variations account (unagreed at time)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</si>
</sst>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trike/>
      <sz val="11"/>
      <color rgb="FFFF0000"/>
      <name val="Calibri"/>
      <family val="2"/>
      <scheme val="minor"/>
    </font>
    <font>
      <strike/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trike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44" fontId="0" fillId="0" borderId="0" xfId="1" applyFont="1"/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44" fontId="3" fillId="0" borderId="0" xfId="1" applyFont="1" applyAlignment="1">
      <alignment horizontal="center"/>
    </xf>
    <xf numFmtId="0" fontId="3" fillId="0" borderId="0" xfId="0" applyFont="1" applyAlignment="1">
      <alignment horizontal="right"/>
    </xf>
    <xf numFmtId="44" fontId="4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44" fontId="2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44" fontId="3" fillId="0" borderId="0" xfId="1" applyFont="1"/>
    <xf numFmtId="44" fontId="3" fillId="2" borderId="0" xfId="1" applyFont="1" applyFill="1"/>
    <xf numFmtId="44" fontId="2" fillId="0" borderId="0" xfId="1" applyFont="1" applyAlignment="1">
      <alignment horizontal="center"/>
    </xf>
    <xf numFmtId="44" fontId="5" fillId="0" borderId="0" xfId="1" applyFont="1" applyAlignment="1">
      <alignment horizontal="right"/>
    </xf>
    <xf numFmtId="44" fontId="6" fillId="2" borderId="1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center"/>
    </xf>
    <xf numFmtId="44" fontId="0" fillId="0" borderId="4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14" fontId="0" fillId="0" borderId="0" xfId="0" applyNumberFormat="1"/>
    <xf numFmtId="44" fontId="8" fillId="2" borderId="3" xfId="1" applyFont="1" applyFill="1" applyBorder="1" applyAlignment="1">
      <alignment horizontal="center"/>
    </xf>
    <xf numFmtId="44" fontId="8" fillId="2" borderId="4" xfId="1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2" borderId="5" xfId="0" applyFont="1" applyFill="1" applyBorder="1"/>
    <xf numFmtId="14" fontId="9" fillId="2" borderId="0" xfId="0" applyNumberFormat="1" applyFont="1" applyFill="1"/>
    <xf numFmtId="0" fontId="3" fillId="0" borderId="5" xfId="0" applyFont="1" applyBorder="1"/>
    <xf numFmtId="0" fontId="10" fillId="0" borderId="5" xfId="0" applyFont="1" applyBorder="1"/>
    <xf numFmtId="0" fontId="8" fillId="2" borderId="5" xfId="0" applyFont="1" applyFill="1" applyBorder="1"/>
    <xf numFmtId="0" fontId="0" fillId="2" borderId="0" xfId="0" applyFill="1"/>
    <xf numFmtId="14" fontId="8" fillId="2" borderId="0" xfId="0" applyNumberFormat="1" applyFont="1" applyFill="1"/>
    <xf numFmtId="0" fontId="15" fillId="0" borderId="5" xfId="0" applyFont="1" applyBorder="1"/>
    <xf numFmtId="44" fontId="16" fillId="3" borderId="6" xfId="1" applyFont="1" applyFill="1" applyBorder="1" applyAlignment="1">
      <alignment horizontal="center"/>
    </xf>
    <xf numFmtId="44" fontId="16" fillId="3" borderId="7" xfId="1" applyFont="1" applyFill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0" fontId="16" fillId="3" borderId="8" xfId="0" applyFont="1" applyFill="1" applyBorder="1" applyAlignment="1">
      <alignment horizontal="center"/>
    </xf>
    <xf numFmtId="0" fontId="16" fillId="3" borderId="8" xfId="0" applyFont="1" applyFill="1" applyBorder="1"/>
    <xf numFmtId="0" fontId="16" fillId="3" borderId="6" xfId="0" applyFont="1" applyFill="1" applyBorder="1"/>
    <xf numFmtId="0" fontId="0" fillId="0" borderId="0" xfId="1" applyNumberFormat="1" applyFont="1" applyAlignment="1">
      <alignment horizontal="center"/>
    </xf>
    <xf numFmtId="0" fontId="17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6" fillId="3" borderId="9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4" xfId="1" applyNumberFormat="1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44" fontId="6" fillId="3" borderId="7" xfId="1" applyFont="1" applyFill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4" fontId="6" fillId="0" borderId="4" xfId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4" fontId="7" fillId="0" borderId="4" xfId="1" applyFont="1" applyBorder="1" applyAlignment="1">
      <alignment horizontal="center" vertical="center"/>
    </xf>
    <xf numFmtId="44" fontId="7" fillId="0" borderId="4" xfId="1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right" vertical="center"/>
    </xf>
    <xf numFmtId="0" fontId="14" fillId="0" borderId="4" xfId="0" applyFont="1" applyBorder="1" applyAlignment="1">
      <alignment vertical="top"/>
    </xf>
    <xf numFmtId="44" fontId="14" fillId="0" borderId="4" xfId="1" applyFont="1" applyBorder="1" applyAlignment="1">
      <alignment vertical="top"/>
    </xf>
    <xf numFmtId="0" fontId="7" fillId="0" borderId="4" xfId="0" applyFont="1" applyBorder="1" applyAlignment="1">
      <alignment vertical="center"/>
    </xf>
    <xf numFmtId="44" fontId="7" fillId="0" borderId="4" xfId="1" applyFont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44" fontId="7" fillId="2" borderId="4" xfId="1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44" fontId="13" fillId="2" borderId="4" xfId="1" applyFont="1" applyFill="1" applyBorder="1" applyAlignment="1">
      <alignment vertical="center"/>
    </xf>
    <xf numFmtId="44" fontId="13" fillId="2" borderId="4" xfId="1" applyFont="1" applyFill="1" applyBorder="1" applyAlignment="1">
      <alignment horizontal="right" vertical="center"/>
    </xf>
    <xf numFmtId="0" fontId="11" fillId="2" borderId="4" xfId="0" applyFont="1" applyFill="1" applyBorder="1" applyAlignment="1">
      <alignment vertical="center"/>
    </xf>
    <xf numFmtId="44" fontId="11" fillId="2" borderId="4" xfId="1" applyFont="1" applyFill="1" applyBorder="1" applyAlignment="1">
      <alignment vertical="center"/>
    </xf>
    <xf numFmtId="44" fontId="11" fillId="2" borderId="4" xfId="1" applyFont="1" applyFill="1" applyBorder="1" applyAlignment="1">
      <alignment horizontal="right" vertical="center"/>
    </xf>
    <xf numFmtId="0" fontId="0" fillId="2" borderId="4" xfId="0" applyFill="1" applyBorder="1"/>
    <xf numFmtId="44" fontId="3" fillId="2" borderId="4" xfId="1" applyFont="1" applyFill="1" applyBorder="1"/>
    <xf numFmtId="44" fontId="6" fillId="2" borderId="4" xfId="1" applyFont="1" applyFill="1" applyBorder="1" applyAlignment="1">
      <alignment horizontal="right" vertical="center"/>
    </xf>
    <xf numFmtId="0" fontId="0" fillId="0" borderId="4" xfId="0" applyBorder="1"/>
    <xf numFmtId="44" fontId="0" fillId="0" borderId="4" xfId="1" applyFont="1" applyBorder="1"/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7" fillId="0" borderId="4" xfId="1" applyNumberFormat="1" applyFont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0" fontId="13" fillId="2" borderId="4" xfId="1" applyNumberFormat="1" applyFont="1" applyFill="1" applyBorder="1" applyAlignment="1">
      <alignment horizontal="center" vertical="center"/>
    </xf>
    <xf numFmtId="0" fontId="11" fillId="2" borderId="4" xfId="1" applyNumberFormat="1" applyFont="1" applyFill="1" applyBorder="1" applyAlignment="1">
      <alignment horizontal="center" vertical="center"/>
    </xf>
    <xf numFmtId="0" fontId="6" fillId="2" borderId="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44" fontId="6" fillId="3" borderId="4" xfId="1" applyFont="1" applyFill="1" applyBorder="1" applyAlignment="1">
      <alignment horizontal="center" vertical="center" wrapText="1"/>
    </xf>
    <xf numFmtId="44" fontId="6" fillId="3" borderId="7" xfId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s_tindall_uwtsd_ac_uk/Documents/ACBA5006/Final%20Account%20Class%20Example%201.xlsx" TargetMode="External"/><Relationship Id="rId1" Type="http://schemas.openxmlformats.org/officeDocument/2006/relationships/externalLinkPath" Target="Final%20Account%20Class%20Exampl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Question"/>
      <sheetName val="Additional"/>
    </sheetNames>
    <sheetDataSet>
      <sheetData sheetId="0">
        <row r="59">
          <cell r="F59">
            <v>257367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4460-275E-4946-8B67-E5B3CB7C8764}">
  <dimension ref="A1:M69"/>
  <sheetViews>
    <sheetView tabSelected="1" workbookViewId="0">
      <selection activeCell="I18" sqref="I18"/>
    </sheetView>
  </sheetViews>
  <sheetFormatPr defaultRowHeight="14.25" x14ac:dyDescent="0.45"/>
  <cols>
    <col min="1" max="1" width="10.86328125" customWidth="1"/>
    <col min="2" max="2" width="143.9296875" bestFit="1" customWidth="1"/>
    <col min="3" max="4" width="10.86328125" style="3" bestFit="1" customWidth="1"/>
    <col min="5" max="6" width="11.86328125" style="2" bestFit="1" customWidth="1"/>
    <col min="7" max="7" width="9.06640625" style="3"/>
    <col min="9" max="9" width="12" style="1" bestFit="1" customWidth="1"/>
    <col min="10" max="10" width="12" style="1" customWidth="1"/>
    <col min="11" max="11" width="17.19921875" style="1" bestFit="1" customWidth="1"/>
    <col min="12" max="12" width="12" style="1" bestFit="1" customWidth="1"/>
    <col min="13" max="13" width="12" style="40" customWidth="1"/>
  </cols>
  <sheetData>
    <row r="1" spans="1:13" x14ac:dyDescent="0.45">
      <c r="B1" s="44" t="s">
        <v>108</v>
      </c>
    </row>
    <row r="2" spans="1:13" x14ac:dyDescent="0.45">
      <c r="A2" s="42"/>
      <c r="B2" s="42"/>
    </row>
    <row r="3" spans="1:13" x14ac:dyDescent="0.45">
      <c r="A3" s="42"/>
      <c r="B3" s="43" t="s">
        <v>107</v>
      </c>
    </row>
    <row r="4" spans="1:13" x14ac:dyDescent="0.45">
      <c r="A4" s="42"/>
      <c r="B4" s="43" t="s">
        <v>106</v>
      </c>
    </row>
    <row r="5" spans="1:13" x14ac:dyDescent="0.45">
      <c r="A5" s="42"/>
      <c r="B5" s="43" t="s">
        <v>105</v>
      </c>
    </row>
    <row r="6" spans="1:13" x14ac:dyDescent="0.45">
      <c r="A6" s="42"/>
      <c r="B6" s="43" t="s">
        <v>104</v>
      </c>
    </row>
    <row r="7" spans="1:13" ht="15" x14ac:dyDescent="0.45">
      <c r="A7" s="42"/>
      <c r="B7" s="41" t="s">
        <v>103</v>
      </c>
    </row>
    <row r="8" spans="1:13" ht="18" x14ac:dyDescent="0.55000000000000004">
      <c r="C8" s="46"/>
      <c r="G8" s="80" t="s">
        <v>102</v>
      </c>
      <c r="H8" s="81" t="s">
        <v>102</v>
      </c>
      <c r="I8" s="81" t="s">
        <v>102</v>
      </c>
      <c r="J8" s="81" t="s">
        <v>102</v>
      </c>
      <c r="K8" s="93" t="s">
        <v>101</v>
      </c>
      <c r="L8" s="17"/>
      <c r="M8" s="50"/>
    </row>
    <row r="9" spans="1:13" ht="18" x14ac:dyDescent="0.55000000000000004">
      <c r="A9" s="39" t="s">
        <v>100</v>
      </c>
      <c r="B9" s="38" t="s">
        <v>99</v>
      </c>
      <c r="C9" s="37" t="s">
        <v>97</v>
      </c>
      <c r="D9" s="36" t="s">
        <v>96</v>
      </c>
      <c r="E9" s="35" t="s">
        <v>95</v>
      </c>
      <c r="F9" s="34" t="s">
        <v>98</v>
      </c>
      <c r="G9" s="45" t="s">
        <v>97</v>
      </c>
      <c r="H9" s="51" t="s">
        <v>96</v>
      </c>
      <c r="I9" s="52" t="s">
        <v>95</v>
      </c>
      <c r="J9" s="52" t="s">
        <v>94</v>
      </c>
      <c r="K9" s="94"/>
      <c r="L9" s="52" t="s">
        <v>93</v>
      </c>
      <c r="M9" s="53" t="s">
        <v>92</v>
      </c>
    </row>
    <row r="10" spans="1:13" x14ac:dyDescent="0.45">
      <c r="B10" s="20"/>
      <c r="C10" s="19"/>
      <c r="D10" s="18"/>
      <c r="E10" s="17"/>
      <c r="F10" s="16"/>
      <c r="G10" s="47"/>
      <c r="H10" s="54"/>
      <c r="I10" s="55"/>
      <c r="J10" s="55"/>
      <c r="K10" s="55"/>
      <c r="L10" s="55"/>
      <c r="M10" s="56"/>
    </row>
    <row r="11" spans="1:13" x14ac:dyDescent="0.45">
      <c r="B11" s="33" t="s">
        <v>91</v>
      </c>
      <c r="C11" s="19"/>
      <c r="D11" s="18"/>
      <c r="E11" s="17"/>
      <c r="F11" s="16"/>
      <c r="G11" s="47"/>
      <c r="H11" s="54"/>
      <c r="I11" s="55"/>
      <c r="J11" s="55"/>
      <c r="K11" s="55"/>
      <c r="L11" s="55"/>
      <c r="M11" s="56"/>
    </row>
    <row r="12" spans="1:13" x14ac:dyDescent="0.45">
      <c r="B12" s="28" t="s">
        <v>90</v>
      </c>
      <c r="C12" s="19"/>
      <c r="D12" s="18"/>
      <c r="E12" s="17"/>
      <c r="F12" s="16"/>
      <c r="G12" s="47"/>
      <c r="H12" s="54"/>
      <c r="I12" s="55"/>
      <c r="J12" s="55"/>
      <c r="K12" s="55"/>
      <c r="L12" s="55"/>
      <c r="M12" s="56"/>
    </row>
    <row r="13" spans="1:13" x14ac:dyDescent="0.45">
      <c r="A13" s="21" t="s">
        <v>89</v>
      </c>
      <c r="B13" s="20" t="s">
        <v>88</v>
      </c>
      <c r="C13" s="19">
        <v>1</v>
      </c>
      <c r="D13" s="18" t="s">
        <v>48</v>
      </c>
      <c r="E13" s="17">
        <v>0</v>
      </c>
      <c r="F13" s="16">
        <v>0</v>
      </c>
      <c r="G13" s="48"/>
      <c r="H13" s="57"/>
      <c r="I13" s="58"/>
      <c r="J13" s="58"/>
      <c r="K13" s="58"/>
      <c r="L13" s="59"/>
      <c r="M13" s="82"/>
    </row>
    <row r="14" spans="1:13" x14ac:dyDescent="0.45">
      <c r="A14" s="21" t="s">
        <v>87</v>
      </c>
      <c r="B14" s="20" t="s">
        <v>86</v>
      </c>
      <c r="C14" s="19">
        <v>1</v>
      </c>
      <c r="D14" s="18" t="s">
        <v>48</v>
      </c>
      <c r="E14" s="17">
        <v>0</v>
      </c>
      <c r="F14" s="16">
        <v>0</v>
      </c>
      <c r="G14" s="48"/>
      <c r="H14" s="57"/>
      <c r="I14" s="58"/>
      <c r="J14" s="58"/>
      <c r="K14" s="58"/>
      <c r="L14" s="59"/>
      <c r="M14" s="82"/>
    </row>
    <row r="15" spans="1:13" x14ac:dyDescent="0.45">
      <c r="A15" s="21" t="s">
        <v>85</v>
      </c>
      <c r="B15" s="20" t="s">
        <v>84</v>
      </c>
      <c r="C15" s="19">
        <v>1</v>
      </c>
      <c r="D15" s="18" t="s">
        <v>48</v>
      </c>
      <c r="E15" s="17">
        <v>0</v>
      </c>
      <c r="F15" s="16">
        <v>0</v>
      </c>
      <c r="G15" s="48"/>
      <c r="H15" s="57"/>
      <c r="I15" s="58"/>
      <c r="J15" s="58"/>
      <c r="K15" s="58"/>
      <c r="L15" s="59"/>
      <c r="M15" s="82"/>
    </row>
    <row r="16" spans="1:13" x14ac:dyDescent="0.45">
      <c r="A16" s="21" t="s">
        <v>83</v>
      </c>
      <c r="B16" s="20" t="s">
        <v>82</v>
      </c>
      <c r="C16" s="19">
        <v>1</v>
      </c>
      <c r="D16" s="18" t="s">
        <v>48</v>
      </c>
      <c r="E16" s="17">
        <v>25000</v>
      </c>
      <c r="F16" s="16">
        <v>25000</v>
      </c>
      <c r="G16" s="48"/>
      <c r="H16" s="57"/>
      <c r="I16" s="58"/>
      <c r="J16" s="58"/>
      <c r="K16" s="58"/>
      <c r="L16" s="59"/>
      <c r="M16" s="82"/>
    </row>
    <row r="17" spans="1:13" x14ac:dyDescent="0.45">
      <c r="A17" s="21" t="s">
        <v>81</v>
      </c>
      <c r="B17" s="20" t="s">
        <v>80</v>
      </c>
      <c r="C17" s="19">
        <v>1</v>
      </c>
      <c r="D17" s="18" t="s">
        <v>48</v>
      </c>
      <c r="E17" s="17">
        <v>6000</v>
      </c>
      <c r="F17" s="16">
        <v>6000</v>
      </c>
      <c r="G17" s="48"/>
      <c r="H17" s="57"/>
      <c r="I17" s="58"/>
      <c r="J17" s="58"/>
      <c r="K17" s="58"/>
      <c r="L17" s="59"/>
      <c r="M17" s="82"/>
    </row>
    <row r="18" spans="1:13" x14ac:dyDescent="0.45">
      <c r="A18" s="21" t="s">
        <v>79</v>
      </c>
      <c r="B18" s="20" t="s">
        <v>78</v>
      </c>
      <c r="C18" s="19">
        <v>40</v>
      </c>
      <c r="D18" s="18" t="s">
        <v>77</v>
      </c>
      <c r="E18" s="17">
        <v>25</v>
      </c>
      <c r="F18" s="16">
        <v>750</v>
      </c>
      <c r="G18" s="48"/>
      <c r="H18" s="57"/>
      <c r="I18" s="58"/>
      <c r="J18" s="58"/>
      <c r="K18" s="58"/>
      <c r="L18" s="59"/>
      <c r="M18" s="82"/>
    </row>
    <row r="19" spans="1:13" x14ac:dyDescent="0.45">
      <c r="A19" s="21" t="s">
        <v>76</v>
      </c>
      <c r="B19" s="20" t="s">
        <v>75</v>
      </c>
      <c r="C19" s="19">
        <v>1</v>
      </c>
      <c r="D19" s="18" t="s">
        <v>48</v>
      </c>
      <c r="E19" s="17">
        <v>75000</v>
      </c>
      <c r="F19" s="16">
        <v>75000</v>
      </c>
      <c r="G19" s="48"/>
      <c r="H19" s="57"/>
      <c r="I19" s="58"/>
      <c r="J19" s="58"/>
      <c r="K19" s="58"/>
      <c r="L19" s="59"/>
      <c r="M19" s="82"/>
    </row>
    <row r="20" spans="1:13" x14ac:dyDescent="0.45">
      <c r="A20" s="21" t="s">
        <v>74</v>
      </c>
      <c r="B20" s="20" t="s">
        <v>73</v>
      </c>
      <c r="C20" s="19">
        <v>1</v>
      </c>
      <c r="D20" s="18" t="s">
        <v>48</v>
      </c>
      <c r="E20" s="17">
        <v>100000</v>
      </c>
      <c r="F20" s="16">
        <v>100000</v>
      </c>
      <c r="G20" s="48"/>
      <c r="H20" s="57"/>
      <c r="I20" s="58"/>
      <c r="J20" s="58"/>
      <c r="K20" s="58"/>
      <c r="L20" s="59"/>
      <c r="M20" s="82"/>
    </row>
    <row r="21" spans="1:13" x14ac:dyDescent="0.45">
      <c r="A21" s="21" t="s">
        <v>72</v>
      </c>
      <c r="B21" s="20" t="s">
        <v>71</v>
      </c>
      <c r="C21" s="19">
        <v>1</v>
      </c>
      <c r="D21" s="18" t="s">
        <v>48</v>
      </c>
      <c r="E21" s="17">
        <v>0</v>
      </c>
      <c r="F21" s="16">
        <v>0</v>
      </c>
      <c r="G21" s="48"/>
      <c r="H21" s="57"/>
      <c r="I21" s="58"/>
      <c r="J21" s="58"/>
      <c r="K21" s="58"/>
      <c r="L21" s="59"/>
      <c r="M21" s="82"/>
    </row>
    <row r="22" spans="1:13" x14ac:dyDescent="0.45">
      <c r="A22" s="21" t="s">
        <v>70</v>
      </c>
      <c r="B22" s="20" t="s">
        <v>69</v>
      </c>
      <c r="C22" s="19">
        <v>1</v>
      </c>
      <c r="D22" s="18" t="s">
        <v>48</v>
      </c>
      <c r="E22" s="17">
        <v>0</v>
      </c>
      <c r="F22" s="16">
        <v>0</v>
      </c>
      <c r="G22" s="48"/>
      <c r="H22" s="57"/>
      <c r="I22" s="58"/>
      <c r="J22" s="58"/>
      <c r="K22" s="58"/>
      <c r="L22" s="59"/>
      <c r="M22" s="82"/>
    </row>
    <row r="23" spans="1:13" x14ac:dyDescent="0.45">
      <c r="A23" s="21" t="s">
        <v>68</v>
      </c>
      <c r="B23" s="20" t="s">
        <v>67</v>
      </c>
      <c r="C23" s="19">
        <v>1</v>
      </c>
      <c r="D23" s="18" t="s">
        <v>48</v>
      </c>
      <c r="E23" s="17">
        <v>0</v>
      </c>
      <c r="F23" s="16">
        <v>0</v>
      </c>
      <c r="G23" s="48"/>
      <c r="H23" s="57"/>
      <c r="I23" s="58"/>
      <c r="J23" s="58"/>
      <c r="K23" s="58"/>
      <c r="L23" s="59"/>
      <c r="M23" s="82"/>
    </row>
    <row r="24" spans="1:13" x14ac:dyDescent="0.45">
      <c r="A24" s="21" t="s">
        <v>66</v>
      </c>
      <c r="B24" s="20" t="s">
        <v>65</v>
      </c>
      <c r="C24" s="19">
        <v>1</v>
      </c>
      <c r="D24" s="18" t="s">
        <v>48</v>
      </c>
      <c r="E24" s="17">
        <v>0</v>
      </c>
      <c r="F24" s="16">
        <v>0</v>
      </c>
      <c r="G24" s="48"/>
      <c r="H24" s="57"/>
      <c r="I24" s="58"/>
      <c r="J24" s="58"/>
      <c r="K24" s="58"/>
      <c r="L24" s="59"/>
      <c r="M24" s="82"/>
    </row>
    <row r="25" spans="1:13" x14ac:dyDescent="0.45">
      <c r="B25" s="28" t="s">
        <v>64</v>
      </c>
      <c r="C25" s="19"/>
      <c r="D25" s="18"/>
      <c r="E25" s="17"/>
      <c r="F25" s="16"/>
      <c r="G25" s="48"/>
      <c r="H25" s="57"/>
      <c r="I25" s="58"/>
      <c r="J25" s="58"/>
      <c r="K25" s="58"/>
      <c r="L25" s="59"/>
      <c r="M25" s="82"/>
    </row>
    <row r="26" spans="1:13" x14ac:dyDescent="0.45">
      <c r="B26" s="28" t="s">
        <v>63</v>
      </c>
      <c r="C26" s="19"/>
      <c r="D26" s="18"/>
      <c r="E26" s="17"/>
      <c r="F26" s="16"/>
      <c r="G26" s="48"/>
      <c r="H26" s="57"/>
      <c r="I26" s="58"/>
      <c r="J26" s="58"/>
      <c r="K26" s="58"/>
      <c r="L26" s="59"/>
      <c r="M26" s="82"/>
    </row>
    <row r="27" spans="1:13" x14ac:dyDescent="0.45">
      <c r="A27" s="21" t="s">
        <v>62</v>
      </c>
      <c r="B27" s="20" t="s">
        <v>61</v>
      </c>
      <c r="C27" s="19">
        <v>1</v>
      </c>
      <c r="D27" s="18" t="s">
        <v>48</v>
      </c>
      <c r="E27" s="17">
        <v>500</v>
      </c>
      <c r="F27" s="16">
        <v>500</v>
      </c>
      <c r="G27" s="48"/>
      <c r="H27" s="57"/>
      <c r="I27" s="58"/>
      <c r="J27" s="58"/>
      <c r="K27" s="58"/>
      <c r="L27" s="59"/>
      <c r="M27" s="82"/>
    </row>
    <row r="28" spans="1:13" x14ac:dyDescent="0.45">
      <c r="A28" s="21" t="s">
        <v>60</v>
      </c>
      <c r="B28" s="20" t="s">
        <v>59</v>
      </c>
      <c r="C28" s="19">
        <v>1</v>
      </c>
      <c r="D28" s="18" t="s">
        <v>48</v>
      </c>
      <c r="E28" s="17">
        <v>3000</v>
      </c>
      <c r="F28" s="16">
        <v>3000</v>
      </c>
      <c r="G28" s="48"/>
      <c r="H28" s="57"/>
      <c r="I28" s="58"/>
      <c r="J28" s="58"/>
      <c r="K28" s="58"/>
      <c r="L28" s="59"/>
      <c r="M28" s="82"/>
    </row>
    <row r="29" spans="1:13" x14ac:dyDescent="0.45">
      <c r="A29" s="21"/>
      <c r="B29" s="20" t="s">
        <v>58</v>
      </c>
      <c r="C29" s="19"/>
      <c r="D29" s="18"/>
      <c r="E29" s="17"/>
      <c r="F29" s="16"/>
      <c r="G29" s="49"/>
      <c r="H29" s="60"/>
      <c r="I29" s="61"/>
      <c r="J29" s="61"/>
      <c r="K29" s="61"/>
      <c r="L29" s="62"/>
      <c r="M29" s="83"/>
    </row>
    <row r="30" spans="1:13" x14ac:dyDescent="0.45">
      <c r="B30" s="28" t="s">
        <v>57</v>
      </c>
      <c r="C30" s="19"/>
      <c r="D30" s="18"/>
      <c r="E30" s="17"/>
      <c r="F30" s="16"/>
      <c r="G30" s="48"/>
      <c r="H30" s="57"/>
      <c r="I30" s="58"/>
      <c r="J30" s="58"/>
      <c r="K30" s="58"/>
      <c r="L30" s="59"/>
      <c r="M30" s="82"/>
    </row>
    <row r="31" spans="1:13" x14ac:dyDescent="0.45">
      <c r="A31" s="32" t="s">
        <v>56</v>
      </c>
      <c r="B31" s="30" t="s">
        <v>55</v>
      </c>
      <c r="C31" s="25">
        <v>1</v>
      </c>
      <c r="D31" s="24" t="s">
        <v>48</v>
      </c>
      <c r="E31" s="23">
        <v>200</v>
      </c>
      <c r="F31" s="22">
        <v>200</v>
      </c>
      <c r="G31" s="49">
        <v>1</v>
      </c>
      <c r="H31" s="60" t="s">
        <v>48</v>
      </c>
      <c r="I31" s="61">
        <v>250</v>
      </c>
      <c r="J31" s="61">
        <f>SUM(G31*I31)</f>
        <v>250</v>
      </c>
      <c r="K31" s="61">
        <f>SUM(J31/100)*2.5</f>
        <v>6.25</v>
      </c>
      <c r="L31" s="62">
        <f>SUM(J31-K31)</f>
        <v>243.75</v>
      </c>
      <c r="M31" s="83">
        <v>103</v>
      </c>
    </row>
    <row r="32" spans="1:13" x14ac:dyDescent="0.45">
      <c r="A32" t="s">
        <v>54</v>
      </c>
      <c r="B32" s="20" t="s">
        <v>53</v>
      </c>
      <c r="C32" s="19" t="s">
        <v>52</v>
      </c>
      <c r="D32" s="18" t="s">
        <v>51</v>
      </c>
      <c r="E32" s="17">
        <v>550</v>
      </c>
      <c r="F32" s="16">
        <v>8250</v>
      </c>
      <c r="G32" s="47"/>
      <c r="H32" s="54"/>
      <c r="I32" s="55"/>
      <c r="J32" s="55"/>
      <c r="K32" s="55"/>
      <c r="L32" s="59"/>
      <c r="M32" s="82"/>
    </row>
    <row r="33" spans="1:13" x14ac:dyDescent="0.45">
      <c r="A33" s="21" t="s">
        <v>50</v>
      </c>
      <c r="B33" s="20" t="s">
        <v>49</v>
      </c>
      <c r="C33" s="19">
        <v>1</v>
      </c>
      <c r="D33" s="18" t="s">
        <v>48</v>
      </c>
      <c r="E33" s="17">
        <v>200</v>
      </c>
      <c r="F33" s="16">
        <v>200</v>
      </c>
      <c r="G33" s="88"/>
      <c r="H33" s="63"/>
      <c r="I33" s="64"/>
      <c r="J33" s="64"/>
      <c r="K33" s="64"/>
      <c r="L33" s="59"/>
      <c r="M33" s="82"/>
    </row>
    <row r="34" spans="1:13" x14ac:dyDescent="0.45">
      <c r="B34" s="20"/>
      <c r="C34" s="19"/>
      <c r="D34" s="18"/>
      <c r="E34" s="17"/>
      <c r="F34" s="16" t="s">
        <v>47</v>
      </c>
      <c r="G34" s="48"/>
      <c r="H34" s="65"/>
      <c r="I34" s="66"/>
      <c r="J34" s="66"/>
      <c r="K34" s="66"/>
      <c r="L34" s="59"/>
      <c r="M34" s="82"/>
    </row>
    <row r="35" spans="1:13" x14ac:dyDescent="0.45">
      <c r="B35" s="29" t="s">
        <v>46</v>
      </c>
      <c r="C35" s="19"/>
      <c r="D35" s="18"/>
      <c r="E35" s="17"/>
      <c r="F35" s="16"/>
      <c r="G35" s="48"/>
      <c r="H35" s="65"/>
      <c r="I35" s="59"/>
      <c r="J35" s="59"/>
      <c r="K35" s="59"/>
      <c r="L35" s="59"/>
      <c r="M35" s="82"/>
    </row>
    <row r="36" spans="1:13" x14ac:dyDescent="0.45">
      <c r="B36" s="20" t="s">
        <v>45</v>
      </c>
      <c r="C36" s="19"/>
      <c r="D36" s="18"/>
      <c r="E36" s="17"/>
      <c r="F36" s="16"/>
      <c r="G36" s="48"/>
      <c r="H36" s="65"/>
      <c r="I36" s="66"/>
      <c r="J36" s="66"/>
      <c r="K36" s="66"/>
      <c r="L36" s="59"/>
      <c r="M36" s="82"/>
    </row>
    <row r="37" spans="1:13" x14ac:dyDescent="0.45">
      <c r="A37" s="21" t="s">
        <v>44</v>
      </c>
      <c r="B37" s="20" t="s">
        <v>43</v>
      </c>
      <c r="C37" s="19">
        <v>0.17</v>
      </c>
      <c r="D37" s="18" t="s">
        <v>42</v>
      </c>
      <c r="E37" s="17">
        <v>100</v>
      </c>
      <c r="F37" s="16">
        <v>17</v>
      </c>
      <c r="G37" s="48"/>
      <c r="H37" s="65"/>
      <c r="I37" s="59"/>
      <c r="J37" s="59"/>
      <c r="K37" s="59"/>
      <c r="L37" s="59"/>
      <c r="M37" s="82"/>
    </row>
    <row r="38" spans="1:13" x14ac:dyDescent="0.45">
      <c r="B38" s="20" t="s">
        <v>41</v>
      </c>
      <c r="C38" s="19"/>
      <c r="D38" s="18"/>
      <c r="E38" s="17"/>
      <c r="F38" s="16"/>
      <c r="G38" s="48"/>
      <c r="H38" s="65"/>
      <c r="I38" s="59"/>
      <c r="J38" s="59"/>
      <c r="K38" s="59"/>
      <c r="L38" s="59"/>
      <c r="M38" s="82"/>
    </row>
    <row r="39" spans="1:13" x14ac:dyDescent="0.45">
      <c r="A39" s="21" t="s">
        <v>40</v>
      </c>
      <c r="B39" s="20" t="s">
        <v>39</v>
      </c>
      <c r="C39" s="19">
        <v>4</v>
      </c>
      <c r="D39" s="18" t="s">
        <v>21</v>
      </c>
      <c r="E39" s="17">
        <v>140</v>
      </c>
      <c r="F39" s="16">
        <v>560</v>
      </c>
      <c r="G39" s="48"/>
      <c r="H39" s="65"/>
      <c r="I39" s="66"/>
      <c r="J39" s="66"/>
      <c r="K39" s="66"/>
      <c r="L39" s="59"/>
      <c r="M39" s="82"/>
    </row>
    <row r="40" spans="1:13" x14ac:dyDescent="0.45">
      <c r="A40" s="21" t="s">
        <v>38</v>
      </c>
      <c r="B40" s="20" t="s">
        <v>37</v>
      </c>
      <c r="C40" s="19">
        <v>1</v>
      </c>
      <c r="D40" s="18" t="s">
        <v>21</v>
      </c>
      <c r="E40" s="17">
        <v>40</v>
      </c>
      <c r="F40" s="16">
        <v>40</v>
      </c>
      <c r="G40" s="48"/>
      <c r="H40" s="65"/>
      <c r="I40" s="66"/>
      <c r="J40" s="66"/>
      <c r="K40" s="66"/>
      <c r="L40" s="59"/>
      <c r="M40" s="82"/>
    </row>
    <row r="41" spans="1:13" x14ac:dyDescent="0.45">
      <c r="B41" s="29" t="s">
        <v>36</v>
      </c>
      <c r="C41" s="19"/>
      <c r="D41" s="18"/>
      <c r="E41" s="17"/>
      <c r="F41" s="16"/>
      <c r="G41" s="49"/>
      <c r="H41" s="67"/>
      <c r="I41" s="68"/>
      <c r="J41" s="68"/>
      <c r="K41" s="68"/>
      <c r="L41" s="62"/>
      <c r="M41" s="83"/>
    </row>
    <row r="42" spans="1:13" x14ac:dyDescent="0.45">
      <c r="A42" t="s">
        <v>35</v>
      </c>
      <c r="B42" s="20" t="s">
        <v>34</v>
      </c>
      <c r="C42" s="19">
        <v>500</v>
      </c>
      <c r="D42" s="18" t="s">
        <v>8</v>
      </c>
      <c r="E42" s="17">
        <v>15</v>
      </c>
      <c r="F42" s="16">
        <v>7500</v>
      </c>
      <c r="G42" s="49"/>
      <c r="H42" s="67"/>
      <c r="I42" s="68"/>
      <c r="J42" s="68"/>
      <c r="K42" s="68"/>
      <c r="L42" s="62"/>
      <c r="M42" s="83"/>
    </row>
    <row r="43" spans="1:13" x14ac:dyDescent="0.45">
      <c r="A43" s="27" t="s">
        <v>33</v>
      </c>
      <c r="B43" s="26" t="s">
        <v>32</v>
      </c>
      <c r="C43" s="25">
        <v>250</v>
      </c>
      <c r="D43" s="24" t="s">
        <v>8</v>
      </c>
      <c r="E43" s="23">
        <v>25</v>
      </c>
      <c r="F43" s="22">
        <v>6250</v>
      </c>
      <c r="G43" s="49">
        <v>250</v>
      </c>
      <c r="H43" s="67" t="s">
        <v>8</v>
      </c>
      <c r="I43" s="68">
        <v>35</v>
      </c>
      <c r="J43" s="68">
        <f>SUM(G43*I43)</f>
        <v>8750</v>
      </c>
      <c r="K43" s="68">
        <f>SUM(J43/100)*3.5</f>
        <v>306.25</v>
      </c>
      <c r="L43" s="62">
        <f>SUM(J43-K43)</f>
        <v>8443.75</v>
      </c>
      <c r="M43" s="83">
        <v>102</v>
      </c>
    </row>
    <row r="44" spans="1:13" x14ac:dyDescent="0.45">
      <c r="B44" s="20" t="s">
        <v>31</v>
      </c>
      <c r="C44" s="19"/>
      <c r="D44" s="18"/>
      <c r="E44" s="17"/>
      <c r="F44" s="16"/>
      <c r="G44" s="48"/>
      <c r="H44" s="65"/>
      <c r="I44" s="66"/>
      <c r="J44" s="66"/>
      <c r="K44" s="66"/>
      <c r="L44" s="59"/>
      <c r="M44" s="82"/>
    </row>
    <row r="45" spans="1:13" x14ac:dyDescent="0.45">
      <c r="A45" s="21" t="s">
        <v>30</v>
      </c>
      <c r="B45" s="20" t="s">
        <v>29</v>
      </c>
      <c r="C45" s="19">
        <v>4</v>
      </c>
      <c r="D45" s="18" t="s">
        <v>21</v>
      </c>
      <c r="E45" s="17">
        <v>850</v>
      </c>
      <c r="F45" s="16">
        <v>3400</v>
      </c>
      <c r="G45" s="89"/>
      <c r="H45" s="69"/>
      <c r="I45" s="70"/>
      <c r="J45" s="70"/>
      <c r="K45" s="70"/>
      <c r="L45" s="71"/>
      <c r="M45" s="84"/>
    </row>
    <row r="46" spans="1:13" x14ac:dyDescent="0.45">
      <c r="A46" t="s">
        <v>28</v>
      </c>
      <c r="B46" s="20" t="s">
        <v>27</v>
      </c>
      <c r="C46" s="19">
        <v>4</v>
      </c>
      <c r="D46" s="18" t="s">
        <v>21</v>
      </c>
      <c r="E46" s="17">
        <v>850</v>
      </c>
      <c r="F46" s="16">
        <v>3400</v>
      </c>
      <c r="G46" s="48"/>
      <c r="H46" s="65"/>
      <c r="I46" s="66"/>
      <c r="J46" s="66"/>
      <c r="K46" s="66"/>
      <c r="L46" s="59"/>
      <c r="M46" s="82"/>
    </row>
    <row r="47" spans="1:13" x14ac:dyDescent="0.45">
      <c r="A47" s="31" t="s">
        <v>26</v>
      </c>
      <c r="B47" s="30" t="s">
        <v>25</v>
      </c>
      <c r="C47" s="25">
        <v>5</v>
      </c>
      <c r="D47" s="24" t="s">
        <v>21</v>
      </c>
      <c r="E47" s="23">
        <v>950</v>
      </c>
      <c r="F47" s="22">
        <v>4250</v>
      </c>
      <c r="G47" s="90">
        <v>5</v>
      </c>
      <c r="H47" s="72" t="s">
        <v>21</v>
      </c>
      <c r="I47" s="73">
        <v>770</v>
      </c>
      <c r="J47" s="73">
        <f>SUM(G47*I47)</f>
        <v>3850</v>
      </c>
      <c r="K47" s="73">
        <f>SUM(J47/100)*7.5</f>
        <v>288.75</v>
      </c>
      <c r="L47" s="74">
        <f>SUM(J47-K47)</f>
        <v>3561.25</v>
      </c>
      <c r="M47" s="85">
        <v>101</v>
      </c>
    </row>
    <row r="48" spans="1:13" x14ac:dyDescent="0.45">
      <c r="B48" s="20"/>
      <c r="C48" s="19"/>
      <c r="D48" s="18"/>
      <c r="E48" s="17"/>
      <c r="F48" s="16"/>
      <c r="G48" s="48"/>
      <c r="H48" s="65"/>
      <c r="I48" s="66"/>
      <c r="J48" s="66"/>
      <c r="K48" s="66"/>
      <c r="L48" s="59"/>
      <c r="M48" s="82"/>
    </row>
    <row r="49" spans="1:13" x14ac:dyDescent="0.45">
      <c r="B49" s="20"/>
      <c r="C49" s="19"/>
      <c r="D49" s="18"/>
      <c r="E49" s="17"/>
      <c r="F49" s="16"/>
      <c r="G49" s="48"/>
      <c r="H49" s="65"/>
      <c r="I49" s="66"/>
      <c r="J49" s="66"/>
      <c r="K49" s="66"/>
      <c r="L49" s="59"/>
      <c r="M49" s="82"/>
    </row>
    <row r="50" spans="1:13" x14ac:dyDescent="0.45">
      <c r="B50" s="20"/>
      <c r="C50" s="19"/>
      <c r="D50" s="18"/>
      <c r="E50" s="17"/>
      <c r="F50" s="16"/>
      <c r="G50" s="48"/>
      <c r="H50" s="65"/>
      <c r="I50" s="66"/>
      <c r="J50" s="66"/>
      <c r="K50" s="66"/>
      <c r="L50" s="59"/>
      <c r="M50" s="82"/>
    </row>
    <row r="51" spans="1:13" x14ac:dyDescent="0.45">
      <c r="B51" s="20"/>
      <c r="C51" s="19"/>
      <c r="D51" s="18"/>
      <c r="E51" s="17"/>
      <c r="F51" s="16"/>
      <c r="G51" s="48"/>
      <c r="H51" s="65"/>
      <c r="I51" s="66"/>
      <c r="J51" s="66"/>
      <c r="K51" s="66"/>
      <c r="L51" s="59"/>
      <c r="M51" s="82"/>
    </row>
    <row r="52" spans="1:13" x14ac:dyDescent="0.45">
      <c r="B52" s="29" t="s">
        <v>24</v>
      </c>
      <c r="C52" s="19"/>
      <c r="D52" s="18"/>
      <c r="E52" s="17"/>
      <c r="F52" s="16"/>
      <c r="G52" s="48"/>
      <c r="H52" s="65"/>
      <c r="I52" s="66"/>
      <c r="J52" s="66"/>
      <c r="K52" s="66"/>
      <c r="L52" s="59"/>
      <c r="M52" s="82"/>
    </row>
    <row r="53" spans="1:13" x14ac:dyDescent="0.45">
      <c r="A53" s="21" t="s">
        <v>23</v>
      </c>
      <c r="B53" s="20" t="s">
        <v>22</v>
      </c>
      <c r="C53" s="19">
        <v>8</v>
      </c>
      <c r="D53" s="18" t="s">
        <v>21</v>
      </c>
      <c r="E53" s="17">
        <v>250</v>
      </c>
      <c r="F53" s="16">
        <v>2000</v>
      </c>
      <c r="G53" s="48"/>
      <c r="H53" s="65"/>
      <c r="I53" s="66"/>
      <c r="J53" s="66"/>
      <c r="K53" s="66"/>
      <c r="L53" s="59"/>
      <c r="M53" s="82"/>
    </row>
    <row r="54" spans="1:13" x14ac:dyDescent="0.45">
      <c r="B54" s="29" t="s">
        <v>20</v>
      </c>
      <c r="C54" s="19"/>
      <c r="D54" s="18"/>
      <c r="E54" s="17"/>
      <c r="F54" s="16"/>
      <c r="G54" s="49"/>
      <c r="H54" s="67"/>
      <c r="I54" s="68"/>
      <c r="J54" s="68"/>
      <c r="K54" s="68"/>
      <c r="L54" s="62"/>
      <c r="M54" s="83"/>
    </row>
    <row r="55" spans="1:13" x14ac:dyDescent="0.45">
      <c r="A55" s="21" t="s">
        <v>19</v>
      </c>
      <c r="B55" s="20" t="s">
        <v>18</v>
      </c>
      <c r="C55" s="19">
        <v>10</v>
      </c>
      <c r="D55" s="18" t="s">
        <v>8</v>
      </c>
      <c r="E55" s="17">
        <v>5</v>
      </c>
      <c r="F55" s="16">
        <v>50</v>
      </c>
      <c r="G55" s="49"/>
      <c r="H55" s="67"/>
      <c r="I55" s="68"/>
      <c r="J55" s="68"/>
      <c r="K55" s="68"/>
      <c r="L55" s="62"/>
      <c r="M55" s="83"/>
    </row>
    <row r="56" spans="1:13" x14ac:dyDescent="0.45">
      <c r="B56" s="28" t="s">
        <v>14</v>
      </c>
      <c r="C56" s="19"/>
      <c r="D56" s="18"/>
      <c r="E56" s="17"/>
      <c r="F56" s="16"/>
      <c r="G56" s="49"/>
      <c r="H56" s="67"/>
      <c r="I56" s="68"/>
      <c r="J56" s="68"/>
      <c r="K56" s="68"/>
      <c r="L56" s="62"/>
      <c r="M56" s="83"/>
    </row>
    <row r="57" spans="1:13" x14ac:dyDescent="0.45">
      <c r="A57" s="21" t="s">
        <v>17</v>
      </c>
      <c r="B57" s="20" t="s">
        <v>16</v>
      </c>
      <c r="C57" s="19">
        <v>250</v>
      </c>
      <c r="D57" s="18" t="s">
        <v>8</v>
      </c>
      <c r="E57" s="17">
        <v>8</v>
      </c>
      <c r="F57" s="16">
        <v>2000</v>
      </c>
      <c r="G57" s="91"/>
      <c r="H57" s="75"/>
      <c r="I57" s="76"/>
      <c r="J57" s="76"/>
      <c r="K57" s="76"/>
      <c r="L57" s="77"/>
      <c r="M57" s="86"/>
    </row>
    <row r="58" spans="1:13" x14ac:dyDescent="0.45">
      <c r="B58" s="29" t="s">
        <v>15</v>
      </c>
      <c r="C58" s="19"/>
      <c r="D58" s="18"/>
      <c r="E58" s="17"/>
      <c r="F58" s="16"/>
      <c r="G58" s="92"/>
      <c r="H58" s="78"/>
      <c r="I58" s="79"/>
      <c r="J58" s="79"/>
      <c r="K58" s="79"/>
      <c r="L58" s="79"/>
      <c r="M58" s="50"/>
    </row>
    <row r="59" spans="1:13" x14ac:dyDescent="0.45">
      <c r="B59" s="28" t="s">
        <v>14</v>
      </c>
      <c r="C59" s="19"/>
      <c r="D59" s="18"/>
      <c r="E59" s="17"/>
      <c r="F59" s="16"/>
      <c r="G59" s="92"/>
      <c r="H59" s="78"/>
      <c r="I59" s="79"/>
      <c r="J59" s="79"/>
      <c r="K59" s="79"/>
      <c r="L59" s="79"/>
      <c r="M59" s="50"/>
    </row>
    <row r="60" spans="1:13" x14ac:dyDescent="0.45">
      <c r="A60" s="27" t="s">
        <v>13</v>
      </c>
      <c r="B60" s="26" t="s">
        <v>12</v>
      </c>
      <c r="C60" s="25">
        <v>300</v>
      </c>
      <c r="D60" s="24" t="s">
        <v>8</v>
      </c>
      <c r="E60" s="23">
        <v>12</v>
      </c>
      <c r="F60" s="22">
        <v>6000</v>
      </c>
      <c r="G60" s="49">
        <v>850</v>
      </c>
      <c r="H60" s="67" t="s">
        <v>8</v>
      </c>
      <c r="I60" s="68">
        <v>12</v>
      </c>
      <c r="J60" s="68">
        <f>SUM(G60*I60)</f>
        <v>10200</v>
      </c>
      <c r="K60" s="68">
        <f>SUM(J60/100)*3.5</f>
        <v>357</v>
      </c>
      <c r="L60" s="62">
        <f>SUM(J60-K60)</f>
        <v>9843</v>
      </c>
      <c r="M60" s="83">
        <v>104</v>
      </c>
    </row>
    <row r="61" spans="1:13" x14ac:dyDescent="0.45">
      <c r="B61" s="20" t="s">
        <v>11</v>
      </c>
      <c r="C61" s="19">
        <v>125</v>
      </c>
      <c r="D61" s="18" t="s">
        <v>8</v>
      </c>
      <c r="E61" s="17">
        <v>12</v>
      </c>
      <c r="F61" s="16">
        <v>1500</v>
      </c>
      <c r="G61" s="92"/>
    </row>
    <row r="62" spans="1:13" x14ac:dyDescent="0.45">
      <c r="A62" s="21" t="s">
        <v>10</v>
      </c>
      <c r="B62" s="20" t="s">
        <v>9</v>
      </c>
      <c r="C62" s="19">
        <v>125</v>
      </c>
      <c r="D62" s="18" t="s">
        <v>8</v>
      </c>
      <c r="E62" s="17">
        <v>12</v>
      </c>
      <c r="F62" s="16">
        <v>1500</v>
      </c>
      <c r="G62" s="92"/>
    </row>
    <row r="63" spans="1:13" x14ac:dyDescent="0.45">
      <c r="G63" s="92"/>
      <c r="I63" s="12"/>
      <c r="J63" s="12"/>
      <c r="L63" s="15"/>
      <c r="M63" s="87"/>
    </row>
    <row r="64" spans="1:13" x14ac:dyDescent="0.45">
      <c r="E64" s="14" t="s">
        <v>7</v>
      </c>
      <c r="F64" s="13">
        <f>SUM(F31+F43+47+F60)</f>
        <v>12497</v>
      </c>
      <c r="K64" s="12" t="s">
        <v>6</v>
      </c>
      <c r="L64" s="11">
        <f>SUM(L13:L60)</f>
        <v>22091.75</v>
      </c>
    </row>
    <row r="66" spans="2:5" x14ac:dyDescent="0.45">
      <c r="C66" s="10" t="s">
        <v>5</v>
      </c>
      <c r="D66" s="3" t="s">
        <v>4</v>
      </c>
      <c r="E66" s="2" t="s">
        <v>3</v>
      </c>
    </row>
    <row r="67" spans="2:5" x14ac:dyDescent="0.45">
      <c r="B67" s="9" t="s">
        <v>2</v>
      </c>
      <c r="C67" s="10"/>
      <c r="E67" s="2">
        <f>SUM([1]Question!F59)</f>
        <v>257367</v>
      </c>
    </row>
    <row r="68" spans="2:5" ht="16.5" x14ac:dyDescent="0.75">
      <c r="B68" s="9" t="s">
        <v>1</v>
      </c>
      <c r="C68" s="8">
        <f>SUM(F64)</f>
        <v>12497</v>
      </c>
      <c r="D68" s="7">
        <f>SUM(L64)</f>
        <v>22091.75</v>
      </c>
      <c r="E68" s="6">
        <f>SUM(D68-C68)</f>
        <v>9594.75</v>
      </c>
    </row>
    <row r="69" spans="2:5" x14ac:dyDescent="0.45">
      <c r="B69" s="5" t="s">
        <v>0</v>
      </c>
      <c r="E69" s="4">
        <f>SUM(E67+E68)</f>
        <v>266961.75</v>
      </c>
    </row>
  </sheetData>
  <mergeCells count="1">
    <mergeCell ref="K8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Answer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2024-04-15T08:22:17Z</dcterms:created>
  <dcterms:modified xsi:type="dcterms:W3CDTF">2024-04-22T08:27:28Z</dcterms:modified>
</cp:coreProperties>
</file>