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TSD\Financial Management and Planning\Assignment 1\"/>
    </mc:Choice>
  </mc:AlternateContent>
  <xr:revisionPtr revIDLastSave="0" documentId="13_ncr:1_{5C5F8C25-6859-4949-8ED4-C2CD16D83294}" xr6:coauthVersionLast="47" xr6:coauthVersionMax="47" xr10:uidLastSave="{00000000-0000-0000-0000-000000000000}"/>
  <bookViews>
    <workbookView xWindow="-108" yWindow="-108" windowWidth="23256" windowHeight="12456" xr2:uid="{CF2C8E87-BBF9-481D-AD64-CC586633AF4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  <c r="D21" i="1"/>
  <c r="D24" i="1" s="1"/>
  <c r="I4" i="1"/>
  <c r="D20" i="1" s="1"/>
  <c r="H4" i="1"/>
  <c r="G4" i="1"/>
  <c r="F4" i="1"/>
  <c r="D23" i="1"/>
  <c r="D22" i="1" l="1"/>
  <c r="D26" i="1" s="1"/>
  <c r="E12" i="1" l="1"/>
  <c r="F6" i="1"/>
  <c r="F18" i="1"/>
  <c r="E14" i="1"/>
  <c r="E15" i="1" s="1"/>
  <c r="I11" i="1"/>
  <c r="H11" i="1"/>
  <c r="G11" i="1"/>
  <c r="F11" i="1"/>
  <c r="E11" i="1"/>
  <c r="F17" i="1" s="1"/>
  <c r="E5" i="1"/>
  <c r="F5" i="1" s="1"/>
  <c r="G5" i="1" s="1"/>
  <c r="H5" i="1" s="1"/>
  <c r="I5" i="1" s="1"/>
  <c r="G17" i="1" l="1"/>
  <c r="C17" i="1" s="1"/>
  <c r="E13" i="1"/>
</calcChain>
</file>

<file path=xl/sharedStrings.xml><?xml version="1.0" encoding="utf-8"?>
<sst xmlns="http://schemas.openxmlformats.org/spreadsheetml/2006/main" count="32" uniqueCount="29">
  <si>
    <t>Profitability Index =</t>
  </si>
  <si>
    <t>NPV of cash flows</t>
  </si>
  <si>
    <t>=</t>
  </si>
  <si>
    <t>Investment</t>
  </si>
  <si>
    <t>Present Value</t>
  </si>
  <si>
    <t>Discount rate</t>
  </si>
  <si>
    <t>Denominator</t>
  </si>
  <si>
    <t>IRR</t>
  </si>
  <si>
    <t>NPV</t>
  </si>
  <si>
    <t>Excel NPV</t>
  </si>
  <si>
    <t>BCR</t>
  </si>
  <si>
    <t>= NPV/Investment</t>
  </si>
  <si>
    <t>ARR</t>
  </si>
  <si>
    <t>Total profit</t>
  </si>
  <si>
    <t>Depreciation</t>
  </si>
  <si>
    <t>Average profit</t>
  </si>
  <si>
    <t>Residual</t>
  </si>
  <si>
    <t>Average investment</t>
  </si>
  <si>
    <t>Payback (Yrs)</t>
  </si>
  <si>
    <t>(For every £ investment you get back)</t>
  </si>
  <si>
    <t>Yr1</t>
  </si>
  <si>
    <t>Yr2</t>
  </si>
  <si>
    <t>Yr3</t>
  </si>
  <si>
    <t>Yr4</t>
  </si>
  <si>
    <t>Yr5</t>
  </si>
  <si>
    <t>Micro-Hole Investment Analysis</t>
  </si>
  <si>
    <t>Present Value Tabe</t>
  </si>
  <si>
    <t>Berry  bases all acquisition on a 5 year cycle.</t>
  </si>
  <si>
    <t>WACC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</si>
</sst>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£&quot;* #,##0.00_-;\-&quot;£&quot;* #,##0.00_-;_-&quot;£&quot;* &quot;-&quot;??_-;_-@_-"/>
    <numFmt numFmtId="164" formatCode="#,##0.00_ ;\-#,##0.00\ "/>
  </numFmts>
  <fonts count="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4" xfId="0" applyBorder="1"/>
    <xf numFmtId="0" fontId="0" fillId="0" borderId="5" xfId="0" applyBorder="1"/>
    <xf numFmtId="44" fontId="0" fillId="0" borderId="0" xfId="0" applyNumberFormat="1"/>
    <xf numFmtId="44" fontId="0" fillId="0" borderId="5" xfId="0" applyNumberFormat="1" applyBorder="1"/>
    <xf numFmtId="164" fontId="0" fillId="0" borderId="0" xfId="0" applyNumberFormat="1"/>
    <xf numFmtId="10" fontId="0" fillId="0" borderId="0" xfId="0" applyNumberFormat="1"/>
    <xf numFmtId="2" fontId="0" fillId="0" borderId="0" xfId="0" applyNumberFormat="1"/>
    <xf numFmtId="0" fontId="0" fillId="0" borderId="0" xfId="0" quotePrefix="1"/>
    <xf numFmtId="0" fontId="0" fillId="0" borderId="6" xfId="0" applyBorder="1"/>
    <xf numFmtId="0" fontId="0" fillId="0" borderId="7" xfId="0" applyBorder="1"/>
    <xf numFmtId="10" fontId="0" fillId="0" borderId="7" xfId="0" applyNumberFormat="1" applyBorder="1"/>
    <xf numFmtId="0" fontId="0" fillId="0" borderId="8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10" fontId="0" fillId="0" borderId="2" xfId="0" applyNumberFormat="1" applyBorder="1"/>
    <xf numFmtId="2" fontId="0" fillId="0" borderId="2" xfId="0" applyNumberFormat="1" applyBorder="1"/>
    <xf numFmtId="44" fontId="0" fillId="0" borderId="2" xfId="0" applyNumberFormat="1" applyBorder="1"/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6E184-9FAD-4BDD-A2E4-33DAF391A916}">
  <dimension ref="B1:K26"/>
  <sheetViews>
    <sheetView tabSelected="1" workbookViewId="0">
      <selection activeCell="D26" sqref="D26"/>
    </sheetView>
  </sheetViews>
  <sheetFormatPr defaultRowHeight="14.4" x14ac:dyDescent="0.3"/>
  <cols>
    <col min="1" max="1" width="2.77734375" customWidth="1"/>
    <col min="2" max="9" width="16.77734375" customWidth="1"/>
    <col min="11" max="11" width="12.33203125" bestFit="1" customWidth="1"/>
  </cols>
  <sheetData>
    <row r="1" spans="2:11" ht="15" thickBot="1" x14ac:dyDescent="0.35"/>
    <row r="2" spans="2:11" ht="26.4" thickBot="1" x14ac:dyDescent="0.55000000000000004">
      <c r="B2" s="19" t="s">
        <v>25</v>
      </c>
      <c r="C2" s="20"/>
      <c r="D2" s="20"/>
      <c r="E2" s="20"/>
      <c r="F2" s="20"/>
      <c r="G2" s="20"/>
      <c r="H2" s="20"/>
      <c r="I2" s="21"/>
    </row>
    <row r="3" spans="2:11" x14ac:dyDescent="0.3">
      <c r="B3" s="13"/>
      <c r="C3" s="14"/>
      <c r="D3" s="14" t="s">
        <v>3</v>
      </c>
      <c r="E3" s="14" t="s">
        <v>20</v>
      </c>
      <c r="F3" s="14" t="s">
        <v>21</v>
      </c>
      <c r="G3" s="14" t="s">
        <v>22</v>
      </c>
      <c r="H3" s="14" t="s">
        <v>23</v>
      </c>
      <c r="I3" s="15" t="s">
        <v>24</v>
      </c>
    </row>
    <row r="4" spans="2:11" x14ac:dyDescent="0.3">
      <c r="B4" s="1" t="s">
        <v>4</v>
      </c>
      <c r="D4" s="3">
        <v>-174000</v>
      </c>
      <c r="E4" s="3">
        <v>95520</v>
      </c>
      <c r="F4" s="3">
        <f>(123000*0.95)</f>
        <v>116850</v>
      </c>
      <c r="G4" s="3">
        <f>(110000*0.9)</f>
        <v>99000</v>
      </c>
      <c r="H4" s="3">
        <f>(95500*0.85)</f>
        <v>81175</v>
      </c>
      <c r="I4" s="4">
        <f>(91000*0.8)</f>
        <v>72800</v>
      </c>
    </row>
    <row r="5" spans="2:11" x14ac:dyDescent="0.3">
      <c r="B5" s="1"/>
      <c r="E5" s="3">
        <f>E4</f>
        <v>95520</v>
      </c>
      <c r="F5" s="3">
        <f>(E5+F4)</f>
        <v>212370</v>
      </c>
      <c r="G5" s="3">
        <f t="shared" ref="G5:I5" si="0">(F5+G4)</f>
        <v>311370</v>
      </c>
      <c r="H5" s="3">
        <f t="shared" si="0"/>
        <v>392545</v>
      </c>
      <c r="I5" s="4">
        <f t="shared" si="0"/>
        <v>465345</v>
      </c>
    </row>
    <row r="6" spans="2:11" x14ac:dyDescent="0.3">
      <c r="B6" s="1" t="s">
        <v>18</v>
      </c>
      <c r="D6" s="7">
        <v>1.67</v>
      </c>
      <c r="E6" s="5">
        <f>(-D4-E4)</f>
        <v>78480</v>
      </c>
      <c r="F6" s="5">
        <f>(E6/F4)</f>
        <v>0.67163029525032092</v>
      </c>
      <c r="G6" s="5"/>
      <c r="H6" s="5"/>
      <c r="I6" s="2"/>
    </row>
    <row r="7" spans="2:11" ht="15" thickBot="1" x14ac:dyDescent="0.35">
      <c r="B7" s="9"/>
      <c r="C7" s="10"/>
      <c r="D7" s="10"/>
      <c r="E7" s="10"/>
      <c r="F7" s="10"/>
      <c r="G7" s="10"/>
      <c r="H7" s="10"/>
      <c r="I7" s="12"/>
    </row>
    <row r="8" spans="2:11" x14ac:dyDescent="0.3">
      <c r="B8" s="13" t="s">
        <v>5</v>
      </c>
      <c r="C8" s="14" t="s">
        <v>26</v>
      </c>
      <c r="D8" s="16">
        <v>0.1</v>
      </c>
      <c r="E8" s="14" t="s">
        <v>27</v>
      </c>
      <c r="F8" s="14"/>
      <c r="G8" s="14"/>
      <c r="H8" s="14"/>
      <c r="I8" s="15"/>
    </row>
    <row r="9" spans="2:11" x14ac:dyDescent="0.3">
      <c r="B9" s="1" t="s">
        <v>28</v>
      </c>
      <c r="I9" s="2"/>
      <c r="K9" s="3"/>
    </row>
    <row r="10" spans="2:11" x14ac:dyDescent="0.3">
      <c r="B10" s="1"/>
      <c r="C10" t="s">
        <v>6</v>
      </c>
      <c r="D10">
        <v>1</v>
      </c>
      <c r="E10">
        <v>0.90900000000000003</v>
      </c>
      <c r="F10">
        <v>0.82599999999999996</v>
      </c>
      <c r="G10">
        <v>0.751</v>
      </c>
      <c r="H10">
        <v>0.68300000000000005</v>
      </c>
      <c r="I10" s="2">
        <v>0.621</v>
      </c>
      <c r="K10" s="3"/>
    </row>
    <row r="11" spans="2:11" x14ac:dyDescent="0.3">
      <c r="B11" s="1"/>
      <c r="E11" s="3">
        <f>(E4*E10)</f>
        <v>86827.680000000008</v>
      </c>
      <c r="F11" s="3">
        <f>(F4*F10)</f>
        <v>96518.099999999991</v>
      </c>
      <c r="G11" s="3">
        <f t="shared" ref="G11" si="1">(G4*G10)</f>
        <v>74349</v>
      </c>
      <c r="H11" s="3">
        <f>(H4*H10)</f>
        <v>55442.525000000001</v>
      </c>
      <c r="I11" s="4">
        <f>(I4*I10)</f>
        <v>45208.800000000003</v>
      </c>
    </row>
    <row r="12" spans="2:11" x14ac:dyDescent="0.3">
      <c r="B12" s="1"/>
      <c r="D12" t="s">
        <v>7</v>
      </c>
      <c r="E12" s="6">
        <f>IRR(D4:I4)</f>
        <v>0.48624074427201891</v>
      </c>
      <c r="I12" s="2"/>
    </row>
    <row r="13" spans="2:11" x14ac:dyDescent="0.3">
      <c r="B13" s="1"/>
      <c r="D13" t="s">
        <v>8</v>
      </c>
      <c r="E13" s="3">
        <f>SUM(E11:I11)-(-D4)</f>
        <v>184346.10499999998</v>
      </c>
      <c r="I13" s="2"/>
    </row>
    <row r="14" spans="2:11" x14ac:dyDescent="0.3">
      <c r="B14" s="1"/>
      <c r="D14" t="s">
        <v>9</v>
      </c>
      <c r="E14" s="3">
        <f>NPV(D8,E4:I4)+D4</f>
        <v>184433.46641747019</v>
      </c>
      <c r="I14" s="2"/>
    </row>
    <row r="15" spans="2:11" x14ac:dyDescent="0.3">
      <c r="B15" s="1"/>
      <c r="D15" t="s">
        <v>10</v>
      </c>
      <c r="E15" s="7">
        <f>(E14/-D4)</f>
        <v>1.059962450675116</v>
      </c>
      <c r="F15" s="8" t="s">
        <v>11</v>
      </c>
      <c r="I15" s="2"/>
    </row>
    <row r="16" spans="2:11" ht="15" thickBot="1" x14ac:dyDescent="0.35">
      <c r="B16" s="9"/>
      <c r="C16" s="10"/>
      <c r="D16" s="10"/>
      <c r="E16" s="10"/>
      <c r="F16" s="10"/>
      <c r="G16" s="10"/>
      <c r="H16" s="10"/>
      <c r="I16" s="12"/>
    </row>
    <row r="17" spans="2:9" x14ac:dyDescent="0.3">
      <c r="B17" s="13" t="s">
        <v>0</v>
      </c>
      <c r="C17" s="17">
        <f>(G17)</f>
        <v>2.0594603735632182</v>
      </c>
      <c r="D17" s="14" t="s">
        <v>1</v>
      </c>
      <c r="E17" s="14" t="s">
        <v>2</v>
      </c>
      <c r="F17" s="18">
        <f>SUM(E11:I11)</f>
        <v>358346.10499999998</v>
      </c>
      <c r="G17" s="17">
        <f>(F17/-F18)</f>
        <v>2.0594603735632182</v>
      </c>
      <c r="H17" s="14" t="s">
        <v>19</v>
      </c>
      <c r="I17" s="15"/>
    </row>
    <row r="18" spans="2:9" x14ac:dyDescent="0.3">
      <c r="B18" s="1"/>
      <c r="D18" t="s">
        <v>3</v>
      </c>
      <c r="F18" s="3">
        <f>(D4)</f>
        <v>-174000</v>
      </c>
      <c r="I18" s="2"/>
    </row>
    <row r="19" spans="2:9" ht="15" thickBot="1" x14ac:dyDescent="0.35">
      <c r="B19" s="9"/>
      <c r="C19" s="10"/>
      <c r="D19" s="10"/>
      <c r="E19" s="10"/>
      <c r="F19" s="10"/>
      <c r="G19" s="10"/>
      <c r="H19" s="10"/>
      <c r="I19" s="12"/>
    </row>
    <row r="20" spans="2:9" x14ac:dyDescent="0.3">
      <c r="B20" s="1" t="s">
        <v>12</v>
      </c>
      <c r="C20" t="s">
        <v>13</v>
      </c>
      <c r="D20" s="3">
        <f>SUM(E4:I4)</f>
        <v>465345</v>
      </c>
      <c r="I20" s="2"/>
    </row>
    <row r="21" spans="2:9" x14ac:dyDescent="0.3">
      <c r="B21" s="1"/>
      <c r="C21" t="s">
        <v>14</v>
      </c>
      <c r="D21" s="3">
        <f>-(D4)*0.8</f>
        <v>139200</v>
      </c>
      <c r="I21" s="2"/>
    </row>
    <row r="22" spans="2:9" x14ac:dyDescent="0.3">
      <c r="B22" s="1"/>
      <c r="C22" t="s">
        <v>15</v>
      </c>
      <c r="D22" s="3">
        <f>(D20-D21)/5</f>
        <v>65229</v>
      </c>
      <c r="I22" s="2"/>
    </row>
    <row r="23" spans="2:9" x14ac:dyDescent="0.3">
      <c r="B23" s="1"/>
      <c r="C23" t="s">
        <v>3</v>
      </c>
      <c r="D23" s="3">
        <f>-(D4)</f>
        <v>174000</v>
      </c>
      <c r="I23" s="2"/>
    </row>
    <row r="24" spans="2:9" x14ac:dyDescent="0.3">
      <c r="B24" s="1"/>
      <c r="C24" t="s">
        <v>16</v>
      </c>
      <c r="D24" s="3">
        <f>(-D4-D21)</f>
        <v>34800</v>
      </c>
      <c r="I24" s="2"/>
    </row>
    <row r="25" spans="2:9" x14ac:dyDescent="0.3">
      <c r="B25" s="1"/>
      <c r="C25" t="s">
        <v>17</v>
      </c>
      <c r="D25" s="3">
        <v>104400</v>
      </c>
      <c r="I25" s="2"/>
    </row>
    <row r="26" spans="2:9" ht="15" thickBot="1" x14ac:dyDescent="0.35">
      <c r="B26" s="9"/>
      <c r="C26" s="10" t="s">
        <v>12</v>
      </c>
      <c r="D26" s="11">
        <f>(D22/D25)</f>
        <v>0.62479885057471263</v>
      </c>
      <c r="E26" s="10"/>
      <c r="F26" s="10"/>
      <c r="G26" s="10"/>
      <c r="H26" s="10"/>
      <c r="I26" s="12"/>
    </row>
  </sheetData>
  <mergeCells count="1">
    <mergeCell ref="B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 Jones</dc:creator>
  <cp:lastModifiedBy>Carl Jones</cp:lastModifiedBy>
  <dcterms:created xsi:type="dcterms:W3CDTF">2023-05-09T20:20:18Z</dcterms:created>
  <dcterms:modified xsi:type="dcterms:W3CDTF">2023-05-16T14:58:02Z</dcterms:modified>
</cp:coreProperties>
</file>