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_{52460E7E-DD31-4B18-81AD-CC901C3BF1D6}" xr6:coauthVersionLast="45" xr6:coauthVersionMax="45" xr10:uidLastSave="{00000000-0000-0000-0000-000000000000}"/>
  <bookViews>
    <workbookView xWindow="-25320" yWindow="2160" windowWidth="25440" windowHeight="15390" activeTab="1" xr2:uid="{00000000-000D-0000-FFFF-FFFF00000000}"/>
  </bookViews>
  <sheets>
    <sheet name="Vertical Loads" sheetId="1" r:id="rId1"/>
    <sheet name="Traction Circle" sheetId="2" r:id="rId2"/>
    <sheet name="Geometry Modification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22" i="3" l="1"/>
  <c r="W42" i="3"/>
  <c r="W43" i="3"/>
  <c r="W44" i="3"/>
  <c r="W45" i="3"/>
  <c r="W46" i="3"/>
  <c r="W47" i="3"/>
  <c r="W48" i="3"/>
  <c r="W49" i="3"/>
  <c r="W50" i="3"/>
  <c r="W41" i="3"/>
  <c r="W16" i="3"/>
  <c r="W17" i="3"/>
  <c r="W18" i="3"/>
  <c r="W19" i="3"/>
  <c r="W20" i="3"/>
  <c r="W21" i="3"/>
  <c r="W23" i="3"/>
  <c r="W24" i="3"/>
  <c r="W15" i="3"/>
  <c r="S50" i="3"/>
  <c r="S49" i="3"/>
  <c r="S48" i="3"/>
  <c r="S47" i="3"/>
  <c r="S46" i="3"/>
  <c r="S45" i="3"/>
  <c r="S44" i="3"/>
  <c r="S43" i="3"/>
  <c r="S42" i="3"/>
  <c r="S41" i="3"/>
  <c r="W37" i="3"/>
  <c r="S37" i="3"/>
  <c r="W36" i="3"/>
  <c r="S36" i="3"/>
  <c r="W35" i="3"/>
  <c r="S35" i="3"/>
  <c r="W34" i="3"/>
  <c r="S34" i="3"/>
  <c r="W33" i="3"/>
  <c r="S33" i="3"/>
  <c r="W32" i="3"/>
  <c r="S32" i="3"/>
  <c r="W31" i="3"/>
  <c r="S31" i="3"/>
  <c r="W30" i="3"/>
  <c r="S30" i="3"/>
  <c r="W29" i="3"/>
  <c r="S29" i="3"/>
  <c r="W28" i="3"/>
  <c r="S28" i="3"/>
  <c r="S24" i="3"/>
  <c r="S23" i="3"/>
  <c r="S22" i="3"/>
  <c r="S21" i="3"/>
  <c r="S20" i="3"/>
  <c r="S19" i="3"/>
  <c r="S18" i="3"/>
  <c r="S17" i="3"/>
  <c r="S16" i="3"/>
  <c r="S15" i="3"/>
  <c r="N42" i="3"/>
  <c r="N43" i="3"/>
  <c r="N44" i="3"/>
  <c r="N45" i="3"/>
  <c r="N46" i="3"/>
  <c r="N47" i="3"/>
  <c r="N48" i="3"/>
  <c r="N49" i="3"/>
  <c r="N50" i="3"/>
  <c r="N41" i="3"/>
  <c r="N16" i="3"/>
  <c r="N17" i="3"/>
  <c r="N18" i="3"/>
  <c r="N19" i="3"/>
  <c r="N20" i="3"/>
  <c r="N21" i="3"/>
  <c r="N22" i="3"/>
  <c r="N23" i="3"/>
  <c r="N24" i="3"/>
  <c r="N15" i="3"/>
  <c r="K50" i="3"/>
  <c r="K49" i="3"/>
  <c r="K48" i="3"/>
  <c r="K47" i="3"/>
  <c r="K46" i="3"/>
  <c r="K45" i="3"/>
  <c r="K44" i="3"/>
  <c r="K43" i="3"/>
  <c r="K42" i="3"/>
  <c r="K41" i="3"/>
  <c r="N37" i="3"/>
  <c r="K37" i="3"/>
  <c r="N36" i="3"/>
  <c r="K36" i="3"/>
  <c r="N35" i="3"/>
  <c r="K35" i="3"/>
  <c r="N34" i="3"/>
  <c r="K34" i="3"/>
  <c r="N33" i="3"/>
  <c r="K33" i="3"/>
  <c r="N32" i="3"/>
  <c r="K32" i="3"/>
  <c r="N31" i="3"/>
  <c r="K31" i="3"/>
  <c r="N30" i="3"/>
  <c r="K30" i="3"/>
  <c r="N29" i="3"/>
  <c r="K29" i="3"/>
  <c r="N28" i="3"/>
  <c r="K28" i="3"/>
  <c r="K24" i="3"/>
  <c r="K23" i="3"/>
  <c r="K22" i="3"/>
  <c r="K21" i="3"/>
  <c r="K20" i="3"/>
  <c r="K19" i="3"/>
  <c r="K18" i="3"/>
  <c r="K17" i="3"/>
  <c r="K16" i="3"/>
  <c r="K15" i="3"/>
  <c r="F42" i="3"/>
  <c r="F43" i="3"/>
  <c r="F44" i="3"/>
  <c r="F45" i="3"/>
  <c r="F46" i="3"/>
  <c r="F47" i="3"/>
  <c r="F48" i="3"/>
  <c r="F49" i="3"/>
  <c r="F50" i="3"/>
  <c r="F41" i="3"/>
  <c r="F16" i="3"/>
  <c r="F17" i="3"/>
  <c r="F18" i="3"/>
  <c r="F19" i="3"/>
  <c r="F20" i="3"/>
  <c r="F21" i="3"/>
  <c r="F22" i="3"/>
  <c r="F23" i="3"/>
  <c r="F24" i="3"/>
  <c r="F15" i="3"/>
  <c r="C50" i="3"/>
  <c r="C49" i="3"/>
  <c r="C48" i="3"/>
  <c r="C47" i="3"/>
  <c r="C46" i="3"/>
  <c r="C45" i="3"/>
  <c r="C44" i="3"/>
  <c r="C43" i="3"/>
  <c r="C42" i="3"/>
  <c r="C41" i="3"/>
  <c r="F37" i="3"/>
  <c r="C37" i="3"/>
  <c r="F36" i="3"/>
  <c r="C36" i="3"/>
  <c r="F35" i="3"/>
  <c r="C35" i="3"/>
  <c r="F34" i="3"/>
  <c r="C34" i="3"/>
  <c r="F33" i="3"/>
  <c r="C33" i="3"/>
  <c r="F32" i="3"/>
  <c r="C32" i="3"/>
  <c r="F31" i="3"/>
  <c r="C31" i="3"/>
  <c r="F30" i="3"/>
  <c r="C30" i="3"/>
  <c r="F29" i="3"/>
  <c r="C29" i="3"/>
  <c r="F28" i="3"/>
  <c r="C28" i="3"/>
  <c r="C24" i="3"/>
  <c r="C23" i="3"/>
  <c r="C22" i="3"/>
  <c r="C21" i="3"/>
  <c r="C20" i="3"/>
  <c r="C19" i="3"/>
  <c r="C18" i="3"/>
  <c r="C17" i="3"/>
  <c r="C16" i="3"/>
  <c r="C15" i="3"/>
  <c r="F9" i="3"/>
  <c r="E9" i="3"/>
  <c r="D9" i="3"/>
  <c r="C9" i="3"/>
  <c r="B9" i="3"/>
  <c r="P45" i="3" s="1"/>
  <c r="X28" i="3" l="1"/>
  <c r="X47" i="3"/>
  <c r="H29" i="3"/>
  <c r="H46" i="3"/>
  <c r="H50" i="3"/>
  <c r="H42" i="3"/>
  <c r="P34" i="3"/>
  <c r="X18" i="3"/>
  <c r="X22" i="3"/>
  <c r="X29" i="3"/>
  <c r="X33" i="3"/>
  <c r="X37" i="3"/>
  <c r="X44" i="3"/>
  <c r="X48" i="3"/>
  <c r="H49" i="3"/>
  <c r="X15" i="3"/>
  <c r="X17" i="3"/>
  <c r="X36" i="3"/>
  <c r="H34" i="3"/>
  <c r="H41" i="3"/>
  <c r="P31" i="3"/>
  <c r="P19" i="3"/>
  <c r="X19" i="3"/>
  <c r="X23" i="3"/>
  <c r="X30" i="3"/>
  <c r="X34" i="3"/>
  <c r="X41" i="3"/>
  <c r="X45" i="3"/>
  <c r="X49" i="3"/>
  <c r="H32" i="3"/>
  <c r="X32" i="3"/>
  <c r="P50" i="3"/>
  <c r="P47" i="3"/>
  <c r="P46" i="3"/>
  <c r="X16" i="3"/>
  <c r="H28" i="3"/>
  <c r="P37" i="3"/>
  <c r="X21" i="3"/>
  <c r="X43" i="3"/>
  <c r="H35" i="3"/>
  <c r="X20" i="3"/>
  <c r="X24" i="3"/>
  <c r="X31" i="3"/>
  <c r="X35" i="3"/>
  <c r="X42" i="3"/>
  <c r="X46" i="3"/>
  <c r="X50" i="3"/>
  <c r="P49" i="3"/>
  <c r="P17" i="3"/>
  <c r="H48" i="3"/>
  <c r="P28" i="3"/>
  <c r="P35" i="3"/>
  <c r="P42" i="3"/>
  <c r="P15" i="3"/>
  <c r="H30" i="3"/>
  <c r="H33" i="3"/>
  <c r="H36" i="3"/>
  <c r="H43" i="3"/>
  <c r="H47" i="3"/>
  <c r="P16" i="3"/>
  <c r="P21" i="3"/>
  <c r="P32" i="3"/>
  <c r="P23" i="3"/>
  <c r="P24" i="3"/>
  <c r="P29" i="3"/>
  <c r="P48" i="3"/>
  <c r="P41" i="3"/>
  <c r="P43" i="3"/>
  <c r="H37" i="3"/>
  <c r="P22" i="3"/>
  <c r="P33" i="3"/>
  <c r="P36" i="3"/>
  <c r="P44" i="3"/>
  <c r="H31" i="3"/>
  <c r="H45" i="3"/>
  <c r="H44" i="3"/>
  <c r="P18" i="3"/>
  <c r="P30" i="3"/>
  <c r="P20" i="3"/>
  <c r="H18" i="3"/>
  <c r="H22" i="3"/>
  <c r="H16" i="3"/>
  <c r="H20" i="3"/>
  <c r="H24" i="3"/>
  <c r="H17" i="3"/>
  <c r="H21" i="3"/>
  <c r="H15" i="3"/>
  <c r="H19" i="3"/>
  <c r="H23" i="3"/>
  <c r="E15" i="2"/>
  <c r="D9" i="1" l="1"/>
  <c r="H15" i="1" l="1"/>
  <c r="L16" i="2"/>
  <c r="L17" i="2"/>
  <c r="L18" i="2"/>
  <c r="L19" i="2"/>
  <c r="L29" i="2"/>
  <c r="K16" i="2"/>
  <c r="K17" i="2"/>
  <c r="K18" i="2"/>
  <c r="K19" i="2"/>
  <c r="K15" i="2"/>
  <c r="J16" i="2"/>
  <c r="J17" i="2"/>
  <c r="J18" i="2"/>
  <c r="J19" i="2"/>
  <c r="I16" i="2"/>
  <c r="I17" i="2"/>
  <c r="I18" i="2"/>
  <c r="I19" i="2"/>
  <c r="I26" i="2"/>
  <c r="I34" i="2"/>
  <c r="I42" i="2"/>
  <c r="I15" i="2"/>
  <c r="F9" i="2"/>
  <c r="E9" i="2"/>
  <c r="D9" i="2"/>
  <c r="C9" i="2"/>
  <c r="B9" i="2"/>
  <c r="H26" i="1"/>
  <c r="H4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L31" i="2" s="1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15" i="2"/>
  <c r="E16" i="2"/>
  <c r="E17" i="2"/>
  <c r="G17" i="2" s="1"/>
  <c r="E18" i="2"/>
  <c r="G18" i="2" s="1"/>
  <c r="E19" i="2"/>
  <c r="E20" i="2"/>
  <c r="E21" i="2"/>
  <c r="E22" i="2"/>
  <c r="G22" i="2" s="1"/>
  <c r="E23" i="2"/>
  <c r="G23" i="2" s="1"/>
  <c r="E24" i="2"/>
  <c r="G24" i="2" s="1"/>
  <c r="E25" i="2"/>
  <c r="G25" i="2" s="1"/>
  <c r="K25" i="2" s="1"/>
  <c r="E26" i="2"/>
  <c r="G26" i="2" s="1"/>
  <c r="J26" i="2" s="1"/>
  <c r="E27" i="2"/>
  <c r="E28" i="2"/>
  <c r="G28" i="2" s="1"/>
  <c r="E29" i="2"/>
  <c r="G29" i="2" s="1"/>
  <c r="I29" i="2" s="1"/>
  <c r="E30" i="2"/>
  <c r="G30" i="2" s="1"/>
  <c r="E31" i="2"/>
  <c r="E32" i="2"/>
  <c r="G32" i="2" s="1"/>
  <c r="E33" i="2"/>
  <c r="G33" i="2" s="1"/>
  <c r="K33" i="2" s="1"/>
  <c r="E34" i="2"/>
  <c r="G34" i="2" s="1"/>
  <c r="J34" i="2" s="1"/>
  <c r="E35" i="2"/>
  <c r="G35" i="2" s="1"/>
  <c r="E36" i="2"/>
  <c r="G36" i="2" s="1"/>
  <c r="E37" i="2"/>
  <c r="E38" i="2"/>
  <c r="G38" i="2" s="1"/>
  <c r="E39" i="2"/>
  <c r="G39" i="2" s="1"/>
  <c r="E40" i="2"/>
  <c r="G40" i="2" s="1"/>
  <c r="L40" i="2" s="1"/>
  <c r="E41" i="2"/>
  <c r="G41" i="2" s="1"/>
  <c r="K41" i="2" s="1"/>
  <c r="E42" i="2"/>
  <c r="G42" i="2" s="1"/>
  <c r="J42" i="2" s="1"/>
  <c r="E43" i="2"/>
  <c r="E44" i="2"/>
  <c r="G44" i="2" s="1"/>
  <c r="E45" i="2"/>
  <c r="G15" i="2"/>
  <c r="J15" i="2" s="1"/>
  <c r="G16" i="2"/>
  <c r="G19" i="2"/>
  <c r="G20" i="2"/>
  <c r="L20" i="2" s="1"/>
  <c r="G27" i="2"/>
  <c r="I27" i="2" s="1"/>
  <c r="G31" i="2"/>
  <c r="G37" i="2"/>
  <c r="I37" i="2" s="1"/>
  <c r="G43" i="2"/>
  <c r="I43" i="2" s="1"/>
  <c r="G45" i="2"/>
  <c r="I45" i="2" s="1"/>
  <c r="F15" i="1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25" i="2"/>
  <c r="C26" i="2"/>
  <c r="C27" i="2"/>
  <c r="C28" i="2"/>
  <c r="C29" i="2"/>
  <c r="C30" i="2"/>
  <c r="C16" i="2"/>
  <c r="C17" i="2"/>
  <c r="C18" i="2"/>
  <c r="C19" i="2"/>
  <c r="C20" i="2"/>
  <c r="C21" i="2"/>
  <c r="C22" i="2"/>
  <c r="C23" i="2"/>
  <c r="C24" i="2"/>
  <c r="C15" i="2"/>
  <c r="C43" i="1"/>
  <c r="L15" i="2" l="1"/>
  <c r="L32" i="2"/>
  <c r="K32" i="2"/>
  <c r="I32" i="2"/>
  <c r="L24" i="2"/>
  <c r="K24" i="2"/>
  <c r="I24" i="2"/>
  <c r="J20" i="2"/>
  <c r="I23" i="2"/>
  <c r="L23" i="2"/>
  <c r="J33" i="2"/>
  <c r="I31" i="2"/>
  <c r="I20" i="2"/>
  <c r="J31" i="2"/>
  <c r="K20" i="2"/>
  <c r="J41" i="2"/>
  <c r="J25" i="2"/>
  <c r="L45" i="2"/>
  <c r="J23" i="2"/>
  <c r="L37" i="2"/>
  <c r="I35" i="2"/>
  <c r="J35" i="2"/>
  <c r="K35" i="2"/>
  <c r="L35" i="2"/>
  <c r="I39" i="2"/>
  <c r="J39" i="2"/>
  <c r="K39" i="2"/>
  <c r="L39" i="2"/>
  <c r="K22" i="2"/>
  <c r="I22" i="2"/>
  <c r="J22" i="2"/>
  <c r="L22" i="2"/>
  <c r="I38" i="2"/>
  <c r="J38" i="2"/>
  <c r="K38" i="2"/>
  <c r="L38" i="2"/>
  <c r="K30" i="2"/>
  <c r="I30" i="2"/>
  <c r="J30" i="2"/>
  <c r="L30" i="2"/>
  <c r="I44" i="2"/>
  <c r="J44" i="2"/>
  <c r="K44" i="2"/>
  <c r="L44" i="2"/>
  <c r="I36" i="2"/>
  <c r="J36" i="2"/>
  <c r="K36" i="2"/>
  <c r="L36" i="2"/>
  <c r="I28" i="2"/>
  <c r="J28" i="2"/>
  <c r="K28" i="2"/>
  <c r="L28" i="2"/>
  <c r="K40" i="2"/>
  <c r="I41" i="2"/>
  <c r="I33" i="2"/>
  <c r="I25" i="2"/>
  <c r="J40" i="2"/>
  <c r="J32" i="2"/>
  <c r="J24" i="2"/>
  <c r="K31" i="2"/>
  <c r="K23" i="2"/>
  <c r="K45" i="2"/>
  <c r="K37" i="2"/>
  <c r="K29" i="2"/>
  <c r="J45" i="2"/>
  <c r="J37" i="2"/>
  <c r="J29" i="2"/>
  <c r="L43" i="2"/>
  <c r="L27" i="2"/>
  <c r="K43" i="2"/>
  <c r="K27" i="2"/>
  <c r="L42" i="2"/>
  <c r="L34" i="2"/>
  <c r="L26" i="2"/>
  <c r="I40" i="2"/>
  <c r="J43" i="2"/>
  <c r="J27" i="2"/>
  <c r="K42" i="2"/>
  <c r="K34" i="2"/>
  <c r="K26" i="2"/>
  <c r="L41" i="2"/>
  <c r="L33" i="2"/>
  <c r="L25" i="2"/>
  <c r="G21" i="2"/>
  <c r="C38" i="1"/>
  <c r="C39" i="1"/>
  <c r="C40" i="1"/>
  <c r="C41" i="1"/>
  <c r="C42" i="1"/>
  <c r="C37" i="1"/>
  <c r="C15" i="1"/>
  <c r="C27" i="1"/>
  <c r="C28" i="1"/>
  <c r="C29" i="1"/>
  <c r="C30" i="1"/>
  <c r="C31" i="1"/>
  <c r="C32" i="1"/>
  <c r="C33" i="1"/>
  <c r="C34" i="1"/>
  <c r="C35" i="1"/>
  <c r="C26" i="1"/>
  <c r="C16" i="1"/>
  <c r="C17" i="1"/>
  <c r="C18" i="1"/>
  <c r="C19" i="1"/>
  <c r="C20" i="1"/>
  <c r="C21" i="1"/>
  <c r="C22" i="1"/>
  <c r="C23" i="1"/>
  <c r="C24" i="1"/>
  <c r="I21" i="2" l="1"/>
  <c r="L21" i="2"/>
  <c r="J21" i="2"/>
  <c r="K21" i="2"/>
  <c r="G27" i="1"/>
  <c r="G28" i="1"/>
  <c r="G29" i="1"/>
  <c r="G30" i="1"/>
  <c r="G31" i="1"/>
  <c r="G32" i="1"/>
  <c r="G33" i="1"/>
  <c r="G34" i="1"/>
  <c r="G35" i="1"/>
  <c r="G26" i="1"/>
  <c r="F20" i="1"/>
  <c r="F16" i="1"/>
  <c r="F17" i="1"/>
  <c r="F18" i="1"/>
  <c r="F19" i="1"/>
  <c r="F21" i="1"/>
  <c r="F22" i="1"/>
  <c r="F23" i="1"/>
  <c r="F24" i="1"/>
  <c r="F9" i="1"/>
  <c r="E9" i="1"/>
  <c r="C9" i="1"/>
  <c r="B9" i="1"/>
  <c r="I38" i="1" l="1"/>
  <c r="I26" i="1"/>
  <c r="I39" i="1"/>
  <c r="I40" i="1"/>
  <c r="I41" i="1"/>
  <c r="I42" i="1"/>
  <c r="I43" i="1"/>
  <c r="I37" i="1"/>
  <c r="J15" i="1"/>
  <c r="J38" i="1"/>
  <c r="J39" i="1"/>
  <c r="J40" i="1"/>
  <c r="J41" i="1"/>
  <c r="J26" i="1"/>
  <c r="J42" i="1"/>
  <c r="J43" i="1"/>
  <c r="J37" i="1"/>
  <c r="K38" i="1"/>
  <c r="K39" i="1"/>
  <c r="K40" i="1"/>
  <c r="K41" i="1"/>
  <c r="K42" i="1"/>
  <c r="K43" i="1"/>
  <c r="K37" i="1"/>
  <c r="K26" i="1"/>
  <c r="H43" i="1"/>
  <c r="H38" i="1"/>
  <c r="H39" i="1"/>
  <c r="H40" i="1"/>
  <c r="H41" i="1"/>
  <c r="H42" i="1"/>
  <c r="H37" i="1"/>
  <c r="H16" i="1"/>
  <c r="H17" i="1"/>
  <c r="H18" i="1"/>
  <c r="H19" i="1"/>
  <c r="H20" i="1"/>
  <c r="H21" i="1"/>
  <c r="H22" i="1"/>
  <c r="H23" i="1"/>
  <c r="H24" i="1"/>
  <c r="H29" i="1"/>
  <c r="H32" i="1"/>
  <c r="H33" i="1"/>
  <c r="H34" i="1"/>
  <c r="I16" i="1"/>
  <c r="I17" i="1"/>
  <c r="I18" i="1"/>
  <c r="I19" i="1"/>
  <c r="I20" i="1"/>
  <c r="I21" i="1"/>
  <c r="I22" i="1"/>
  <c r="I23" i="1"/>
  <c r="I24" i="1"/>
  <c r="I15" i="1"/>
  <c r="I27" i="1"/>
  <c r="I29" i="1"/>
  <c r="I31" i="1"/>
  <c r="I32" i="1"/>
  <c r="I33" i="1"/>
  <c r="J16" i="1"/>
  <c r="J17" i="1"/>
  <c r="J18" i="1"/>
  <c r="J19" i="1"/>
  <c r="J20" i="1"/>
  <c r="J21" i="1"/>
  <c r="J22" i="1"/>
  <c r="J23" i="1"/>
  <c r="J24" i="1"/>
  <c r="J27" i="1"/>
  <c r="J29" i="1"/>
  <c r="J30" i="1"/>
  <c r="J31" i="1"/>
  <c r="J32" i="1"/>
  <c r="J34" i="1"/>
  <c r="J35" i="1"/>
  <c r="K16" i="1"/>
  <c r="K17" i="1"/>
  <c r="K18" i="1"/>
  <c r="K19" i="1"/>
  <c r="K20" i="1"/>
  <c r="K21" i="1"/>
  <c r="K22" i="1"/>
  <c r="K23" i="1"/>
  <c r="K24" i="1"/>
  <c r="K15" i="1"/>
  <c r="K27" i="1"/>
  <c r="K29" i="1"/>
  <c r="K30" i="1"/>
  <c r="K31" i="1"/>
  <c r="K32" i="1"/>
  <c r="K33" i="1"/>
  <c r="K34" i="1"/>
  <c r="K35" i="1"/>
  <c r="H35" i="1"/>
  <c r="I34" i="1"/>
  <c r="J33" i="1"/>
  <c r="H31" i="1"/>
  <c r="H30" i="1"/>
  <c r="H28" i="1"/>
  <c r="H27" i="1"/>
  <c r="K28" i="1"/>
  <c r="I30" i="1"/>
  <c r="J28" i="1"/>
  <c r="I28" i="1"/>
  <c r="I35" i="1"/>
</calcChain>
</file>

<file path=xl/sharedStrings.xml><?xml version="1.0" encoding="utf-8"?>
<sst xmlns="http://schemas.openxmlformats.org/spreadsheetml/2006/main" count="234" uniqueCount="53">
  <si>
    <t>Mass</t>
  </si>
  <si>
    <t>Wheelbase</t>
  </si>
  <si>
    <t>Centre of Gravity Height</t>
  </si>
  <si>
    <t>Static Weight Distribution (Front)</t>
  </si>
  <si>
    <t>Static Weight Distribution (Left)</t>
  </si>
  <si>
    <t>Cl</t>
  </si>
  <si>
    <t>A</t>
  </si>
  <si>
    <t>Air Density</t>
  </si>
  <si>
    <t>Centre of Pressure</t>
  </si>
  <si>
    <t>Average Track</t>
  </si>
  <si>
    <t>Maximum G</t>
  </si>
  <si>
    <t>kg</t>
  </si>
  <si>
    <t>m</t>
  </si>
  <si>
    <t>% Front</t>
  </si>
  <si>
    <t>% Left</t>
  </si>
  <si>
    <t>m^2</t>
  </si>
  <si>
    <t>kg/m^3</t>
  </si>
  <si>
    <t>G</t>
  </si>
  <si>
    <t>Static vertical loads (N)</t>
  </si>
  <si>
    <t>Aero Load (N) @ 30m/s</t>
  </si>
  <si>
    <t>FR</t>
  </si>
  <si>
    <t>FL</t>
  </si>
  <si>
    <t>RR</t>
  </si>
  <si>
    <t>RL</t>
  </si>
  <si>
    <t>Accelerations</t>
  </si>
  <si>
    <t>Load Transfer</t>
  </si>
  <si>
    <t xml:space="preserve">Acceleration  vertical loads (N) </t>
  </si>
  <si>
    <t>Velocity m/s</t>
  </si>
  <si>
    <t>Aero Load (N)</t>
  </si>
  <si>
    <t>Lat G</t>
  </si>
  <si>
    <t>Long G</t>
  </si>
  <si>
    <t>Lat Transfer</t>
  </si>
  <si>
    <t>Long Transfer</t>
  </si>
  <si>
    <t>Traction Circle</t>
  </si>
  <si>
    <t>C = 1.5</t>
  </si>
  <si>
    <t xml:space="preserve">a^2 + b^2 = c^2 </t>
  </si>
  <si>
    <t>C^2 = 2.25</t>
  </si>
  <si>
    <t xml:space="preserve">a^2 = b^2 </t>
  </si>
  <si>
    <t>2.25 /2 = 1.125</t>
  </si>
  <si>
    <t>sqrt of 1.125 = 1.06G</t>
  </si>
  <si>
    <t>Combined G</t>
  </si>
  <si>
    <t>Centre of Gravity</t>
  </si>
  <si>
    <t>Vertical Load</t>
  </si>
  <si>
    <t>Centre of Gravity 0.26m</t>
  </si>
  <si>
    <t>Centre of Gravity 0.36m</t>
  </si>
  <si>
    <t>Centre of Gravity 0.46m</t>
  </si>
  <si>
    <t>Average Track 1m</t>
  </si>
  <si>
    <t>Average Track 1.62m</t>
  </si>
  <si>
    <t>Average Track 2.24m</t>
  </si>
  <si>
    <t>Wheelbase 2m</t>
  </si>
  <si>
    <t>Wheelbase 2.8m</t>
  </si>
  <si>
    <t>Wheelbase 3.6m</t>
  </si>
  <si>
    <t>1.06G middle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</si>
</sst>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1" x14ac:knownFonts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/>
    <xf numFmtId="2" fontId="0" fillId="6" borderId="1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/>
    <xf numFmtId="165" fontId="0" fillId="5" borderId="1" xfId="0" applyNumberFormat="1" applyFill="1" applyBorder="1"/>
    <xf numFmtId="0" fontId="0" fillId="3" borderId="4" xfId="0" applyFill="1" applyBorder="1" applyAlignment="1">
      <alignment horizontal="center" vertical="center"/>
    </xf>
    <xf numFmtId="0" fontId="0" fillId="3" borderId="1" xfId="0" applyFill="1" applyBorder="1"/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Change in Velocity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'Vertical Loads'!$B$37:$B$43</c:f>
              <c:numCache>
                <c:formatCode>General</c:formatCode>
                <c:ptCount val="7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</c:numCache>
            </c:numRef>
          </c:cat>
          <c:val>
            <c:numRef>
              <c:f>'Vertical Loads'!$H$37:$H$43</c:f>
              <c:numCache>
                <c:formatCode>General</c:formatCode>
                <c:ptCount val="7"/>
                <c:pt idx="0">
                  <c:v>1418.8046039999997</c:v>
                </c:pt>
                <c:pt idx="1">
                  <c:v>1421.1931229999998</c:v>
                </c:pt>
                <c:pt idx="2">
                  <c:v>1428.3586799999996</c:v>
                </c:pt>
                <c:pt idx="3">
                  <c:v>1440.3012749999998</c:v>
                </c:pt>
                <c:pt idx="4">
                  <c:v>1457.0209079999997</c:v>
                </c:pt>
                <c:pt idx="5">
                  <c:v>1478.5175789999996</c:v>
                </c:pt>
                <c:pt idx="6">
                  <c:v>1504.7912879999997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83-4BD0-8BD2-54281164661A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'Vertical Loads'!$I$37:$I$43</c:f>
              <c:numCache>
                <c:formatCode>General</c:formatCode>
                <c:ptCount val="7"/>
                <c:pt idx="0">
                  <c:v>1476.7149960000002</c:v>
                </c:pt>
                <c:pt idx="1">
                  <c:v>1479.1035150000002</c:v>
                </c:pt>
                <c:pt idx="2">
                  <c:v>1486.2690720000001</c:v>
                </c:pt>
                <c:pt idx="3">
                  <c:v>1498.2116670000003</c:v>
                </c:pt>
                <c:pt idx="4">
                  <c:v>1514.9313000000002</c:v>
                </c:pt>
                <c:pt idx="5">
                  <c:v>1536.4279710000001</c:v>
                </c:pt>
                <c:pt idx="6">
                  <c:v>1562.7016800000001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583-4BD0-8BD2-54281164661A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'Vertical Loads'!$J$37:$J$43</c:f>
              <c:numCache>
                <c:formatCode>General</c:formatCode>
                <c:ptCount val="7"/>
                <c:pt idx="0">
                  <c:v>1599.928596</c:v>
                </c:pt>
                <c:pt idx="1">
                  <c:v>1603.2270269999999</c:v>
                </c:pt>
                <c:pt idx="2">
                  <c:v>1613.1223199999999</c:v>
                </c:pt>
                <c:pt idx="3">
                  <c:v>1629.6144749999999</c:v>
                </c:pt>
                <c:pt idx="4">
                  <c:v>1652.7034919999999</c:v>
                </c:pt>
                <c:pt idx="5">
                  <c:v>1682.389371</c:v>
                </c:pt>
                <c:pt idx="6">
                  <c:v>1718.672112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583-4BD0-8BD2-54281164661A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'Vertical Loads'!$K$37:$K$43</c:f>
              <c:numCache>
                <c:formatCode>General</c:formatCode>
                <c:ptCount val="7"/>
                <c:pt idx="0">
                  <c:v>1665.2318040000005</c:v>
                </c:pt>
                <c:pt idx="1">
                  <c:v>1668.5302350000004</c:v>
                </c:pt>
                <c:pt idx="2">
                  <c:v>1678.4255280000004</c:v>
                </c:pt>
                <c:pt idx="3">
                  <c:v>1694.9176830000004</c:v>
                </c:pt>
                <c:pt idx="4">
                  <c:v>1718.0067000000004</c:v>
                </c:pt>
                <c:pt idx="5">
                  <c:v>1747.6925790000005</c:v>
                </c:pt>
                <c:pt idx="6">
                  <c:v>1783.9753200000005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583-4BD0-8BD2-542811646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32404959"/>
        <c:axId val="640640063"/>
      </c:lineChart>
      <c:catAx>
        <c:axId val="63240495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0640063"/>
        <c:crosses val="autoZero"/>
        <c:auto val="1"/>
        <c:lblAlgn val="ctr"/>
        <c:lblOffset val="100"/>
        <c:noMultiLvlLbl val="0"/>
      </c:catAx>
      <c:valAx>
        <c:axId val="640640063"/>
        <c:scaling>
          <c:orientation val="minMax"/>
          <c:max val="1800"/>
          <c:min val="1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Veritical</a:t>
                </a:r>
                <a:r>
                  <a:rPr lang="en-GB" baseline="0"/>
                  <a:t> Load (N)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24049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Change in Longitudinal</a:t>
            </a:r>
            <a:r>
              <a:rPr lang="en-GB" baseline="0"/>
              <a:t> G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FR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'Vertical Loads'!$E$26:$E$35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cat>
          <c:val>
            <c:numRef>
              <c:f>'Vertical Loads'!$H$26:$H$35</c:f>
              <c:numCache>
                <c:formatCode>General</c:formatCode>
                <c:ptCount val="10"/>
                <c:pt idx="0">
                  <c:v>2063.2129251428569</c:v>
                </c:pt>
                <c:pt idx="1">
                  <c:v>2007.3707614285713</c:v>
                </c:pt>
                <c:pt idx="2">
                  <c:v>1895.6864339999997</c:v>
                </c:pt>
                <c:pt idx="3">
                  <c:v>1839.8442702857139</c:v>
                </c:pt>
                <c:pt idx="4">
                  <c:v>1784.0021065714282</c:v>
                </c:pt>
                <c:pt idx="5">
                  <c:v>1728.1599428571426</c:v>
                </c:pt>
                <c:pt idx="6">
                  <c:v>1672.3177791428568</c:v>
                </c:pt>
                <c:pt idx="7">
                  <c:v>1616.475615428571</c:v>
                </c:pt>
                <c:pt idx="8">
                  <c:v>1560.6334517142855</c:v>
                </c:pt>
                <c:pt idx="9">
                  <c:v>1504.7912879999997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14C-4232-9EFB-A9097437C95B}"/>
            </c:ext>
          </c:extLst>
        </c:ser>
        <c:ser>
          <c:idx val="0"/>
          <c:order val="1"/>
          <c:tx>
            <c:v>FL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'Vertical Loads'!$E$26:$E$35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cat>
          <c:val>
            <c:numRef>
              <c:f>'Vertical Loads'!$I$26:$I$35</c:f>
              <c:numCache>
                <c:formatCode>General</c:formatCode>
                <c:ptCount val="10"/>
                <c:pt idx="0">
                  <c:v>2121.1233171428576</c:v>
                </c:pt>
                <c:pt idx="1">
                  <c:v>2065.2811534285715</c:v>
                </c:pt>
                <c:pt idx="2">
                  <c:v>1953.5968260000002</c:v>
                </c:pt>
                <c:pt idx="3">
                  <c:v>1897.7546622857144</c:v>
                </c:pt>
                <c:pt idx="4">
                  <c:v>1841.9124985714288</c:v>
                </c:pt>
                <c:pt idx="5">
                  <c:v>1786.0703348571431</c:v>
                </c:pt>
                <c:pt idx="6">
                  <c:v>1730.2281711428573</c:v>
                </c:pt>
                <c:pt idx="7">
                  <c:v>1674.3860074285715</c:v>
                </c:pt>
                <c:pt idx="8">
                  <c:v>1618.5438437142859</c:v>
                </c:pt>
                <c:pt idx="9">
                  <c:v>1562.7016800000001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14C-4232-9EFB-A9097437C95B}"/>
            </c:ext>
          </c:extLst>
        </c:ser>
        <c:ser>
          <c:idx val="2"/>
          <c:order val="2"/>
          <c:tx>
            <c:v>RR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'Vertical Loads'!$E$26:$E$35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cat>
          <c:val>
            <c:numRef>
              <c:f>'Vertical Loads'!$J$26:$J$35</c:f>
              <c:numCache>
                <c:formatCode>General</c:formatCode>
                <c:ptCount val="10"/>
                <c:pt idx="0">
                  <c:v>2348.3816177142858</c:v>
                </c:pt>
                <c:pt idx="1">
                  <c:v>2285.4106671428572</c:v>
                </c:pt>
                <c:pt idx="2">
                  <c:v>2159.468766</c:v>
                </c:pt>
                <c:pt idx="3">
                  <c:v>2096.4978154285714</c:v>
                </c:pt>
                <c:pt idx="4">
                  <c:v>2033.5268648571428</c:v>
                </c:pt>
                <c:pt idx="5">
                  <c:v>1970.5559142857144</c:v>
                </c:pt>
                <c:pt idx="6">
                  <c:v>1907.5849637142858</c:v>
                </c:pt>
                <c:pt idx="7">
                  <c:v>1844.6140131428572</c:v>
                </c:pt>
                <c:pt idx="8">
                  <c:v>1781.6430625714286</c:v>
                </c:pt>
                <c:pt idx="9">
                  <c:v>1718.672112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14C-4232-9EFB-A9097437C95B}"/>
            </c:ext>
          </c:extLst>
        </c:ser>
        <c:ser>
          <c:idx val="3"/>
          <c:order val="3"/>
          <c:tx>
            <c:v>RL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'Vertical Loads'!$E$26:$E$35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cat>
          <c:val>
            <c:numRef>
              <c:f>'Vertical Loads'!$K$26:$K$35</c:f>
              <c:numCache>
                <c:formatCode>General</c:formatCode>
                <c:ptCount val="10"/>
                <c:pt idx="0">
                  <c:v>2413.684825714286</c:v>
                </c:pt>
                <c:pt idx="1">
                  <c:v>2350.7138751428579</c:v>
                </c:pt>
                <c:pt idx="2">
                  <c:v>2224.7719740000007</c:v>
                </c:pt>
                <c:pt idx="3">
                  <c:v>2161.8010234285721</c:v>
                </c:pt>
                <c:pt idx="4">
                  <c:v>2098.8300728571435</c:v>
                </c:pt>
                <c:pt idx="5">
                  <c:v>2035.8591222857149</c:v>
                </c:pt>
                <c:pt idx="6">
                  <c:v>1972.8881717142863</c:v>
                </c:pt>
                <c:pt idx="7">
                  <c:v>1909.9172211428577</c:v>
                </c:pt>
                <c:pt idx="8">
                  <c:v>1846.9462705714291</c:v>
                </c:pt>
                <c:pt idx="9">
                  <c:v>1783.9753200000005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14C-4232-9EFB-A9097437C9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32514159"/>
        <c:axId val="640641727"/>
      </c:lineChart>
      <c:catAx>
        <c:axId val="632514159"/>
        <c:scaling>
          <c:orientation val="maxMin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 Acceleration</a:t>
                </a:r>
                <a:r>
                  <a:rPr lang="en-GB" baseline="0"/>
                  <a:t>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0641727"/>
        <c:crosses val="autoZero"/>
        <c:auto val="1"/>
        <c:lblAlgn val="ctr"/>
        <c:lblOffset val="100"/>
        <c:noMultiLvlLbl val="0"/>
      </c:catAx>
      <c:valAx>
        <c:axId val="640641727"/>
        <c:scaling>
          <c:orientation val="minMax"/>
          <c:max val="2500"/>
          <c:min val="140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Loads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25141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Change</a:t>
            </a:r>
            <a:r>
              <a:rPr lang="en-GB" baseline="0"/>
              <a:t> in Lateral G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FR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'Vertical Loads'!$D$15:$D$24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cat>
          <c:val>
            <c:numRef>
              <c:f>'Vertical Loads'!$H$15:$H$24</c:f>
              <c:numCache>
                <c:formatCode>0.00</c:formatCode>
                <c:ptCount val="10"/>
                <c:pt idx="0">
                  <c:v>2511.0356879999995</c:v>
                </c:pt>
                <c:pt idx="1">
                  <c:v>2410.4112479999999</c:v>
                </c:pt>
                <c:pt idx="2">
                  <c:v>2209.1623679999998</c:v>
                </c:pt>
                <c:pt idx="3">
                  <c:v>2108.5379279999997</c:v>
                </c:pt>
                <c:pt idx="4">
                  <c:v>2007.9134879999997</c:v>
                </c:pt>
                <c:pt idx="5">
                  <c:v>1907.2890479999996</c:v>
                </c:pt>
                <c:pt idx="6">
                  <c:v>1806.6646079999996</c:v>
                </c:pt>
                <c:pt idx="7">
                  <c:v>1706.0401679999995</c:v>
                </c:pt>
                <c:pt idx="8">
                  <c:v>1605.4157279999997</c:v>
                </c:pt>
                <c:pt idx="9">
                  <c:v>1504.7912879999997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D68-48F4-A1C5-6D9DD1863540}"/>
            </c:ext>
          </c:extLst>
        </c:ser>
        <c:ser>
          <c:idx val="1"/>
          <c:order val="1"/>
          <c:tx>
            <c:v>FL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'Vertical Loads'!$D$15:$D$24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cat>
          <c:val>
            <c:numRef>
              <c:f>'Vertical Loads'!$I$15:$I$24</c:f>
              <c:numCache>
                <c:formatCode>General</c:formatCode>
                <c:ptCount val="10"/>
                <c:pt idx="0">
                  <c:v>2610.01728</c:v>
                </c:pt>
                <c:pt idx="1">
                  <c:v>2505.2857200000003</c:v>
                </c:pt>
                <c:pt idx="2">
                  <c:v>2295.8226</c:v>
                </c:pt>
                <c:pt idx="3">
                  <c:v>2191.0910400000002</c:v>
                </c:pt>
                <c:pt idx="4">
                  <c:v>2086.3594800000001</c:v>
                </c:pt>
                <c:pt idx="5">
                  <c:v>1981.6279200000001</c:v>
                </c:pt>
                <c:pt idx="6">
                  <c:v>1876.8963600000002</c:v>
                </c:pt>
                <c:pt idx="7">
                  <c:v>1772.1648</c:v>
                </c:pt>
                <c:pt idx="8">
                  <c:v>1667.4332400000001</c:v>
                </c:pt>
                <c:pt idx="9">
                  <c:v>1562.7016800000001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D68-48F4-A1C5-6D9DD1863540}"/>
            </c:ext>
          </c:extLst>
        </c:ser>
        <c:ser>
          <c:idx val="2"/>
          <c:order val="2"/>
          <c:tx>
            <c:v>RR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'Vertical Loads'!$D$15:$D$24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cat>
          <c:val>
            <c:numRef>
              <c:f>'Vertical Loads'!$J$15:$J$24</c:f>
              <c:numCache>
                <c:formatCode>General</c:formatCode>
                <c:ptCount val="10"/>
                <c:pt idx="0">
                  <c:v>2724.9165119999998</c:v>
                </c:pt>
                <c:pt idx="1">
                  <c:v>2624.2920719999997</c:v>
                </c:pt>
                <c:pt idx="2">
                  <c:v>2423.0431920000001</c:v>
                </c:pt>
                <c:pt idx="3">
                  <c:v>2322.418752</c:v>
                </c:pt>
                <c:pt idx="4">
                  <c:v>2221.794312</c:v>
                </c:pt>
                <c:pt idx="5">
                  <c:v>2121.1698719999999</c:v>
                </c:pt>
                <c:pt idx="6">
                  <c:v>2020.5454319999999</c:v>
                </c:pt>
                <c:pt idx="7">
                  <c:v>1919.9209919999998</c:v>
                </c:pt>
                <c:pt idx="8">
                  <c:v>1819.296552</c:v>
                </c:pt>
                <c:pt idx="9">
                  <c:v>1718.672112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D68-48F4-A1C5-6D9DD1863540}"/>
            </c:ext>
          </c:extLst>
        </c:ser>
        <c:ser>
          <c:idx val="3"/>
          <c:order val="3"/>
          <c:tx>
            <c:v>RL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'Vertical Loads'!$D$15:$D$24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cat>
          <c:val>
            <c:numRef>
              <c:f>'Vertical Loads'!$K$15:$K$24</c:f>
              <c:numCache>
                <c:formatCode>General</c:formatCode>
                <c:ptCount val="10"/>
                <c:pt idx="0">
                  <c:v>2831.2909200000004</c:v>
                </c:pt>
                <c:pt idx="1">
                  <c:v>2726.5593600000007</c:v>
                </c:pt>
                <c:pt idx="2">
                  <c:v>2517.0962400000003</c:v>
                </c:pt>
                <c:pt idx="3">
                  <c:v>2412.3646800000006</c:v>
                </c:pt>
                <c:pt idx="4">
                  <c:v>2307.6331200000004</c:v>
                </c:pt>
                <c:pt idx="5">
                  <c:v>2202.9015600000002</c:v>
                </c:pt>
                <c:pt idx="6">
                  <c:v>2098.1700000000005</c:v>
                </c:pt>
                <c:pt idx="7">
                  <c:v>1993.4384400000004</c:v>
                </c:pt>
                <c:pt idx="8">
                  <c:v>1888.7068800000004</c:v>
                </c:pt>
                <c:pt idx="9">
                  <c:v>1783.9753200000005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D68-48F4-A1C5-6D9DD18635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1912831"/>
        <c:axId val="581978895"/>
      </c:lineChart>
      <c:catAx>
        <c:axId val="311912831"/>
        <c:scaling>
          <c:orientation val="maxMin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</a:t>
                </a:r>
                <a:r>
                  <a:rPr lang="en-GB" baseline="0"/>
                  <a:t> </a:t>
                </a:r>
                <a:r>
                  <a:rPr lang="en-GB" sz="1000" b="0" i="0" u="none" strike="noStrike" baseline="0">
                    <a:effectLst/>
                  </a:rPr>
                  <a:t>Acceleration (G)</a:t>
                </a:r>
                <a:endParaRPr lang="en-GB" baseline="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1978895"/>
        <c:crosses val="autoZero"/>
        <c:auto val="1"/>
        <c:lblAlgn val="ctr"/>
        <c:lblOffset val="100"/>
        <c:noMultiLvlLbl val="0"/>
      </c:catAx>
      <c:valAx>
        <c:axId val="581978895"/>
        <c:scaling>
          <c:orientation val="minMax"/>
          <c:max val="2900"/>
          <c:min val="140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Veritical Loads (N)</a:t>
                </a:r>
              </a:p>
            </c:rich>
          </c:tx>
          <c:layout>
            <c:manualLayout>
              <c:xMode val="edge"/>
              <c:yMode val="edge"/>
              <c:x val="0.82350261557982329"/>
              <c:y val="0.3074690142898804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19128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10232132198429"/>
          <c:y val="3.8783891595529654E-2"/>
          <c:w val="0.83396719160104982"/>
          <c:h val="0.79051904868454503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'Traction Circle'!$D$15:$D$45</c:f>
              <c:numCache>
                <c:formatCode>0.000</c:formatCode>
                <c:ptCount val="31"/>
                <c:pt idx="0">
                  <c:v>1.5</c:v>
                </c:pt>
                <c:pt idx="1">
                  <c:v>1.45</c:v>
                </c:pt>
                <c:pt idx="2">
                  <c:v>1.4</c:v>
                </c:pt>
                <c:pt idx="3">
                  <c:v>1.3499999999999999</c:v>
                </c:pt>
                <c:pt idx="4">
                  <c:v>1.2999999999999998</c:v>
                </c:pt>
                <c:pt idx="5">
                  <c:v>1.2499999999999998</c:v>
                </c:pt>
                <c:pt idx="6">
                  <c:v>1.1999999999999997</c:v>
                </c:pt>
                <c:pt idx="7">
                  <c:v>1.1499999999999997</c:v>
                </c:pt>
                <c:pt idx="8">
                  <c:v>1.0999999999999996</c:v>
                </c:pt>
                <c:pt idx="9">
                  <c:v>1.0499999999999996</c:v>
                </c:pt>
                <c:pt idx="10">
                  <c:v>0.99999999999999956</c:v>
                </c:pt>
                <c:pt idx="11">
                  <c:v>0.94999999999999951</c:v>
                </c:pt>
                <c:pt idx="12">
                  <c:v>0.89999999999999947</c:v>
                </c:pt>
                <c:pt idx="13">
                  <c:v>0.84999999999999942</c:v>
                </c:pt>
                <c:pt idx="14">
                  <c:v>0.79999999999999938</c:v>
                </c:pt>
                <c:pt idx="15">
                  <c:v>0.74999999999999933</c:v>
                </c:pt>
                <c:pt idx="16">
                  <c:v>0.69999999999999929</c:v>
                </c:pt>
                <c:pt idx="17">
                  <c:v>0.64999999999999925</c:v>
                </c:pt>
                <c:pt idx="18">
                  <c:v>0.5999999999999992</c:v>
                </c:pt>
                <c:pt idx="19">
                  <c:v>0.54999999999999916</c:v>
                </c:pt>
                <c:pt idx="20">
                  <c:v>0.49999999999999917</c:v>
                </c:pt>
                <c:pt idx="21">
                  <c:v>0.44999999999999918</c:v>
                </c:pt>
                <c:pt idx="22">
                  <c:v>0.39999999999999919</c:v>
                </c:pt>
                <c:pt idx="23">
                  <c:v>0.3499999999999992</c:v>
                </c:pt>
                <c:pt idx="24">
                  <c:v>0.29999999999999921</c:v>
                </c:pt>
                <c:pt idx="25">
                  <c:v>0.24999999999999922</c:v>
                </c:pt>
                <c:pt idx="26">
                  <c:v>0.19999999999999923</c:v>
                </c:pt>
                <c:pt idx="27">
                  <c:v>0.14999999999999925</c:v>
                </c:pt>
                <c:pt idx="28">
                  <c:v>9.9999999999999242E-2</c:v>
                </c:pt>
                <c:pt idx="29">
                  <c:v>4.9999999999999239E-2</c:v>
                </c:pt>
                <c:pt idx="30">
                  <c:v>0</c:v>
                </c:pt>
              </c:numCache>
            </c:numRef>
          </c:cat>
          <c:val>
            <c:numRef>
              <c:f>'Traction Circle'!$E$15:$E$45</c:f>
              <c:numCache>
                <c:formatCode>0.000</c:formatCode>
                <c:ptCount val="31"/>
                <c:pt idx="0">
                  <c:v>0</c:v>
                </c:pt>
                <c:pt idx="1">
                  <c:v>0.38405728739343037</c:v>
                </c:pt>
                <c:pt idx="2">
                  <c:v>0.5385164807134506</c:v>
                </c:pt>
                <c:pt idx="3">
                  <c:v>0.65383484153110139</c:v>
                </c:pt>
                <c:pt idx="4">
                  <c:v>0.74833147735478855</c:v>
                </c:pt>
                <c:pt idx="5" formatCode="0.0000">
                  <c:v>0.82915619758885017</c:v>
                </c:pt>
                <c:pt idx="6">
                  <c:v>0.90000000000000036</c:v>
                </c:pt>
                <c:pt idx="7">
                  <c:v>0.96306801421291144</c:v>
                </c:pt>
                <c:pt idx="8">
                  <c:v>1.0198039027185573</c:v>
                </c:pt>
                <c:pt idx="9">
                  <c:v>1.071214264281428</c:v>
                </c:pt>
                <c:pt idx="10">
                  <c:v>1.1180339887498953</c:v>
                </c:pt>
                <c:pt idx="11">
                  <c:v>1.1608186766243904</c:v>
                </c:pt>
                <c:pt idx="12">
                  <c:v>1.2000000000000004</c:v>
                </c:pt>
                <c:pt idx="13">
                  <c:v>1.235920709430828</c:v>
                </c:pt>
                <c:pt idx="14">
                  <c:v>1.2688577540449524</c:v>
                </c:pt>
                <c:pt idx="15">
                  <c:v>1.2990381056766582</c:v>
                </c:pt>
                <c:pt idx="16">
                  <c:v>1.3266499161421603</c:v>
                </c:pt>
                <c:pt idx="17">
                  <c:v>1.3518505834595778</c:v>
                </c:pt>
                <c:pt idx="18">
                  <c:v>1.3747727084867523</c:v>
                </c:pt>
                <c:pt idx="19">
                  <c:v>1.3955285736952865</c:v>
                </c:pt>
                <c:pt idx="20">
                  <c:v>1.4142135623730954</c:v>
                </c:pt>
                <c:pt idx="21">
                  <c:v>1.4309088021254188</c:v>
                </c:pt>
                <c:pt idx="22">
                  <c:v>1.4456832294800963</c:v>
                </c:pt>
                <c:pt idx="23">
                  <c:v>1.4585952145814822</c:v>
                </c:pt>
                <c:pt idx="24">
                  <c:v>1.4696938456699071</c:v>
                </c:pt>
                <c:pt idx="25">
                  <c:v>1.4790199457749043</c:v>
                </c:pt>
                <c:pt idx="26">
                  <c:v>1.4866068747318506</c:v>
                </c:pt>
                <c:pt idx="27">
                  <c:v>1.49248115565993</c:v>
                </c:pt>
                <c:pt idx="28">
                  <c:v>1.4966629547095767</c:v>
                </c:pt>
                <c:pt idx="29">
                  <c:v>1.4991664350564951</c:v>
                </c:pt>
                <c:pt idx="30">
                  <c:v>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2-45E0-450C-B4CD-E67ABD4C98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4385392"/>
        <c:axId val="376036992"/>
      </c:lineChart>
      <c:catAx>
        <c:axId val="554385392"/>
        <c:scaling>
          <c:orientation val="maxMin"/>
        </c:scaling>
        <c:delete val="0"/>
        <c:axPos val="b"/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6036992"/>
        <c:crosses val="autoZero"/>
        <c:auto val="1"/>
        <c:lblAlgn val="ctr"/>
        <c:lblOffset val="100"/>
        <c:noMultiLvlLbl val="0"/>
      </c:catAx>
      <c:valAx>
        <c:axId val="376036992"/>
        <c:scaling>
          <c:orientation val="minMax"/>
          <c:max val="1.5"/>
          <c:min val="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4385392"/>
        <c:crosses val="autoZero"/>
        <c:crossBetween val="between"/>
        <c:majorUnit val="0.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Lateral Transfer</a:t>
            </a:r>
            <a:r>
              <a:rPr lang="en-GB" baseline="0"/>
              <a:t> vs Longitudinal G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('Traction Circle'!$D$15:$D$45,'Traction Circle'!$E$15:$E$45)</c:f>
              <c:numCache>
                <c:formatCode>0.000</c:formatCode>
                <c:ptCount val="62"/>
                <c:pt idx="0">
                  <c:v>1.5</c:v>
                </c:pt>
                <c:pt idx="1">
                  <c:v>1.45</c:v>
                </c:pt>
                <c:pt idx="2">
                  <c:v>1.4</c:v>
                </c:pt>
                <c:pt idx="3">
                  <c:v>1.3499999999999999</c:v>
                </c:pt>
                <c:pt idx="4">
                  <c:v>1.2999999999999998</c:v>
                </c:pt>
                <c:pt idx="5">
                  <c:v>1.2499999999999998</c:v>
                </c:pt>
                <c:pt idx="6">
                  <c:v>1.1999999999999997</c:v>
                </c:pt>
                <c:pt idx="7">
                  <c:v>1.1499999999999997</c:v>
                </c:pt>
                <c:pt idx="8">
                  <c:v>1.0999999999999996</c:v>
                </c:pt>
                <c:pt idx="9">
                  <c:v>1.0499999999999996</c:v>
                </c:pt>
                <c:pt idx="10">
                  <c:v>0.99999999999999956</c:v>
                </c:pt>
                <c:pt idx="11">
                  <c:v>0.94999999999999951</c:v>
                </c:pt>
                <c:pt idx="12">
                  <c:v>0.89999999999999947</c:v>
                </c:pt>
                <c:pt idx="13">
                  <c:v>0.84999999999999942</c:v>
                </c:pt>
                <c:pt idx="14">
                  <c:v>0.79999999999999938</c:v>
                </c:pt>
                <c:pt idx="15">
                  <c:v>0.74999999999999933</c:v>
                </c:pt>
                <c:pt idx="16">
                  <c:v>0.69999999999999929</c:v>
                </c:pt>
                <c:pt idx="17">
                  <c:v>0.64999999999999925</c:v>
                </c:pt>
                <c:pt idx="18">
                  <c:v>0.5999999999999992</c:v>
                </c:pt>
                <c:pt idx="19">
                  <c:v>0.54999999999999916</c:v>
                </c:pt>
                <c:pt idx="20">
                  <c:v>0.49999999999999917</c:v>
                </c:pt>
                <c:pt idx="21">
                  <c:v>0.44999999999999918</c:v>
                </c:pt>
                <c:pt idx="22">
                  <c:v>0.39999999999999919</c:v>
                </c:pt>
                <c:pt idx="23">
                  <c:v>0.3499999999999992</c:v>
                </c:pt>
                <c:pt idx="24">
                  <c:v>0.29999999999999921</c:v>
                </c:pt>
                <c:pt idx="25">
                  <c:v>0.24999999999999922</c:v>
                </c:pt>
                <c:pt idx="26">
                  <c:v>0.19999999999999923</c:v>
                </c:pt>
                <c:pt idx="27">
                  <c:v>0.14999999999999925</c:v>
                </c:pt>
                <c:pt idx="28">
                  <c:v>9.9999999999999242E-2</c:v>
                </c:pt>
                <c:pt idx="29">
                  <c:v>4.9999999999999239E-2</c:v>
                </c:pt>
                <c:pt idx="30">
                  <c:v>0</c:v>
                </c:pt>
                <c:pt idx="31">
                  <c:v>0</c:v>
                </c:pt>
                <c:pt idx="32">
                  <c:v>0.38405728739343037</c:v>
                </c:pt>
                <c:pt idx="33">
                  <c:v>0.5385164807134506</c:v>
                </c:pt>
                <c:pt idx="34">
                  <c:v>0.65383484153110139</c:v>
                </c:pt>
                <c:pt idx="35">
                  <c:v>0.74833147735478855</c:v>
                </c:pt>
                <c:pt idx="36" formatCode="0.0000">
                  <c:v>0.82915619758885017</c:v>
                </c:pt>
                <c:pt idx="37">
                  <c:v>0.90000000000000036</c:v>
                </c:pt>
                <c:pt idx="38">
                  <c:v>0.96306801421291144</c:v>
                </c:pt>
                <c:pt idx="39">
                  <c:v>1.0198039027185573</c:v>
                </c:pt>
                <c:pt idx="40">
                  <c:v>1.071214264281428</c:v>
                </c:pt>
                <c:pt idx="41">
                  <c:v>1.1180339887498953</c:v>
                </c:pt>
                <c:pt idx="42">
                  <c:v>1.1608186766243904</c:v>
                </c:pt>
                <c:pt idx="43">
                  <c:v>1.2000000000000004</c:v>
                </c:pt>
                <c:pt idx="44">
                  <c:v>1.235920709430828</c:v>
                </c:pt>
                <c:pt idx="45">
                  <c:v>1.2688577540449524</c:v>
                </c:pt>
                <c:pt idx="46">
                  <c:v>1.2990381056766582</c:v>
                </c:pt>
                <c:pt idx="47">
                  <c:v>1.3266499161421603</c:v>
                </c:pt>
                <c:pt idx="48">
                  <c:v>1.3518505834595778</c:v>
                </c:pt>
                <c:pt idx="49">
                  <c:v>1.3747727084867523</c:v>
                </c:pt>
                <c:pt idx="50">
                  <c:v>1.3955285736952865</c:v>
                </c:pt>
                <c:pt idx="51">
                  <c:v>1.4142135623730954</c:v>
                </c:pt>
                <c:pt idx="52">
                  <c:v>1.4309088021254188</c:v>
                </c:pt>
                <c:pt idx="53">
                  <c:v>1.4456832294800963</c:v>
                </c:pt>
                <c:pt idx="54">
                  <c:v>1.4585952145814822</c:v>
                </c:pt>
                <c:pt idx="55">
                  <c:v>1.4696938456699071</c:v>
                </c:pt>
                <c:pt idx="56">
                  <c:v>1.4790199457749043</c:v>
                </c:pt>
                <c:pt idx="57">
                  <c:v>1.4866068747318506</c:v>
                </c:pt>
                <c:pt idx="58">
                  <c:v>1.49248115565993</c:v>
                </c:pt>
                <c:pt idx="59">
                  <c:v>1.4966629547095767</c:v>
                </c:pt>
                <c:pt idx="60">
                  <c:v>1.4991664350564951</c:v>
                </c:pt>
                <c:pt idx="61">
                  <c:v>1.5</c:v>
                </c:pt>
              </c:numCache>
            </c:numRef>
          </c:cat>
          <c:val>
            <c:numRef>
              <c:f>'Traction Circle'!$G$15:$G$45</c:f>
              <c:numCache>
                <c:formatCode>General</c:formatCode>
                <c:ptCount val="31"/>
                <c:pt idx="0">
                  <c:v>0</c:v>
                </c:pt>
                <c:pt idx="1">
                  <c:v>525.78978873310177</c:v>
                </c:pt>
                <c:pt idx="2">
                  <c:v>737.25060275594228</c:v>
                </c:pt>
                <c:pt idx="3">
                  <c:v>895.12605144973907</c:v>
                </c:pt>
                <c:pt idx="4">
                  <c:v>1024.4957257577996</c:v>
                </c:pt>
                <c:pt idx="5">
                  <c:v>1135.1480007470393</c:v>
                </c:pt>
                <c:pt idx="6">
                  <c:v>1232.1360000000004</c:v>
                </c:pt>
                <c:pt idx="7">
                  <c:v>1318.4786341780441</c:v>
                </c:pt>
                <c:pt idx="8">
                  <c:v>1396.1523349778136</c:v>
                </c:pt>
                <c:pt idx="9">
                  <c:v>1466.5351763718461</c:v>
                </c:pt>
                <c:pt idx="10">
                  <c:v>1530.6332519581565</c:v>
                </c:pt>
                <c:pt idx="11">
                  <c:v>1589.2072010458553</c:v>
                </c:pt>
                <c:pt idx="12">
                  <c:v>1642.8480000000004</c:v>
                </c:pt>
                <c:pt idx="13">
                  <c:v>1692.0248880391807</c:v>
                </c:pt>
                <c:pt idx="14">
                  <c:v>1737.1170195977015</c:v>
                </c:pt>
                <c:pt idx="15">
                  <c:v>1778.4351281955724</c:v>
                </c:pt>
                <c:pt idx="16">
                  <c:v>1816.2368011952631</c:v>
                </c:pt>
                <c:pt idx="17">
                  <c:v>1850.7375227795003</c:v>
                </c:pt>
                <c:pt idx="18">
                  <c:v>1882.1188288267033</c:v>
                </c:pt>
                <c:pt idx="19">
                  <c:v>1910.5344385317951</c:v>
                </c:pt>
                <c:pt idx="20">
                  <c:v>1936.1149354312627</c:v>
                </c:pt>
                <c:pt idx="21">
                  <c:v>1958.9713864617834</c:v>
                </c:pt>
                <c:pt idx="22">
                  <c:v>1979.1981684874308</c:v>
                </c:pt>
                <c:pt idx="23">
                  <c:v>1996.8751925706324</c:v>
                </c:pt>
                <c:pt idx="24">
                  <c:v>2012.0696624759296</c:v>
                </c:pt>
                <c:pt idx="25">
                  <c:v>2024.8374665636748</c:v>
                </c:pt>
                <c:pt idx="26">
                  <c:v>2035.2242757828924</c:v>
                </c:pt>
                <c:pt idx="27">
                  <c:v>2043.2664013446702</c:v>
                </c:pt>
                <c:pt idx="28">
                  <c:v>2048.9914515155988</c:v>
                </c:pt>
                <c:pt idx="29">
                  <c:v>2052.4188162497439</c:v>
                </c:pt>
                <c:pt idx="30">
                  <c:v>2053.56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B0B-4408-96FE-3C6E4EE662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27950848"/>
        <c:axId val="1609926256"/>
      </c:lineChart>
      <c:catAx>
        <c:axId val="1727950848"/>
        <c:scaling>
          <c:orientation val="maxMin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</a:t>
                </a:r>
                <a:r>
                  <a:rPr lang="en-GB" baseline="0"/>
                  <a:t> G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9926256"/>
        <c:crosses val="autoZero"/>
        <c:auto val="1"/>
        <c:lblAlgn val="ctr"/>
        <c:lblOffset val="100"/>
        <c:noMultiLvlLbl val="0"/>
      </c:catAx>
      <c:valAx>
        <c:axId val="1609926256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</a:t>
                </a:r>
                <a:r>
                  <a:rPr lang="en-GB" baseline="0"/>
                  <a:t> Transfer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7950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Lateral</a:t>
            </a:r>
            <a:r>
              <a:rPr lang="en-GB" baseline="0"/>
              <a:t> Transfer vs Lateral 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'Traction Circle'!$E$15:$E$45</c:f>
              <c:numCache>
                <c:formatCode>0.000</c:formatCode>
                <c:ptCount val="31"/>
                <c:pt idx="0">
                  <c:v>0</c:v>
                </c:pt>
                <c:pt idx="1">
                  <c:v>0.38405728739343037</c:v>
                </c:pt>
                <c:pt idx="2">
                  <c:v>0.5385164807134506</c:v>
                </c:pt>
                <c:pt idx="3">
                  <c:v>0.65383484153110139</c:v>
                </c:pt>
                <c:pt idx="4">
                  <c:v>0.74833147735478855</c:v>
                </c:pt>
                <c:pt idx="5" formatCode="0.0000">
                  <c:v>0.82915619758885017</c:v>
                </c:pt>
                <c:pt idx="6">
                  <c:v>0.90000000000000036</c:v>
                </c:pt>
                <c:pt idx="7">
                  <c:v>0.96306801421291144</c:v>
                </c:pt>
                <c:pt idx="8">
                  <c:v>1.0198039027185573</c:v>
                </c:pt>
                <c:pt idx="9">
                  <c:v>1.071214264281428</c:v>
                </c:pt>
                <c:pt idx="10">
                  <c:v>1.1180339887498953</c:v>
                </c:pt>
                <c:pt idx="11">
                  <c:v>1.1608186766243904</c:v>
                </c:pt>
                <c:pt idx="12">
                  <c:v>1.2000000000000004</c:v>
                </c:pt>
                <c:pt idx="13">
                  <c:v>1.235920709430828</c:v>
                </c:pt>
                <c:pt idx="14">
                  <c:v>1.2688577540449524</c:v>
                </c:pt>
                <c:pt idx="15">
                  <c:v>1.2990381056766582</c:v>
                </c:pt>
                <c:pt idx="16">
                  <c:v>1.3266499161421603</c:v>
                </c:pt>
                <c:pt idx="17">
                  <c:v>1.3518505834595778</c:v>
                </c:pt>
                <c:pt idx="18">
                  <c:v>1.3747727084867523</c:v>
                </c:pt>
                <c:pt idx="19">
                  <c:v>1.3955285736952865</c:v>
                </c:pt>
                <c:pt idx="20">
                  <c:v>1.4142135623730954</c:v>
                </c:pt>
                <c:pt idx="21">
                  <c:v>1.4309088021254188</c:v>
                </c:pt>
                <c:pt idx="22">
                  <c:v>1.4456832294800963</c:v>
                </c:pt>
                <c:pt idx="23">
                  <c:v>1.4585952145814822</c:v>
                </c:pt>
                <c:pt idx="24">
                  <c:v>1.4696938456699071</c:v>
                </c:pt>
                <c:pt idx="25">
                  <c:v>1.4790199457749043</c:v>
                </c:pt>
                <c:pt idx="26">
                  <c:v>1.4866068747318506</c:v>
                </c:pt>
                <c:pt idx="27">
                  <c:v>1.49248115565993</c:v>
                </c:pt>
                <c:pt idx="28">
                  <c:v>1.4966629547095767</c:v>
                </c:pt>
                <c:pt idx="29">
                  <c:v>1.4991664350564951</c:v>
                </c:pt>
                <c:pt idx="30">
                  <c:v>1.5</c:v>
                </c:pt>
              </c:numCache>
            </c:numRef>
          </c:cat>
          <c:val>
            <c:numRef>
              <c:f>'Traction Circle'!$G$15:$G$45</c:f>
              <c:numCache>
                <c:formatCode>General</c:formatCode>
                <c:ptCount val="31"/>
                <c:pt idx="0">
                  <c:v>0</c:v>
                </c:pt>
                <c:pt idx="1">
                  <c:v>525.78978873310177</c:v>
                </c:pt>
                <c:pt idx="2">
                  <c:v>737.25060275594228</c:v>
                </c:pt>
                <c:pt idx="3">
                  <c:v>895.12605144973907</c:v>
                </c:pt>
                <c:pt idx="4">
                  <c:v>1024.4957257577996</c:v>
                </c:pt>
                <c:pt idx="5">
                  <c:v>1135.1480007470393</c:v>
                </c:pt>
                <c:pt idx="6">
                  <c:v>1232.1360000000004</c:v>
                </c:pt>
                <c:pt idx="7">
                  <c:v>1318.4786341780441</c:v>
                </c:pt>
                <c:pt idx="8">
                  <c:v>1396.1523349778136</c:v>
                </c:pt>
                <c:pt idx="9">
                  <c:v>1466.5351763718461</c:v>
                </c:pt>
                <c:pt idx="10">
                  <c:v>1530.6332519581565</c:v>
                </c:pt>
                <c:pt idx="11">
                  <c:v>1589.2072010458553</c:v>
                </c:pt>
                <c:pt idx="12">
                  <c:v>1642.8480000000004</c:v>
                </c:pt>
                <c:pt idx="13">
                  <c:v>1692.0248880391807</c:v>
                </c:pt>
                <c:pt idx="14">
                  <c:v>1737.1170195977015</c:v>
                </c:pt>
                <c:pt idx="15">
                  <c:v>1778.4351281955724</c:v>
                </c:pt>
                <c:pt idx="16">
                  <c:v>1816.2368011952631</c:v>
                </c:pt>
                <c:pt idx="17">
                  <c:v>1850.7375227795003</c:v>
                </c:pt>
                <c:pt idx="18">
                  <c:v>1882.1188288267033</c:v>
                </c:pt>
                <c:pt idx="19">
                  <c:v>1910.5344385317951</c:v>
                </c:pt>
                <c:pt idx="20">
                  <c:v>1936.1149354312627</c:v>
                </c:pt>
                <c:pt idx="21">
                  <c:v>1958.9713864617834</c:v>
                </c:pt>
                <c:pt idx="22">
                  <c:v>1979.1981684874308</c:v>
                </c:pt>
                <c:pt idx="23">
                  <c:v>1996.8751925706324</c:v>
                </c:pt>
                <c:pt idx="24">
                  <c:v>2012.0696624759296</c:v>
                </c:pt>
                <c:pt idx="25">
                  <c:v>2024.8374665636748</c:v>
                </c:pt>
                <c:pt idx="26">
                  <c:v>2035.2242757828924</c:v>
                </c:pt>
                <c:pt idx="27">
                  <c:v>2043.2664013446702</c:v>
                </c:pt>
                <c:pt idx="28">
                  <c:v>2048.9914515155988</c:v>
                </c:pt>
                <c:pt idx="29">
                  <c:v>2052.4188162497439</c:v>
                </c:pt>
                <c:pt idx="30">
                  <c:v>2053.56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7B-4B97-9076-E5D36716AE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37005040"/>
        <c:axId val="1554900160"/>
      </c:lineChart>
      <c:catAx>
        <c:axId val="18370050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</a:t>
                </a:r>
                <a:r>
                  <a:rPr lang="en-GB" baseline="0"/>
                  <a:t> G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4900160"/>
        <c:crosses val="autoZero"/>
        <c:auto val="1"/>
        <c:lblAlgn val="ctr"/>
        <c:lblOffset val="100"/>
        <c:noMultiLvlLbl val="0"/>
      </c:catAx>
      <c:valAx>
        <c:axId val="1554900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</a:t>
                </a:r>
                <a:r>
                  <a:rPr lang="en-GB" baseline="0"/>
                  <a:t> Transfer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70050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Longitudinal</a:t>
            </a:r>
            <a:r>
              <a:rPr lang="en-GB" baseline="0"/>
              <a:t> Transfer vs Longitudinal G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'Traction Circle'!$D$15:$D$45</c:f>
              <c:numCache>
                <c:formatCode>0.000</c:formatCode>
                <c:ptCount val="31"/>
                <c:pt idx="0">
                  <c:v>1.5</c:v>
                </c:pt>
                <c:pt idx="1">
                  <c:v>1.45</c:v>
                </c:pt>
                <c:pt idx="2">
                  <c:v>1.4</c:v>
                </c:pt>
                <c:pt idx="3">
                  <c:v>1.3499999999999999</c:v>
                </c:pt>
                <c:pt idx="4">
                  <c:v>1.2999999999999998</c:v>
                </c:pt>
                <c:pt idx="5">
                  <c:v>1.2499999999999998</c:v>
                </c:pt>
                <c:pt idx="6">
                  <c:v>1.1999999999999997</c:v>
                </c:pt>
                <c:pt idx="7">
                  <c:v>1.1499999999999997</c:v>
                </c:pt>
                <c:pt idx="8">
                  <c:v>1.0999999999999996</c:v>
                </c:pt>
                <c:pt idx="9">
                  <c:v>1.0499999999999996</c:v>
                </c:pt>
                <c:pt idx="10">
                  <c:v>0.99999999999999956</c:v>
                </c:pt>
                <c:pt idx="11">
                  <c:v>0.94999999999999951</c:v>
                </c:pt>
                <c:pt idx="12">
                  <c:v>0.89999999999999947</c:v>
                </c:pt>
                <c:pt idx="13">
                  <c:v>0.84999999999999942</c:v>
                </c:pt>
                <c:pt idx="14">
                  <c:v>0.79999999999999938</c:v>
                </c:pt>
                <c:pt idx="15">
                  <c:v>0.74999999999999933</c:v>
                </c:pt>
                <c:pt idx="16">
                  <c:v>0.69999999999999929</c:v>
                </c:pt>
                <c:pt idx="17">
                  <c:v>0.64999999999999925</c:v>
                </c:pt>
                <c:pt idx="18">
                  <c:v>0.5999999999999992</c:v>
                </c:pt>
                <c:pt idx="19">
                  <c:v>0.54999999999999916</c:v>
                </c:pt>
                <c:pt idx="20">
                  <c:v>0.49999999999999917</c:v>
                </c:pt>
                <c:pt idx="21">
                  <c:v>0.44999999999999918</c:v>
                </c:pt>
                <c:pt idx="22">
                  <c:v>0.39999999999999919</c:v>
                </c:pt>
                <c:pt idx="23">
                  <c:v>0.3499999999999992</c:v>
                </c:pt>
                <c:pt idx="24">
                  <c:v>0.29999999999999921</c:v>
                </c:pt>
                <c:pt idx="25">
                  <c:v>0.24999999999999922</c:v>
                </c:pt>
                <c:pt idx="26">
                  <c:v>0.19999999999999923</c:v>
                </c:pt>
                <c:pt idx="27">
                  <c:v>0.14999999999999925</c:v>
                </c:pt>
                <c:pt idx="28">
                  <c:v>9.9999999999999242E-2</c:v>
                </c:pt>
                <c:pt idx="29">
                  <c:v>4.9999999999999239E-2</c:v>
                </c:pt>
                <c:pt idx="30">
                  <c:v>0</c:v>
                </c:pt>
              </c:numCache>
            </c:numRef>
          </c:cat>
          <c:val>
            <c:numRef>
              <c:f>'Traction Circle'!$H$15:$H$45</c:f>
              <c:numCache>
                <c:formatCode>General</c:formatCode>
                <c:ptCount val="31"/>
                <c:pt idx="0">
                  <c:v>1188.131142857143</c:v>
                </c:pt>
                <c:pt idx="1">
                  <c:v>1148.5267714285715</c:v>
                </c:pt>
                <c:pt idx="2">
                  <c:v>1108.9223999999999</c:v>
                </c:pt>
                <c:pt idx="3">
                  <c:v>1069.3180285714286</c:v>
                </c:pt>
                <c:pt idx="4">
                  <c:v>1029.7136571428571</c:v>
                </c:pt>
                <c:pt idx="5">
                  <c:v>990.10928571428565</c:v>
                </c:pt>
                <c:pt idx="6">
                  <c:v>950.50491428571411</c:v>
                </c:pt>
                <c:pt idx="7">
                  <c:v>910.90054285714268</c:v>
                </c:pt>
                <c:pt idx="8">
                  <c:v>871.29617142857114</c:v>
                </c:pt>
                <c:pt idx="9">
                  <c:v>831.69179999999972</c:v>
                </c:pt>
                <c:pt idx="10">
                  <c:v>792.0874285714284</c:v>
                </c:pt>
                <c:pt idx="11">
                  <c:v>752.48305714285698</c:v>
                </c:pt>
                <c:pt idx="12">
                  <c:v>712.87868571428533</c:v>
                </c:pt>
                <c:pt idx="13">
                  <c:v>673.2743142857139</c:v>
                </c:pt>
                <c:pt idx="14">
                  <c:v>633.66994285714236</c:v>
                </c:pt>
                <c:pt idx="15">
                  <c:v>594.06557142857082</c:v>
                </c:pt>
                <c:pt idx="16">
                  <c:v>554.46119999999951</c:v>
                </c:pt>
                <c:pt idx="17">
                  <c:v>514.85682857142797</c:v>
                </c:pt>
                <c:pt idx="18">
                  <c:v>475.25245714285649</c:v>
                </c:pt>
                <c:pt idx="19">
                  <c:v>435.64808571428512</c:v>
                </c:pt>
                <c:pt idx="20">
                  <c:v>396.04371428571363</c:v>
                </c:pt>
                <c:pt idx="21">
                  <c:v>356.43934285714226</c:v>
                </c:pt>
                <c:pt idx="22">
                  <c:v>316.83497142857084</c:v>
                </c:pt>
                <c:pt idx="23">
                  <c:v>277.23059999999941</c:v>
                </c:pt>
                <c:pt idx="24">
                  <c:v>237.62622857142796</c:v>
                </c:pt>
                <c:pt idx="25">
                  <c:v>198.02185714285653</c:v>
                </c:pt>
                <c:pt idx="26">
                  <c:v>158.41748571428514</c:v>
                </c:pt>
                <c:pt idx="27">
                  <c:v>118.8131142857137</c:v>
                </c:pt>
                <c:pt idx="28">
                  <c:v>79.208742857142269</c:v>
                </c:pt>
                <c:pt idx="29">
                  <c:v>39.604371428570829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114-48E1-996B-1F9799C831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1712688"/>
        <c:axId val="1540994816"/>
      </c:lineChart>
      <c:catAx>
        <c:axId val="1691712688"/>
        <c:scaling>
          <c:orientation val="maxMin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</a:t>
                </a:r>
                <a:r>
                  <a:rPr lang="en-GB" baseline="0"/>
                  <a:t> G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0994816"/>
        <c:crosses val="autoZero"/>
        <c:auto val="1"/>
        <c:lblAlgn val="ctr"/>
        <c:lblOffset val="100"/>
        <c:noMultiLvlLbl val="0"/>
      </c:catAx>
      <c:valAx>
        <c:axId val="1540994816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Lonitudinal</a:t>
                </a:r>
                <a:r>
                  <a:rPr lang="en-GB" baseline="0"/>
                  <a:t> transfer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high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1712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Longitudinal</a:t>
            </a:r>
            <a:r>
              <a:rPr lang="en-GB" baseline="0"/>
              <a:t> Transfer vs Lateral G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'Traction Circle'!$E$15:$E$45</c:f>
              <c:numCache>
                <c:formatCode>0.000</c:formatCode>
                <c:ptCount val="31"/>
                <c:pt idx="0">
                  <c:v>0</c:v>
                </c:pt>
                <c:pt idx="1">
                  <c:v>0.38405728739343037</c:v>
                </c:pt>
                <c:pt idx="2">
                  <c:v>0.5385164807134506</c:v>
                </c:pt>
                <c:pt idx="3">
                  <c:v>0.65383484153110139</c:v>
                </c:pt>
                <c:pt idx="4">
                  <c:v>0.74833147735478855</c:v>
                </c:pt>
                <c:pt idx="5" formatCode="0.0000">
                  <c:v>0.82915619758885017</c:v>
                </c:pt>
                <c:pt idx="6">
                  <c:v>0.90000000000000036</c:v>
                </c:pt>
                <c:pt idx="7">
                  <c:v>0.96306801421291144</c:v>
                </c:pt>
                <c:pt idx="8">
                  <c:v>1.0198039027185573</c:v>
                </c:pt>
                <c:pt idx="9">
                  <c:v>1.071214264281428</c:v>
                </c:pt>
                <c:pt idx="10">
                  <c:v>1.1180339887498953</c:v>
                </c:pt>
                <c:pt idx="11">
                  <c:v>1.1608186766243904</c:v>
                </c:pt>
                <c:pt idx="12">
                  <c:v>1.2000000000000004</c:v>
                </c:pt>
                <c:pt idx="13">
                  <c:v>1.235920709430828</c:v>
                </c:pt>
                <c:pt idx="14">
                  <c:v>1.2688577540449524</c:v>
                </c:pt>
                <c:pt idx="15">
                  <c:v>1.2990381056766582</c:v>
                </c:pt>
                <c:pt idx="16">
                  <c:v>1.3266499161421603</c:v>
                </c:pt>
                <c:pt idx="17">
                  <c:v>1.3518505834595778</c:v>
                </c:pt>
                <c:pt idx="18">
                  <c:v>1.3747727084867523</c:v>
                </c:pt>
                <c:pt idx="19">
                  <c:v>1.3955285736952865</c:v>
                </c:pt>
                <c:pt idx="20">
                  <c:v>1.4142135623730954</c:v>
                </c:pt>
                <c:pt idx="21">
                  <c:v>1.4309088021254188</c:v>
                </c:pt>
                <c:pt idx="22">
                  <c:v>1.4456832294800963</c:v>
                </c:pt>
                <c:pt idx="23">
                  <c:v>1.4585952145814822</c:v>
                </c:pt>
                <c:pt idx="24">
                  <c:v>1.4696938456699071</c:v>
                </c:pt>
                <c:pt idx="25">
                  <c:v>1.4790199457749043</c:v>
                </c:pt>
                <c:pt idx="26">
                  <c:v>1.4866068747318506</c:v>
                </c:pt>
                <c:pt idx="27">
                  <c:v>1.49248115565993</c:v>
                </c:pt>
                <c:pt idx="28">
                  <c:v>1.4966629547095767</c:v>
                </c:pt>
                <c:pt idx="29">
                  <c:v>1.4991664350564951</c:v>
                </c:pt>
                <c:pt idx="30">
                  <c:v>1.5</c:v>
                </c:pt>
              </c:numCache>
            </c:numRef>
          </c:cat>
          <c:val>
            <c:numRef>
              <c:f>'Traction Circle'!$H$15:$H$45</c:f>
              <c:numCache>
                <c:formatCode>General</c:formatCode>
                <c:ptCount val="31"/>
                <c:pt idx="0">
                  <c:v>1188.131142857143</c:v>
                </c:pt>
                <c:pt idx="1">
                  <c:v>1148.5267714285715</c:v>
                </c:pt>
                <c:pt idx="2">
                  <c:v>1108.9223999999999</c:v>
                </c:pt>
                <c:pt idx="3">
                  <c:v>1069.3180285714286</c:v>
                </c:pt>
                <c:pt idx="4">
                  <c:v>1029.7136571428571</c:v>
                </c:pt>
                <c:pt idx="5">
                  <c:v>990.10928571428565</c:v>
                </c:pt>
                <c:pt idx="6">
                  <c:v>950.50491428571411</c:v>
                </c:pt>
                <c:pt idx="7">
                  <c:v>910.90054285714268</c:v>
                </c:pt>
                <c:pt idx="8">
                  <c:v>871.29617142857114</c:v>
                </c:pt>
                <c:pt idx="9">
                  <c:v>831.69179999999972</c:v>
                </c:pt>
                <c:pt idx="10">
                  <c:v>792.0874285714284</c:v>
                </c:pt>
                <c:pt idx="11">
                  <c:v>752.48305714285698</c:v>
                </c:pt>
                <c:pt idx="12">
                  <c:v>712.87868571428533</c:v>
                </c:pt>
                <c:pt idx="13">
                  <c:v>673.2743142857139</c:v>
                </c:pt>
                <c:pt idx="14">
                  <c:v>633.66994285714236</c:v>
                </c:pt>
                <c:pt idx="15">
                  <c:v>594.06557142857082</c:v>
                </c:pt>
                <c:pt idx="16">
                  <c:v>554.46119999999951</c:v>
                </c:pt>
                <c:pt idx="17">
                  <c:v>514.85682857142797</c:v>
                </c:pt>
                <c:pt idx="18">
                  <c:v>475.25245714285649</c:v>
                </c:pt>
                <c:pt idx="19">
                  <c:v>435.64808571428512</c:v>
                </c:pt>
                <c:pt idx="20">
                  <c:v>396.04371428571363</c:v>
                </c:pt>
                <c:pt idx="21">
                  <c:v>356.43934285714226</c:v>
                </c:pt>
                <c:pt idx="22">
                  <c:v>316.83497142857084</c:v>
                </c:pt>
                <c:pt idx="23">
                  <c:v>277.23059999999941</c:v>
                </c:pt>
                <c:pt idx="24">
                  <c:v>237.62622857142796</c:v>
                </c:pt>
                <c:pt idx="25">
                  <c:v>198.02185714285653</c:v>
                </c:pt>
                <c:pt idx="26">
                  <c:v>158.41748571428514</c:v>
                </c:pt>
                <c:pt idx="27">
                  <c:v>118.8131142857137</c:v>
                </c:pt>
                <c:pt idx="28">
                  <c:v>79.208742857142269</c:v>
                </c:pt>
                <c:pt idx="29">
                  <c:v>39.604371428570829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F-B617-4672-9C50-25A16F369E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35778976"/>
        <c:axId val="1541002720"/>
      </c:lineChart>
      <c:catAx>
        <c:axId val="18357789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</a:t>
                </a:r>
                <a:r>
                  <a:rPr lang="en-GB" baseline="0"/>
                  <a:t> G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1002720"/>
        <c:crosses val="autoZero"/>
        <c:auto val="1"/>
        <c:lblAlgn val="ctr"/>
        <c:lblOffset val="100"/>
        <c:noMultiLvlLbl val="0"/>
      </c:catAx>
      <c:valAx>
        <c:axId val="1541002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5778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Change</a:t>
            </a:r>
            <a:r>
              <a:rPr lang="en-GB" baseline="0"/>
              <a:t> in Centre of Gravity Height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Centre of Gravity Height 0.26m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'Geometry Modification'!$D$15:$D$24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cat>
          <c:val>
            <c:numRef>
              <c:f>'Geometry Modification'!$F$15:$F$24</c:f>
              <c:numCache>
                <c:formatCode>0.00</c:formatCode>
                <c:ptCount val="10"/>
                <c:pt idx="0">
                  <c:v>1483.1266666666668</c:v>
                </c:pt>
                <c:pt idx="1">
                  <c:v>1334.8140000000001</c:v>
                </c:pt>
                <c:pt idx="2">
                  <c:v>1038.1886666666667</c:v>
                </c:pt>
                <c:pt idx="3">
                  <c:v>889.87599999999998</c:v>
                </c:pt>
                <c:pt idx="4">
                  <c:v>741.56333333333339</c:v>
                </c:pt>
                <c:pt idx="5">
                  <c:v>593.25066666666669</c:v>
                </c:pt>
                <c:pt idx="6">
                  <c:v>444.93799999999999</c:v>
                </c:pt>
                <c:pt idx="7">
                  <c:v>296.62533333333334</c:v>
                </c:pt>
                <c:pt idx="8">
                  <c:v>148.31266666666667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7E5-4C87-B2D3-7813B2F0D9F3}"/>
            </c:ext>
          </c:extLst>
        </c:ser>
        <c:ser>
          <c:idx val="1"/>
          <c:order val="1"/>
          <c:tx>
            <c:v>Centre of Gravity Height 0.36m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'Geometry Modification'!$D$15:$D$24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cat>
          <c:val>
            <c:numRef>
              <c:f>'Geometry Modification'!$F$28:$F$37</c:f>
              <c:numCache>
                <c:formatCode>0.00</c:formatCode>
                <c:ptCount val="10"/>
                <c:pt idx="0">
                  <c:v>2053.56</c:v>
                </c:pt>
                <c:pt idx="1">
                  <c:v>1848.204</c:v>
                </c:pt>
                <c:pt idx="2">
                  <c:v>1437.4920000000002</c:v>
                </c:pt>
                <c:pt idx="3">
                  <c:v>1232.136</c:v>
                </c:pt>
                <c:pt idx="4">
                  <c:v>1026.78</c:v>
                </c:pt>
                <c:pt idx="5">
                  <c:v>821.42399999999986</c:v>
                </c:pt>
                <c:pt idx="6">
                  <c:v>616.06799999999998</c:v>
                </c:pt>
                <c:pt idx="7">
                  <c:v>410.71199999999993</c:v>
                </c:pt>
                <c:pt idx="8">
                  <c:v>205.35599999999997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7E5-4C87-B2D3-7813B2F0D9F3}"/>
            </c:ext>
          </c:extLst>
        </c:ser>
        <c:ser>
          <c:idx val="2"/>
          <c:order val="2"/>
          <c:tx>
            <c:v>Centre of Gravity Height 0.46m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'Geometry Modification'!$D$15:$D$24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cat>
          <c:val>
            <c:numRef>
              <c:f>'Geometry Modification'!$F$41:$F$50</c:f>
              <c:numCache>
                <c:formatCode>0.00</c:formatCode>
                <c:ptCount val="10"/>
                <c:pt idx="0">
                  <c:v>2623.9933333333333</c:v>
                </c:pt>
                <c:pt idx="1">
                  <c:v>2361.5940000000005</c:v>
                </c:pt>
                <c:pt idx="2">
                  <c:v>1836.7953333333335</c:v>
                </c:pt>
                <c:pt idx="3">
                  <c:v>1574.396</c:v>
                </c:pt>
                <c:pt idx="4">
                  <c:v>1311.9966666666667</c:v>
                </c:pt>
                <c:pt idx="5">
                  <c:v>1049.5973333333334</c:v>
                </c:pt>
                <c:pt idx="6">
                  <c:v>787.19799999999998</c:v>
                </c:pt>
                <c:pt idx="7">
                  <c:v>524.79866666666669</c:v>
                </c:pt>
                <c:pt idx="8">
                  <c:v>262.39933333333335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7E5-4C87-B2D3-7813B2F0D9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48493808"/>
        <c:axId val="1609939568"/>
      </c:lineChart>
      <c:catAx>
        <c:axId val="15484938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</a:t>
                </a:r>
                <a:r>
                  <a:rPr lang="en-GB" baseline="0"/>
                  <a:t> Acceleration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9939568"/>
        <c:crosses val="autoZero"/>
        <c:auto val="1"/>
        <c:lblAlgn val="ctr"/>
        <c:lblOffset val="100"/>
        <c:noMultiLvlLbl val="0"/>
      </c:catAx>
      <c:valAx>
        <c:axId val="1609939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</a:t>
                </a:r>
                <a:r>
                  <a:rPr lang="en-GB" baseline="0"/>
                  <a:t> Load Transfer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48493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Change</a:t>
            </a:r>
            <a:r>
              <a:rPr lang="en-GB" baseline="0"/>
              <a:t> in Average Track</a:t>
            </a:r>
          </a:p>
        </c:rich>
      </c:tx>
      <c:layout>
        <c:manualLayout>
          <c:xMode val="edge"/>
          <c:yMode val="edge"/>
          <c:x val="0.28449300087489071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Average Track 1m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'Geometry Modification'!$L$28:$L$37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cat>
          <c:val>
            <c:numRef>
              <c:f>'Geometry Modification'!$N$15:$N$24</c:f>
              <c:numCache>
                <c:formatCode>0.00</c:formatCode>
                <c:ptCount val="10"/>
                <c:pt idx="0">
                  <c:v>3326.7672000000002</c:v>
                </c:pt>
                <c:pt idx="1">
                  <c:v>2994.0904800000003</c:v>
                </c:pt>
                <c:pt idx="2">
                  <c:v>2328.7370400000004</c:v>
                </c:pt>
                <c:pt idx="3">
                  <c:v>1996.06032</c:v>
                </c:pt>
                <c:pt idx="4">
                  <c:v>1663.3836000000001</c:v>
                </c:pt>
                <c:pt idx="5">
                  <c:v>1330.70688</c:v>
                </c:pt>
                <c:pt idx="6">
                  <c:v>998.03016000000002</c:v>
                </c:pt>
                <c:pt idx="7">
                  <c:v>665.35343999999998</c:v>
                </c:pt>
                <c:pt idx="8">
                  <c:v>332.67671999999999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9B-482B-B8B7-386DBE93D7E4}"/>
            </c:ext>
          </c:extLst>
        </c:ser>
        <c:ser>
          <c:idx val="1"/>
          <c:order val="1"/>
          <c:tx>
            <c:v>Average Track 1.62m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'Geometry Modification'!$L$28:$L$37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cat>
          <c:val>
            <c:numRef>
              <c:f>'Geometry Modification'!$N$28:$N$37</c:f>
              <c:numCache>
                <c:formatCode>0.00</c:formatCode>
                <c:ptCount val="10"/>
                <c:pt idx="0">
                  <c:v>2053.56</c:v>
                </c:pt>
                <c:pt idx="1">
                  <c:v>1848.204</c:v>
                </c:pt>
                <c:pt idx="2">
                  <c:v>1437.4920000000002</c:v>
                </c:pt>
                <c:pt idx="3">
                  <c:v>1232.136</c:v>
                </c:pt>
                <c:pt idx="4">
                  <c:v>1026.78</c:v>
                </c:pt>
                <c:pt idx="5">
                  <c:v>821.42399999999986</c:v>
                </c:pt>
                <c:pt idx="6">
                  <c:v>616.06799999999998</c:v>
                </c:pt>
                <c:pt idx="7">
                  <c:v>410.71199999999993</c:v>
                </c:pt>
                <c:pt idx="8">
                  <c:v>205.35599999999997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99B-482B-B8B7-386DBE93D7E4}"/>
            </c:ext>
          </c:extLst>
        </c:ser>
        <c:ser>
          <c:idx val="2"/>
          <c:order val="2"/>
          <c:tx>
            <c:v>Average Track 2.24m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'Geometry Modification'!$L$28:$L$37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cat>
          <c:val>
            <c:numRef>
              <c:f>'Geometry Modification'!$N$41:$N$50</c:f>
              <c:numCache>
                <c:formatCode>0.00</c:formatCode>
                <c:ptCount val="10"/>
                <c:pt idx="0">
                  <c:v>1485.1639285714286</c:v>
                </c:pt>
                <c:pt idx="1">
                  <c:v>1336.6475357142858</c:v>
                </c:pt>
                <c:pt idx="2">
                  <c:v>1039.6147500000002</c:v>
                </c:pt>
                <c:pt idx="3">
                  <c:v>891.09835714285703</c:v>
                </c:pt>
                <c:pt idx="4">
                  <c:v>742.58196428571432</c:v>
                </c:pt>
                <c:pt idx="5">
                  <c:v>594.06557142857139</c:v>
                </c:pt>
                <c:pt idx="6">
                  <c:v>445.54917857142851</c:v>
                </c:pt>
                <c:pt idx="7">
                  <c:v>297.03278571428569</c:v>
                </c:pt>
                <c:pt idx="8">
                  <c:v>148.51639285714285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99B-482B-B8B7-386DBE93D7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26348688"/>
        <c:axId val="1554902240"/>
      </c:lineChart>
      <c:catAx>
        <c:axId val="17263486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</a:t>
                </a:r>
                <a:r>
                  <a:rPr lang="en-GB" baseline="0"/>
                  <a:t> Acceleration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4902240"/>
        <c:crosses val="autoZero"/>
        <c:auto val="1"/>
        <c:lblAlgn val="ctr"/>
        <c:lblOffset val="100"/>
        <c:noMultiLvlLbl val="0"/>
      </c:catAx>
      <c:valAx>
        <c:axId val="1554902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Lateral Load Transfer (N)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6348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Change</a:t>
            </a:r>
            <a:r>
              <a:rPr lang="en-GB" baseline="0"/>
              <a:t> in Wheelbase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Wheelbase 2m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'Geometry Modification'!$U$28:$U$37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cat>
          <c:val>
            <c:numRef>
              <c:f>'Geometry Modification'!$W$15:$W$24</c:f>
              <c:numCache>
                <c:formatCode>General</c:formatCode>
                <c:ptCount val="10"/>
                <c:pt idx="0">
                  <c:v>1663.3836000000001</c:v>
                </c:pt>
                <c:pt idx="1">
                  <c:v>1497.0452400000001</c:v>
                </c:pt>
                <c:pt idx="2">
                  <c:v>1164.3685200000002</c:v>
                </c:pt>
                <c:pt idx="3">
                  <c:v>998.03016000000002</c:v>
                </c:pt>
                <c:pt idx="4">
                  <c:v>831.69180000000006</c:v>
                </c:pt>
                <c:pt idx="5">
                  <c:v>665.35343999999998</c:v>
                </c:pt>
                <c:pt idx="6">
                  <c:v>499.01508000000001</c:v>
                </c:pt>
                <c:pt idx="7">
                  <c:v>332.67671999999999</c:v>
                </c:pt>
                <c:pt idx="8">
                  <c:v>166.33835999999999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D4-44AD-AC0C-AA632BA8DB70}"/>
            </c:ext>
          </c:extLst>
        </c:ser>
        <c:ser>
          <c:idx val="1"/>
          <c:order val="1"/>
          <c:tx>
            <c:v>Wheelbase 2.8m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'Geometry Modification'!$U$28:$U$37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cat>
          <c:val>
            <c:numRef>
              <c:f>'Geometry Modification'!$W$28:$W$37</c:f>
              <c:numCache>
                <c:formatCode>General</c:formatCode>
                <c:ptCount val="10"/>
                <c:pt idx="0">
                  <c:v>1188.131142857143</c:v>
                </c:pt>
                <c:pt idx="1">
                  <c:v>1069.3180285714288</c:v>
                </c:pt>
                <c:pt idx="2">
                  <c:v>831.69180000000017</c:v>
                </c:pt>
                <c:pt idx="3">
                  <c:v>712.87868571428578</c:v>
                </c:pt>
                <c:pt idx="4">
                  <c:v>594.0655714285715</c:v>
                </c:pt>
                <c:pt idx="5">
                  <c:v>475.25245714285717</c:v>
                </c:pt>
                <c:pt idx="6">
                  <c:v>356.43934285714289</c:v>
                </c:pt>
                <c:pt idx="7">
                  <c:v>237.62622857142858</c:v>
                </c:pt>
                <c:pt idx="8">
                  <c:v>118.81311428571429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8D4-44AD-AC0C-AA632BA8DB70}"/>
            </c:ext>
          </c:extLst>
        </c:ser>
        <c:ser>
          <c:idx val="2"/>
          <c:order val="2"/>
          <c:tx>
            <c:v>Wheelbase 3.6m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'Geometry Modification'!$U$28:$U$37</c:f>
              <c:numCache>
                <c:formatCode>General</c:formatCode>
                <c:ptCount val="10"/>
                <c:pt idx="0">
                  <c:v>1.5</c:v>
                </c:pt>
                <c:pt idx="1">
                  <c:v>1.35</c:v>
                </c:pt>
                <c:pt idx="2">
                  <c:v>1.05</c:v>
                </c:pt>
                <c:pt idx="3">
                  <c:v>0.9</c:v>
                </c:pt>
                <c:pt idx="4">
                  <c:v>0.75</c:v>
                </c:pt>
                <c:pt idx="5">
                  <c:v>0.6</c:v>
                </c:pt>
                <c:pt idx="6">
                  <c:v>0.45</c:v>
                </c:pt>
                <c:pt idx="7">
                  <c:v>0.3</c:v>
                </c:pt>
                <c:pt idx="8">
                  <c:v>0.15</c:v>
                </c:pt>
                <c:pt idx="9">
                  <c:v>0</c:v>
                </c:pt>
              </c:numCache>
            </c:numRef>
          </c:cat>
          <c:val>
            <c:numRef>
              <c:f>'Geometry Modification'!$W$41:$W$50</c:f>
              <c:numCache>
                <c:formatCode>General</c:formatCode>
                <c:ptCount val="10"/>
                <c:pt idx="0">
                  <c:v>924.10200000000009</c:v>
                </c:pt>
                <c:pt idx="1">
                  <c:v>831.69180000000006</c:v>
                </c:pt>
                <c:pt idx="2">
                  <c:v>646.87140000000011</c:v>
                </c:pt>
                <c:pt idx="3">
                  <c:v>554.46119999999996</c:v>
                </c:pt>
                <c:pt idx="4">
                  <c:v>462.05100000000004</c:v>
                </c:pt>
                <c:pt idx="5">
                  <c:v>369.64079999999996</c:v>
                </c:pt>
                <c:pt idx="6">
                  <c:v>277.23059999999998</c:v>
                </c:pt>
                <c:pt idx="7">
                  <c:v>184.82039999999998</c:v>
                </c:pt>
                <c:pt idx="8">
                  <c:v>92.410199999999989</c:v>
                </c:pt>
                <c:pt idx="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8D4-44AD-AC0C-AA632BA8DB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27956448"/>
        <c:axId val="1554895168"/>
      </c:lineChart>
      <c:catAx>
        <c:axId val="17279564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</a:t>
                </a:r>
                <a:r>
                  <a:rPr lang="en-GB" baseline="0"/>
                  <a:t> Acceleration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4895168"/>
        <c:crosses val="autoZero"/>
        <c:auto val="1"/>
        <c:lblAlgn val="ctr"/>
        <c:lblOffset val="100"/>
        <c:noMultiLvlLbl val="0"/>
      </c:catAx>
      <c:valAx>
        <c:axId val="1554895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 Load</a:t>
                </a:r>
                <a:r>
                  <a:rPr lang="en-GB" baseline="0"/>
                  <a:t> Transfer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79564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140071</xdr:colOff>
      <xdr:row>39</xdr:row>
      <xdr:rowOff>124383</xdr:rowOff>
    </xdr:from>
    <xdr:to>
      <xdr:col>19</xdr:col>
      <xdr:colOff>476248</xdr:colOff>
      <xdr:row>54</xdr:row>
      <xdr:rowOff>10083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D11A743-F870-42CE-9346-41B5AD6BDF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72837</xdr:colOff>
      <xdr:row>24</xdr:row>
      <xdr:rowOff>79561</xdr:rowOff>
    </xdr:from>
    <xdr:to>
      <xdr:col>19</xdr:col>
      <xdr:colOff>409014</xdr:colOff>
      <xdr:row>38</xdr:row>
      <xdr:rowOff>155761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20695BC7-5758-4E9B-A9F0-1090C617D90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89647</xdr:colOff>
      <xdr:row>9</xdr:row>
      <xdr:rowOff>53787</xdr:rowOff>
    </xdr:from>
    <xdr:to>
      <xdr:col>19</xdr:col>
      <xdr:colOff>425824</xdr:colOff>
      <xdr:row>23</xdr:row>
      <xdr:rowOff>129987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8839EBEC-4A30-49E1-82EC-937F0A62DA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304799</xdr:colOff>
      <xdr:row>2</xdr:row>
      <xdr:rowOff>161925</xdr:rowOff>
    </xdr:from>
    <xdr:to>
      <xdr:col>25</xdr:col>
      <xdr:colOff>420460</xdr:colOff>
      <xdr:row>15</xdr:row>
      <xdr:rowOff>66674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2559CE9-E60F-4708-8034-4CEB50D963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1911803</xdr:colOff>
      <xdr:row>18</xdr:row>
      <xdr:rowOff>125186</xdr:rowOff>
    </xdr:from>
    <xdr:to>
      <xdr:col>21</xdr:col>
      <xdr:colOff>496660</xdr:colOff>
      <xdr:row>33</xdr:row>
      <xdr:rowOff>10886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DD29B3F-7169-45D9-9F7C-A3F4017FB3C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64635</xdr:colOff>
      <xdr:row>33</xdr:row>
      <xdr:rowOff>40142</xdr:rowOff>
    </xdr:from>
    <xdr:to>
      <xdr:col>21</xdr:col>
      <xdr:colOff>581707</xdr:colOff>
      <xdr:row>47</xdr:row>
      <xdr:rowOff>116342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75EBA68-BB7B-4931-BFE1-8C157E0EA3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142874</xdr:colOff>
      <xdr:row>18</xdr:row>
      <xdr:rowOff>57150</xdr:rowOff>
    </xdr:from>
    <xdr:to>
      <xdr:col>29</xdr:col>
      <xdr:colOff>428624</xdr:colOff>
      <xdr:row>32</xdr:row>
      <xdr:rowOff>133350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885246D-5EB7-4D70-A818-A56112227E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22</xdr:col>
      <xdr:colOff>156480</xdr:colOff>
      <xdr:row>33</xdr:row>
      <xdr:rowOff>57150</xdr:rowOff>
    </xdr:from>
    <xdr:to>
      <xdr:col>29</xdr:col>
      <xdr:colOff>442230</xdr:colOff>
      <xdr:row>47</xdr:row>
      <xdr:rowOff>133350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FD5041B-8127-4A06-98D3-1B33C622BB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240525</xdr:colOff>
      <xdr:row>12</xdr:row>
      <xdr:rowOff>97972</xdr:rowOff>
    </xdr:from>
    <xdr:to>
      <xdr:col>32</xdr:col>
      <xdr:colOff>526275</xdr:colOff>
      <xdr:row>26</xdr:row>
      <xdr:rowOff>174172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EFC5D8A4-8F5E-42AF-952B-9232A88A61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328570</xdr:colOff>
      <xdr:row>29</xdr:row>
      <xdr:rowOff>108376</xdr:rowOff>
    </xdr:from>
    <xdr:to>
      <xdr:col>33</xdr:col>
      <xdr:colOff>9202</xdr:colOff>
      <xdr:row>43</xdr:row>
      <xdr:rowOff>184576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8FCE5F7D-514D-48D3-9256-CC570175A9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204506</xdr:colOff>
      <xdr:row>45</xdr:row>
      <xdr:rowOff>117982</xdr:rowOff>
    </xdr:from>
    <xdr:to>
      <xdr:col>32</xdr:col>
      <xdr:colOff>490256</xdr:colOff>
      <xdr:row>60</xdr:row>
      <xdr:rowOff>3682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4C18EEC6-7716-420B-9C2B-9BE8637819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K66"/>
  <sheetViews>
    <sheetView zoomScale="70" zoomScaleNormal="70" workbookViewId="0">
      <selection activeCell="C38" sqref="C38"/>
    </sheetView>
  </sheetViews>
  <sheetFormatPr defaultRowHeight="15" x14ac:dyDescent="0.25"/>
  <cols>
    <col min="1" max="1" width="12.140625" bestFit="1" customWidth="1"/>
    <col min="2" max="3" width="20.28515625" bestFit="1" customWidth="1"/>
    <col min="4" max="4" width="22.140625" customWidth="1"/>
    <col min="5" max="5" width="22.7109375" customWidth="1"/>
    <col min="6" max="6" width="21.7109375" bestFit="1" customWidth="1"/>
    <col min="7" max="7" width="13.5703125" bestFit="1" customWidth="1"/>
    <col min="11" max="11" width="11.140625" customWidth="1"/>
  </cols>
  <sheetData>
    <row r="1" spans="1:11" ht="4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5">
      <c r="A2" s="1" t="s">
        <v>11</v>
      </c>
      <c r="B2" s="1" t="s">
        <v>12</v>
      </c>
      <c r="C2" s="1" t="s">
        <v>12</v>
      </c>
      <c r="D2" s="1" t="s">
        <v>13</v>
      </c>
      <c r="E2" s="1" t="s">
        <v>14</v>
      </c>
      <c r="F2" s="1"/>
      <c r="G2" s="1" t="s">
        <v>15</v>
      </c>
      <c r="H2" s="1" t="s">
        <v>16</v>
      </c>
      <c r="I2" s="1" t="s">
        <v>13</v>
      </c>
      <c r="J2" s="1" t="s">
        <v>12</v>
      </c>
      <c r="K2" s="1" t="s">
        <v>17</v>
      </c>
    </row>
    <row r="3" spans="1:11" x14ac:dyDescent="0.25">
      <c r="A3" s="3">
        <v>628</v>
      </c>
      <c r="B3" s="3">
        <v>2.8</v>
      </c>
      <c r="C3" s="3">
        <v>0.36</v>
      </c>
      <c r="D3" s="3">
        <v>47</v>
      </c>
      <c r="E3" s="3">
        <v>51</v>
      </c>
      <c r="F3" s="3">
        <v>-0.62</v>
      </c>
      <c r="G3" s="3">
        <v>1.2</v>
      </c>
      <c r="H3" s="3">
        <v>1.2230000000000001</v>
      </c>
      <c r="I3" s="3">
        <v>42</v>
      </c>
      <c r="J3" s="3">
        <v>1.62</v>
      </c>
      <c r="K3" s="3">
        <v>1.5</v>
      </c>
    </row>
    <row r="5" spans="1:11" ht="15" customHeight="1" x14ac:dyDescent="0.25"/>
    <row r="7" spans="1:11" ht="15" customHeight="1" x14ac:dyDescent="0.25">
      <c r="B7" s="33" t="s">
        <v>18</v>
      </c>
      <c r="C7" s="33"/>
      <c r="D7" s="33"/>
      <c r="E7" s="33"/>
      <c r="F7" s="35" t="s">
        <v>19</v>
      </c>
    </row>
    <row r="8" spans="1:11" x14ac:dyDescent="0.25">
      <c r="B8" s="9" t="s">
        <v>20</v>
      </c>
      <c r="C8" s="9" t="s">
        <v>21</v>
      </c>
      <c r="D8" s="9" t="s">
        <v>22</v>
      </c>
      <c r="E8" s="9" t="s">
        <v>23</v>
      </c>
      <c r="F8" s="36"/>
    </row>
    <row r="9" spans="1:11" x14ac:dyDescent="0.25">
      <c r="B9" s="11">
        <f>A3*(D3/100)*0.49*9.81</f>
        <v>1418.8046039999997</v>
      </c>
      <c r="C9" s="11">
        <f>A3*(D3/100)*0.51*9.81</f>
        <v>1476.7149960000002</v>
      </c>
      <c r="D9" s="11">
        <f>A3*0.53*0.49*9.81</f>
        <v>1599.928596</v>
      </c>
      <c r="E9" s="11">
        <f>A3*0.53*0.51*9.81</f>
        <v>1665.2318040000005</v>
      </c>
      <c r="F9" s="10">
        <f>(F3)*(0.5*H3*30^2)*(G3)</f>
        <v>-409.46039999999999</v>
      </c>
    </row>
    <row r="13" spans="1:11" x14ac:dyDescent="0.25">
      <c r="B13" s="37" t="s">
        <v>24</v>
      </c>
      <c r="C13" s="38"/>
      <c r="D13" s="38"/>
      <c r="E13" s="39"/>
      <c r="F13" s="31" t="s">
        <v>25</v>
      </c>
      <c r="G13" s="32"/>
      <c r="H13" s="34" t="s">
        <v>26</v>
      </c>
      <c r="I13" s="34"/>
      <c r="J13" s="34"/>
      <c r="K13" s="34"/>
    </row>
    <row r="14" spans="1:11" x14ac:dyDescent="0.25">
      <c r="B14" s="6" t="s">
        <v>27</v>
      </c>
      <c r="C14" s="20" t="s">
        <v>28</v>
      </c>
      <c r="D14" s="6" t="s">
        <v>29</v>
      </c>
      <c r="E14" s="6" t="s">
        <v>30</v>
      </c>
      <c r="F14" s="4" t="s">
        <v>31</v>
      </c>
      <c r="G14" s="4" t="s">
        <v>32</v>
      </c>
      <c r="H14" s="4" t="s">
        <v>20</v>
      </c>
      <c r="I14" s="4" t="s">
        <v>21</v>
      </c>
      <c r="J14" s="4" t="s">
        <v>22</v>
      </c>
      <c r="K14" s="4" t="s">
        <v>23</v>
      </c>
    </row>
    <row r="15" spans="1:11" ht="15" customHeight="1" x14ac:dyDescent="0.25">
      <c r="B15" s="18">
        <v>30</v>
      </c>
      <c r="C15" s="21">
        <f t="shared" ref="C15:C24" si="0">($F$3)*(0.5*$H$3*B15^2)*($G$3)</f>
        <v>-409.46039999999999</v>
      </c>
      <c r="D15" s="19">
        <v>1.5</v>
      </c>
      <c r="E15" s="8">
        <v>0</v>
      </c>
      <c r="F15" s="13">
        <f t="shared" ref="F15:F24" si="1">($A$3*(D15*9.81)*$C$3)/$J$3</f>
        <v>2053.56</v>
      </c>
      <c r="G15" s="8">
        <v>0</v>
      </c>
      <c r="H15" s="13">
        <f t="shared" ref="H15:H24" si="2">$B$9+(F15*0.49)-(($F$9/2)*0.42)</f>
        <v>2511.0356879999995</v>
      </c>
      <c r="I15" s="8">
        <f t="shared" ref="I15:I24" si="3">$C$9+(F15*0.51)-(($F$9/2)*0.42)</f>
        <v>2610.01728</v>
      </c>
      <c r="J15" s="8">
        <f t="shared" ref="J15:J24" si="4">$D$9+(F15*0.49)-(($F$9/2)*0.58)</f>
        <v>2724.9165119999998</v>
      </c>
      <c r="K15" s="8">
        <f t="shared" ref="K15:K24" si="5">$E$9+(F15*0.51)-(($F$9/2)*0.58)</f>
        <v>2831.2909200000004</v>
      </c>
    </row>
    <row r="16" spans="1:11" ht="15" customHeight="1" x14ac:dyDescent="0.25">
      <c r="B16" s="18">
        <v>30</v>
      </c>
      <c r="C16" s="21">
        <f t="shared" si="0"/>
        <v>-409.46039999999999</v>
      </c>
      <c r="D16" s="19">
        <v>1.35</v>
      </c>
      <c r="E16" s="8">
        <v>0</v>
      </c>
      <c r="F16" s="13">
        <f t="shared" si="1"/>
        <v>1848.204</v>
      </c>
      <c r="G16" s="8">
        <v>0</v>
      </c>
      <c r="H16" s="13">
        <f t="shared" si="2"/>
        <v>2410.4112479999999</v>
      </c>
      <c r="I16" s="8">
        <f t="shared" si="3"/>
        <v>2505.2857200000003</v>
      </c>
      <c r="J16" s="8">
        <f t="shared" si="4"/>
        <v>2624.2920719999997</v>
      </c>
      <c r="K16" s="8">
        <f t="shared" si="5"/>
        <v>2726.5593600000007</v>
      </c>
    </row>
    <row r="17" spans="2:11" x14ac:dyDescent="0.25">
      <c r="B17" s="18">
        <v>30</v>
      </c>
      <c r="C17" s="21">
        <f t="shared" si="0"/>
        <v>-409.46039999999999</v>
      </c>
      <c r="D17" s="19">
        <v>1.05</v>
      </c>
      <c r="E17" s="8">
        <v>0</v>
      </c>
      <c r="F17" s="13">
        <f t="shared" si="1"/>
        <v>1437.4920000000002</v>
      </c>
      <c r="G17" s="8">
        <v>0</v>
      </c>
      <c r="H17" s="13">
        <f t="shared" si="2"/>
        <v>2209.1623679999998</v>
      </c>
      <c r="I17" s="8">
        <f t="shared" si="3"/>
        <v>2295.8226</v>
      </c>
      <c r="J17" s="8">
        <f t="shared" si="4"/>
        <v>2423.0431920000001</v>
      </c>
      <c r="K17" s="8">
        <f t="shared" si="5"/>
        <v>2517.0962400000003</v>
      </c>
    </row>
    <row r="18" spans="2:11" x14ac:dyDescent="0.25">
      <c r="B18" s="18">
        <v>30</v>
      </c>
      <c r="C18" s="21">
        <f t="shared" si="0"/>
        <v>-409.46039999999999</v>
      </c>
      <c r="D18" s="19">
        <v>0.9</v>
      </c>
      <c r="E18" s="8">
        <v>0</v>
      </c>
      <c r="F18" s="13">
        <f t="shared" si="1"/>
        <v>1232.136</v>
      </c>
      <c r="G18" s="8">
        <v>0</v>
      </c>
      <c r="H18" s="13">
        <f t="shared" si="2"/>
        <v>2108.5379279999997</v>
      </c>
      <c r="I18" s="8">
        <f t="shared" si="3"/>
        <v>2191.0910400000002</v>
      </c>
      <c r="J18" s="8">
        <f t="shared" si="4"/>
        <v>2322.418752</v>
      </c>
      <c r="K18" s="8">
        <f t="shared" si="5"/>
        <v>2412.3646800000006</v>
      </c>
    </row>
    <row r="19" spans="2:11" x14ac:dyDescent="0.25">
      <c r="B19" s="18">
        <v>30</v>
      </c>
      <c r="C19" s="21">
        <f t="shared" si="0"/>
        <v>-409.46039999999999</v>
      </c>
      <c r="D19" s="19">
        <v>0.75</v>
      </c>
      <c r="E19" s="8">
        <v>0</v>
      </c>
      <c r="F19" s="13">
        <f t="shared" si="1"/>
        <v>1026.78</v>
      </c>
      <c r="G19" s="8">
        <v>0</v>
      </c>
      <c r="H19" s="13">
        <f t="shared" si="2"/>
        <v>2007.9134879999997</v>
      </c>
      <c r="I19" s="8">
        <f t="shared" si="3"/>
        <v>2086.3594800000001</v>
      </c>
      <c r="J19" s="8">
        <f t="shared" si="4"/>
        <v>2221.794312</v>
      </c>
      <c r="K19" s="8">
        <f t="shared" si="5"/>
        <v>2307.6331200000004</v>
      </c>
    </row>
    <row r="20" spans="2:11" x14ac:dyDescent="0.25">
      <c r="B20" s="18">
        <v>30</v>
      </c>
      <c r="C20" s="21">
        <f t="shared" si="0"/>
        <v>-409.46039999999999</v>
      </c>
      <c r="D20" s="19">
        <v>0.6</v>
      </c>
      <c r="E20" s="8">
        <v>0</v>
      </c>
      <c r="F20" s="13">
        <f t="shared" si="1"/>
        <v>821.42399999999986</v>
      </c>
      <c r="G20" s="8">
        <v>0</v>
      </c>
      <c r="H20" s="13">
        <f t="shared" si="2"/>
        <v>1907.2890479999996</v>
      </c>
      <c r="I20" s="8">
        <f t="shared" si="3"/>
        <v>1981.6279200000001</v>
      </c>
      <c r="J20" s="8">
        <f t="shared" si="4"/>
        <v>2121.1698719999999</v>
      </c>
      <c r="K20" s="8">
        <f t="shared" si="5"/>
        <v>2202.9015600000002</v>
      </c>
    </row>
    <row r="21" spans="2:11" x14ac:dyDescent="0.25">
      <c r="B21" s="18">
        <v>30</v>
      </c>
      <c r="C21" s="21">
        <f t="shared" si="0"/>
        <v>-409.46039999999999</v>
      </c>
      <c r="D21" s="19">
        <v>0.45</v>
      </c>
      <c r="E21" s="8">
        <v>0</v>
      </c>
      <c r="F21" s="13">
        <f t="shared" si="1"/>
        <v>616.06799999999998</v>
      </c>
      <c r="G21" s="8">
        <v>0</v>
      </c>
      <c r="H21" s="13">
        <f t="shared" si="2"/>
        <v>1806.6646079999996</v>
      </c>
      <c r="I21" s="8">
        <f t="shared" si="3"/>
        <v>1876.8963600000002</v>
      </c>
      <c r="J21" s="8">
        <f t="shared" si="4"/>
        <v>2020.5454319999999</v>
      </c>
      <c r="K21" s="8">
        <f t="shared" si="5"/>
        <v>2098.1700000000005</v>
      </c>
    </row>
    <row r="22" spans="2:11" x14ac:dyDescent="0.25">
      <c r="B22" s="18">
        <v>30</v>
      </c>
      <c r="C22" s="21">
        <f t="shared" si="0"/>
        <v>-409.46039999999999</v>
      </c>
      <c r="D22" s="19">
        <v>0.3</v>
      </c>
      <c r="E22" s="8">
        <v>0</v>
      </c>
      <c r="F22" s="13">
        <f t="shared" si="1"/>
        <v>410.71199999999993</v>
      </c>
      <c r="G22" s="8">
        <v>0</v>
      </c>
      <c r="H22" s="13">
        <f t="shared" si="2"/>
        <v>1706.0401679999995</v>
      </c>
      <c r="I22" s="8">
        <f t="shared" si="3"/>
        <v>1772.1648</v>
      </c>
      <c r="J22" s="8">
        <f t="shared" si="4"/>
        <v>1919.9209919999998</v>
      </c>
      <c r="K22" s="8">
        <f t="shared" si="5"/>
        <v>1993.4384400000004</v>
      </c>
    </row>
    <row r="23" spans="2:11" x14ac:dyDescent="0.25">
      <c r="B23" s="18">
        <v>30</v>
      </c>
      <c r="C23" s="21">
        <f t="shared" si="0"/>
        <v>-409.46039999999999</v>
      </c>
      <c r="D23" s="19">
        <v>0.15</v>
      </c>
      <c r="E23" s="8">
        <v>0</v>
      </c>
      <c r="F23" s="13">
        <f t="shared" si="1"/>
        <v>205.35599999999997</v>
      </c>
      <c r="G23" s="8">
        <v>0</v>
      </c>
      <c r="H23" s="13">
        <f t="shared" si="2"/>
        <v>1605.4157279999997</v>
      </c>
      <c r="I23" s="8">
        <f t="shared" si="3"/>
        <v>1667.4332400000001</v>
      </c>
      <c r="J23" s="8">
        <f t="shared" si="4"/>
        <v>1819.296552</v>
      </c>
      <c r="K23" s="8">
        <f t="shared" si="5"/>
        <v>1888.7068800000004</v>
      </c>
    </row>
    <row r="24" spans="2:11" x14ac:dyDescent="0.25">
      <c r="B24" s="18">
        <v>30</v>
      </c>
      <c r="C24" s="21">
        <f t="shared" si="0"/>
        <v>-409.46039999999999</v>
      </c>
      <c r="D24" s="19">
        <v>0</v>
      </c>
      <c r="E24" s="8">
        <v>0</v>
      </c>
      <c r="F24" s="13">
        <f t="shared" si="1"/>
        <v>0</v>
      </c>
      <c r="G24" s="8">
        <v>0</v>
      </c>
      <c r="H24" s="13">
        <f t="shared" si="2"/>
        <v>1504.7912879999997</v>
      </c>
      <c r="I24" s="8">
        <f t="shared" si="3"/>
        <v>1562.7016800000001</v>
      </c>
      <c r="J24" s="8">
        <f t="shared" si="4"/>
        <v>1718.672112</v>
      </c>
      <c r="K24" s="8">
        <f t="shared" si="5"/>
        <v>1783.9753200000005</v>
      </c>
    </row>
    <row r="25" spans="2:11" x14ac:dyDescent="0.25">
      <c r="B25" s="12" t="s">
        <v>27</v>
      </c>
      <c r="C25" s="17" t="s">
        <v>28</v>
      </c>
      <c r="D25" s="16" t="s">
        <v>29</v>
      </c>
      <c r="E25" s="4" t="s">
        <v>30</v>
      </c>
      <c r="F25" s="5"/>
      <c r="G25" s="4"/>
      <c r="H25" s="4" t="s">
        <v>20</v>
      </c>
      <c r="I25" s="4" t="s">
        <v>21</v>
      </c>
      <c r="J25" s="4" t="s">
        <v>22</v>
      </c>
      <c r="K25" s="4" t="s">
        <v>23</v>
      </c>
    </row>
    <row r="26" spans="2:11" x14ac:dyDescent="0.25">
      <c r="B26" s="14">
        <v>30</v>
      </c>
      <c r="C26" s="22">
        <f t="shared" ref="C26:C35" si="6">($F$3)*(0.5*$H$3*B26^2)*($G$3)</f>
        <v>-409.46039999999999</v>
      </c>
      <c r="D26" s="15">
        <v>0</v>
      </c>
      <c r="E26" s="14">
        <v>1.5</v>
      </c>
      <c r="F26" s="7">
        <v>0</v>
      </c>
      <c r="G26" s="15">
        <f t="shared" ref="G26:G35" si="7">($A$3*(E26*9.81)*$C$3)/$B$3</f>
        <v>1188.131142857143</v>
      </c>
      <c r="H26" s="7">
        <f t="shared" ref="H26:H35" si="8">$B$9+(G26*0.47)-(($F$9/2)*0.42)</f>
        <v>2063.2129251428569</v>
      </c>
      <c r="I26" s="7">
        <f t="shared" ref="I26:I35" si="9">$C$9+(G26*0.47)-(($F$9/2)*0.42)</f>
        <v>2121.1233171428576</v>
      </c>
      <c r="J26" s="7">
        <f t="shared" ref="J26:J35" si="10">$D$9+(G26*0.53)-(($F$9/2)*0.58)</f>
        <v>2348.3816177142858</v>
      </c>
      <c r="K26" s="7">
        <f t="shared" ref="K26:K35" si="11">$E$9+(G26*0.53)-(($F$9/2)*0.58)</f>
        <v>2413.684825714286</v>
      </c>
    </row>
    <row r="27" spans="2:11" x14ac:dyDescent="0.25">
      <c r="B27" s="14">
        <v>30</v>
      </c>
      <c r="C27" s="22">
        <f t="shared" si="6"/>
        <v>-409.46039999999999</v>
      </c>
      <c r="D27" s="15">
        <v>0</v>
      </c>
      <c r="E27" s="14">
        <v>1.35</v>
      </c>
      <c r="F27" s="7">
        <v>0</v>
      </c>
      <c r="G27" s="15">
        <f t="shared" si="7"/>
        <v>1069.3180285714288</v>
      </c>
      <c r="H27" s="7">
        <f t="shared" si="8"/>
        <v>2007.3707614285713</v>
      </c>
      <c r="I27" s="7">
        <f t="shared" si="9"/>
        <v>2065.2811534285715</v>
      </c>
      <c r="J27" s="7">
        <f t="shared" si="10"/>
        <v>2285.4106671428572</v>
      </c>
      <c r="K27" s="7">
        <f t="shared" si="11"/>
        <v>2350.7138751428579</v>
      </c>
    </row>
    <row r="28" spans="2:11" x14ac:dyDescent="0.25">
      <c r="B28" s="14">
        <v>30</v>
      </c>
      <c r="C28" s="22">
        <f t="shared" si="6"/>
        <v>-409.46039999999999</v>
      </c>
      <c r="D28" s="15">
        <v>0</v>
      </c>
      <c r="E28" s="14">
        <v>1.05</v>
      </c>
      <c r="F28" s="7">
        <v>0</v>
      </c>
      <c r="G28" s="15">
        <f t="shared" si="7"/>
        <v>831.69180000000017</v>
      </c>
      <c r="H28" s="7">
        <f t="shared" si="8"/>
        <v>1895.6864339999997</v>
      </c>
      <c r="I28" s="7">
        <f t="shared" si="9"/>
        <v>1953.5968260000002</v>
      </c>
      <c r="J28" s="7">
        <f t="shared" si="10"/>
        <v>2159.468766</v>
      </c>
      <c r="K28" s="7">
        <f t="shared" si="11"/>
        <v>2224.7719740000007</v>
      </c>
    </row>
    <row r="29" spans="2:11" x14ac:dyDescent="0.25">
      <c r="B29" s="14">
        <v>30</v>
      </c>
      <c r="C29" s="22">
        <f t="shared" si="6"/>
        <v>-409.46039999999999</v>
      </c>
      <c r="D29" s="15">
        <v>0</v>
      </c>
      <c r="E29" s="14">
        <v>0.9</v>
      </c>
      <c r="F29" s="7">
        <v>0</v>
      </c>
      <c r="G29" s="15">
        <f t="shared" si="7"/>
        <v>712.87868571428578</v>
      </c>
      <c r="H29" s="7">
        <f t="shared" si="8"/>
        <v>1839.8442702857139</v>
      </c>
      <c r="I29" s="7">
        <f t="shared" si="9"/>
        <v>1897.7546622857144</v>
      </c>
      <c r="J29" s="7">
        <f t="shared" si="10"/>
        <v>2096.4978154285714</v>
      </c>
      <c r="K29" s="7">
        <f t="shared" si="11"/>
        <v>2161.8010234285721</v>
      </c>
    </row>
    <row r="30" spans="2:11" x14ac:dyDescent="0.25">
      <c r="B30" s="14">
        <v>30</v>
      </c>
      <c r="C30" s="22">
        <f t="shared" si="6"/>
        <v>-409.46039999999999</v>
      </c>
      <c r="D30" s="15">
        <v>0</v>
      </c>
      <c r="E30" s="14">
        <v>0.75</v>
      </c>
      <c r="F30" s="7">
        <v>0</v>
      </c>
      <c r="G30" s="15">
        <f t="shared" si="7"/>
        <v>594.0655714285715</v>
      </c>
      <c r="H30" s="7">
        <f t="shared" si="8"/>
        <v>1784.0021065714282</v>
      </c>
      <c r="I30" s="7">
        <f t="shared" si="9"/>
        <v>1841.9124985714288</v>
      </c>
      <c r="J30" s="7">
        <f t="shared" si="10"/>
        <v>2033.5268648571428</v>
      </c>
      <c r="K30" s="7">
        <f t="shared" si="11"/>
        <v>2098.8300728571435</v>
      </c>
    </row>
    <row r="31" spans="2:11" x14ac:dyDescent="0.25">
      <c r="B31" s="14">
        <v>30</v>
      </c>
      <c r="C31" s="22">
        <f t="shared" si="6"/>
        <v>-409.46039999999999</v>
      </c>
      <c r="D31" s="15">
        <v>0</v>
      </c>
      <c r="E31" s="14">
        <v>0.6</v>
      </c>
      <c r="F31" s="7">
        <v>0</v>
      </c>
      <c r="G31" s="15">
        <f t="shared" si="7"/>
        <v>475.25245714285717</v>
      </c>
      <c r="H31" s="7">
        <f t="shared" si="8"/>
        <v>1728.1599428571426</v>
      </c>
      <c r="I31" s="7">
        <f t="shared" si="9"/>
        <v>1786.0703348571431</v>
      </c>
      <c r="J31" s="7">
        <f t="shared" si="10"/>
        <v>1970.5559142857144</v>
      </c>
      <c r="K31" s="7">
        <f t="shared" si="11"/>
        <v>2035.8591222857149</v>
      </c>
    </row>
    <row r="32" spans="2:11" x14ac:dyDescent="0.25">
      <c r="B32" s="14">
        <v>30</v>
      </c>
      <c r="C32" s="22">
        <f t="shared" si="6"/>
        <v>-409.46039999999999</v>
      </c>
      <c r="D32" s="15">
        <v>0</v>
      </c>
      <c r="E32" s="14">
        <v>0.45</v>
      </c>
      <c r="F32" s="7">
        <v>0</v>
      </c>
      <c r="G32" s="15">
        <f t="shared" si="7"/>
        <v>356.43934285714289</v>
      </c>
      <c r="H32" s="7">
        <f t="shared" si="8"/>
        <v>1672.3177791428568</v>
      </c>
      <c r="I32" s="7">
        <f t="shared" si="9"/>
        <v>1730.2281711428573</v>
      </c>
      <c r="J32" s="7">
        <f t="shared" si="10"/>
        <v>1907.5849637142858</v>
      </c>
      <c r="K32" s="7">
        <f t="shared" si="11"/>
        <v>1972.8881717142863</v>
      </c>
    </row>
    <row r="33" spans="2:11" x14ac:dyDescent="0.25">
      <c r="B33" s="14">
        <v>30</v>
      </c>
      <c r="C33" s="22">
        <f t="shared" si="6"/>
        <v>-409.46039999999999</v>
      </c>
      <c r="D33" s="15">
        <v>0</v>
      </c>
      <c r="E33" s="14">
        <v>0.3</v>
      </c>
      <c r="F33" s="7">
        <v>0</v>
      </c>
      <c r="G33" s="15">
        <f t="shared" si="7"/>
        <v>237.62622857142858</v>
      </c>
      <c r="H33" s="7">
        <f t="shared" si="8"/>
        <v>1616.475615428571</v>
      </c>
      <c r="I33" s="7">
        <f t="shared" si="9"/>
        <v>1674.3860074285715</v>
      </c>
      <c r="J33" s="7">
        <f t="shared" si="10"/>
        <v>1844.6140131428572</v>
      </c>
      <c r="K33" s="7">
        <f t="shared" si="11"/>
        <v>1909.9172211428577</v>
      </c>
    </row>
    <row r="34" spans="2:11" x14ac:dyDescent="0.25">
      <c r="B34" s="14">
        <v>30</v>
      </c>
      <c r="C34" s="22">
        <f t="shared" si="6"/>
        <v>-409.46039999999999</v>
      </c>
      <c r="D34" s="15">
        <v>0</v>
      </c>
      <c r="E34" s="14">
        <v>0.15</v>
      </c>
      <c r="F34" s="7">
        <v>0</v>
      </c>
      <c r="G34" s="15">
        <f t="shared" si="7"/>
        <v>118.81311428571429</v>
      </c>
      <c r="H34" s="7">
        <f t="shared" si="8"/>
        <v>1560.6334517142855</v>
      </c>
      <c r="I34" s="7">
        <f t="shared" si="9"/>
        <v>1618.5438437142859</v>
      </c>
      <c r="J34" s="7">
        <f t="shared" si="10"/>
        <v>1781.6430625714286</v>
      </c>
      <c r="K34" s="7">
        <f t="shared" si="11"/>
        <v>1846.9462705714291</v>
      </c>
    </row>
    <row r="35" spans="2:11" x14ac:dyDescent="0.25">
      <c r="B35" s="14">
        <v>30</v>
      </c>
      <c r="C35" s="22">
        <f t="shared" si="6"/>
        <v>-409.46039999999999</v>
      </c>
      <c r="D35" s="15">
        <v>0</v>
      </c>
      <c r="E35" s="14">
        <v>0</v>
      </c>
      <c r="F35" s="7">
        <v>0</v>
      </c>
      <c r="G35" s="15">
        <f t="shared" si="7"/>
        <v>0</v>
      </c>
      <c r="H35" s="7">
        <f t="shared" si="8"/>
        <v>1504.7912879999997</v>
      </c>
      <c r="I35" s="7">
        <f t="shared" si="9"/>
        <v>1562.7016800000001</v>
      </c>
      <c r="J35" s="7">
        <f t="shared" si="10"/>
        <v>1718.672112</v>
      </c>
      <c r="K35" s="7">
        <f t="shared" si="11"/>
        <v>1783.9753200000005</v>
      </c>
    </row>
    <row r="36" spans="2:11" x14ac:dyDescent="0.25">
      <c r="B36" s="12" t="s">
        <v>27</v>
      </c>
      <c r="C36" s="17" t="s">
        <v>28</v>
      </c>
      <c r="D36" s="16" t="s">
        <v>30</v>
      </c>
      <c r="E36" s="4" t="s">
        <v>29</v>
      </c>
      <c r="F36" s="6"/>
      <c r="G36" s="4"/>
      <c r="H36" s="4" t="s">
        <v>20</v>
      </c>
      <c r="I36" s="4" t="s">
        <v>21</v>
      </c>
      <c r="J36" s="4" t="s">
        <v>22</v>
      </c>
      <c r="K36" s="4" t="s">
        <v>23</v>
      </c>
    </row>
    <row r="37" spans="2:11" x14ac:dyDescent="0.25">
      <c r="B37" s="18">
        <v>0</v>
      </c>
      <c r="C37" s="23">
        <f t="shared" ref="C37:C43" si="12">($F$3)*(0.5*$H$3*B37^2)*($G$3)</f>
        <v>0</v>
      </c>
      <c r="D37" s="19">
        <v>0</v>
      </c>
      <c r="E37" s="8">
        <v>0</v>
      </c>
      <c r="F37" s="8">
        <v>0</v>
      </c>
      <c r="G37" s="8">
        <v>0</v>
      </c>
      <c r="H37" s="8">
        <f t="shared" ref="H37:H43" si="13">$B$9+(F37*0.47)-((C37/2)*0.42)</f>
        <v>1418.8046039999997</v>
      </c>
      <c r="I37" s="8">
        <f t="shared" ref="I37:I43" si="14">$C$9+(G37*0.47)-((C37/2)*0.42)</f>
        <v>1476.7149960000002</v>
      </c>
      <c r="J37" s="8">
        <f t="shared" ref="J37:J43" si="15">$D$9+(G37*0.53)-((C37/2)*0.58)</f>
        <v>1599.928596</v>
      </c>
      <c r="K37" s="8">
        <f t="shared" ref="K37:K43" si="16">$E$9+(G37*0.53)-((C37/2)*0.58)</f>
        <v>1665.2318040000005</v>
      </c>
    </row>
    <row r="38" spans="2:11" x14ac:dyDescent="0.25">
      <c r="B38" s="18">
        <v>5</v>
      </c>
      <c r="C38" s="23">
        <f t="shared" si="12"/>
        <v>-11.373900000000001</v>
      </c>
      <c r="D38" s="19">
        <v>0</v>
      </c>
      <c r="E38" s="8">
        <v>0</v>
      </c>
      <c r="F38" s="8">
        <v>0</v>
      </c>
      <c r="G38" s="8">
        <v>0</v>
      </c>
      <c r="H38" s="8">
        <f t="shared" si="13"/>
        <v>1421.1931229999998</v>
      </c>
      <c r="I38" s="8">
        <f t="shared" si="14"/>
        <v>1479.1035150000002</v>
      </c>
      <c r="J38" s="8">
        <f t="shared" si="15"/>
        <v>1603.2270269999999</v>
      </c>
      <c r="K38" s="8">
        <f t="shared" si="16"/>
        <v>1668.5302350000004</v>
      </c>
    </row>
    <row r="39" spans="2:11" x14ac:dyDescent="0.25">
      <c r="B39" s="18">
        <v>10</v>
      </c>
      <c r="C39" s="23">
        <f t="shared" si="12"/>
        <v>-45.495600000000003</v>
      </c>
      <c r="D39" s="19">
        <v>0</v>
      </c>
      <c r="E39" s="8">
        <v>0</v>
      </c>
      <c r="F39" s="8">
        <v>0</v>
      </c>
      <c r="G39" s="8">
        <v>0</v>
      </c>
      <c r="H39" s="8">
        <f t="shared" si="13"/>
        <v>1428.3586799999996</v>
      </c>
      <c r="I39" s="8">
        <f t="shared" si="14"/>
        <v>1486.2690720000001</v>
      </c>
      <c r="J39" s="8">
        <f t="shared" si="15"/>
        <v>1613.1223199999999</v>
      </c>
      <c r="K39" s="8">
        <f t="shared" si="16"/>
        <v>1678.4255280000004</v>
      </c>
    </row>
    <row r="40" spans="2:11" x14ac:dyDescent="0.25">
      <c r="B40" s="18">
        <v>15</v>
      </c>
      <c r="C40" s="23">
        <f t="shared" si="12"/>
        <v>-102.3651</v>
      </c>
      <c r="D40" s="19">
        <v>0</v>
      </c>
      <c r="E40" s="8">
        <v>0</v>
      </c>
      <c r="F40" s="8">
        <v>0</v>
      </c>
      <c r="G40" s="8">
        <v>0</v>
      </c>
      <c r="H40" s="8">
        <f t="shared" si="13"/>
        <v>1440.3012749999998</v>
      </c>
      <c r="I40" s="8">
        <f t="shared" si="14"/>
        <v>1498.2116670000003</v>
      </c>
      <c r="J40" s="8">
        <f t="shared" si="15"/>
        <v>1629.6144749999999</v>
      </c>
      <c r="K40" s="8">
        <f t="shared" si="16"/>
        <v>1694.9176830000004</v>
      </c>
    </row>
    <row r="41" spans="2:11" x14ac:dyDescent="0.25">
      <c r="B41" s="18">
        <v>20</v>
      </c>
      <c r="C41" s="23">
        <f t="shared" si="12"/>
        <v>-181.98240000000001</v>
      </c>
      <c r="D41" s="19">
        <v>0</v>
      </c>
      <c r="E41" s="8">
        <v>0</v>
      </c>
      <c r="F41" s="8">
        <v>0</v>
      </c>
      <c r="G41" s="8">
        <v>0</v>
      </c>
      <c r="H41" s="8">
        <f t="shared" si="13"/>
        <v>1457.0209079999997</v>
      </c>
      <c r="I41" s="8">
        <f t="shared" si="14"/>
        <v>1514.9313000000002</v>
      </c>
      <c r="J41" s="8">
        <f t="shared" si="15"/>
        <v>1652.7034919999999</v>
      </c>
      <c r="K41" s="8">
        <f t="shared" si="16"/>
        <v>1718.0067000000004</v>
      </c>
    </row>
    <row r="42" spans="2:11" x14ac:dyDescent="0.25">
      <c r="B42" s="18">
        <v>25</v>
      </c>
      <c r="C42" s="23">
        <f t="shared" si="12"/>
        <v>-284.34750000000003</v>
      </c>
      <c r="D42" s="19">
        <v>0</v>
      </c>
      <c r="E42" s="8">
        <v>0</v>
      </c>
      <c r="F42" s="8">
        <v>0</v>
      </c>
      <c r="G42" s="8">
        <v>0</v>
      </c>
      <c r="H42" s="8">
        <f t="shared" si="13"/>
        <v>1478.5175789999996</v>
      </c>
      <c r="I42" s="8">
        <f t="shared" si="14"/>
        <v>1536.4279710000001</v>
      </c>
      <c r="J42" s="8">
        <f t="shared" si="15"/>
        <v>1682.389371</v>
      </c>
      <c r="K42" s="8">
        <f t="shared" si="16"/>
        <v>1747.6925790000005</v>
      </c>
    </row>
    <row r="43" spans="2:11" x14ac:dyDescent="0.25">
      <c r="B43" s="18">
        <v>30</v>
      </c>
      <c r="C43" s="23">
        <f t="shared" si="12"/>
        <v>-409.46039999999999</v>
      </c>
      <c r="D43" s="19">
        <v>0</v>
      </c>
      <c r="E43" s="8">
        <v>0</v>
      </c>
      <c r="F43" s="8">
        <v>0</v>
      </c>
      <c r="G43" s="8">
        <v>0</v>
      </c>
      <c r="H43" s="8">
        <f t="shared" si="13"/>
        <v>1504.7912879999997</v>
      </c>
      <c r="I43" s="8">
        <f t="shared" si="14"/>
        <v>1562.7016800000001</v>
      </c>
      <c r="J43" s="8">
        <f t="shared" si="15"/>
        <v>1718.672112</v>
      </c>
      <c r="K43" s="8">
        <f t="shared" si="16"/>
        <v>1783.9753200000005</v>
      </c>
    </row>
    <row r="44" spans="2:11" x14ac:dyDescent="0.25">
      <c r="B44" s="12"/>
      <c r="C44" s="17"/>
      <c r="D44" s="24"/>
      <c r="E44" s="4"/>
      <c r="F44" s="6"/>
      <c r="G44" s="4"/>
      <c r="H44" s="4"/>
      <c r="I44" s="4"/>
      <c r="J44" s="4"/>
      <c r="K44" s="4"/>
    </row>
    <row r="55" spans="4:4" x14ac:dyDescent="0.25">
      <c r="D55" s="25"/>
    </row>
    <row r="56" spans="4:4" x14ac:dyDescent="0.25">
      <c r="D56" s="25"/>
    </row>
    <row r="57" spans="4:4" x14ac:dyDescent="0.25">
      <c r="D57" s="25"/>
    </row>
    <row r="66" spans="4:4" x14ac:dyDescent="0.25">
      <c r="D66">
        <v>0</v>
      </c>
    </row>
  </sheetData>
  <mergeCells count="5">
    <mergeCell ref="F13:G13"/>
    <mergeCell ref="B7:E7"/>
    <mergeCell ref="H13:K13"/>
    <mergeCell ref="F7:F8"/>
    <mergeCell ref="B13:E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030BD-FD58-447E-BEF4-8F5CADCFB93A}">
  <sheetPr>
    <tabColor rgb="FFFF0000"/>
  </sheetPr>
  <dimension ref="A1:R45"/>
  <sheetViews>
    <sheetView tabSelected="1" zoomScale="55" zoomScaleNormal="55" workbookViewId="0">
      <selection activeCell="G17" sqref="G17"/>
    </sheetView>
  </sheetViews>
  <sheetFormatPr defaultRowHeight="15" x14ac:dyDescent="0.25"/>
  <cols>
    <col min="1" max="1" width="12.140625" bestFit="1" customWidth="1"/>
    <col min="2" max="3" width="20.28515625" bestFit="1" customWidth="1"/>
    <col min="4" max="4" width="18.42578125" bestFit="1" customWidth="1"/>
    <col min="5" max="5" width="17" bestFit="1" customWidth="1"/>
    <col min="6" max="6" width="12" bestFit="1" customWidth="1"/>
    <col min="7" max="7" width="13.5703125" bestFit="1" customWidth="1"/>
    <col min="8" max="8" width="14.85546875" bestFit="1" customWidth="1"/>
    <col min="11" max="11" width="11.140625" customWidth="1"/>
    <col min="16" max="16" width="29.140625" bestFit="1" customWidth="1"/>
    <col min="17" max="17" width="18.7109375" bestFit="1" customWidth="1"/>
    <col min="18" max="18" width="14.28515625" bestFit="1" customWidth="1"/>
  </cols>
  <sheetData>
    <row r="1" spans="1:18" ht="4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8" x14ac:dyDescent="0.25">
      <c r="A2" s="1" t="s">
        <v>11</v>
      </c>
      <c r="B2" s="1" t="s">
        <v>12</v>
      </c>
      <c r="C2" s="1" t="s">
        <v>12</v>
      </c>
      <c r="D2" s="1" t="s">
        <v>13</v>
      </c>
      <c r="E2" s="1" t="s">
        <v>14</v>
      </c>
      <c r="F2" s="1"/>
      <c r="G2" s="1" t="s">
        <v>15</v>
      </c>
      <c r="H2" s="1" t="s">
        <v>16</v>
      </c>
      <c r="I2" s="1" t="s">
        <v>13</v>
      </c>
      <c r="J2" s="1" t="s">
        <v>12</v>
      </c>
      <c r="K2" s="1" t="s">
        <v>17</v>
      </c>
    </row>
    <row r="3" spans="1:18" x14ac:dyDescent="0.25">
      <c r="A3" s="3">
        <v>628</v>
      </c>
      <c r="B3" s="3">
        <v>2.8</v>
      </c>
      <c r="C3" s="3">
        <v>0.36</v>
      </c>
      <c r="D3" s="3">
        <v>47</v>
      </c>
      <c r="E3" s="3">
        <v>51</v>
      </c>
      <c r="F3" s="3">
        <v>-0.62</v>
      </c>
      <c r="G3" s="3">
        <v>1.2</v>
      </c>
      <c r="H3" s="3">
        <v>1.2230000000000001</v>
      </c>
      <c r="I3" s="3">
        <v>42</v>
      </c>
      <c r="J3" s="3">
        <v>1.62</v>
      </c>
      <c r="K3" s="3">
        <v>1.5</v>
      </c>
    </row>
    <row r="6" spans="1:18" x14ac:dyDescent="0.25">
      <c r="Q6" t="s">
        <v>33</v>
      </c>
      <c r="R6" t="s">
        <v>35</v>
      </c>
    </row>
    <row r="7" spans="1:18" x14ac:dyDescent="0.25">
      <c r="B7" s="33" t="s">
        <v>18</v>
      </c>
      <c r="C7" s="33"/>
      <c r="D7" s="33"/>
      <c r="E7" s="33"/>
      <c r="F7" s="35" t="s">
        <v>19</v>
      </c>
      <c r="Q7" t="s">
        <v>34</v>
      </c>
    </row>
    <row r="8" spans="1:18" x14ac:dyDescent="0.25">
      <c r="B8" s="9" t="s">
        <v>20</v>
      </c>
      <c r="C8" s="9" t="s">
        <v>21</v>
      </c>
      <c r="D8" s="9" t="s">
        <v>22</v>
      </c>
      <c r="E8" s="9" t="s">
        <v>23</v>
      </c>
      <c r="F8" s="36"/>
      <c r="Q8" t="s">
        <v>36</v>
      </c>
    </row>
    <row r="9" spans="1:18" x14ac:dyDescent="0.25">
      <c r="B9" s="11">
        <f>A3*(D3/100)*0.49*9.81</f>
        <v>1418.8046039999997</v>
      </c>
      <c r="C9" s="11">
        <f>A3*(D3/100)*0.51*9.81</f>
        <v>1476.7149960000002</v>
      </c>
      <c r="D9" s="11">
        <f>A3*0.53*0.49*9.81</f>
        <v>1599.928596</v>
      </c>
      <c r="E9" s="11">
        <f>A3*0.53*0.51*9.81</f>
        <v>1665.2318040000005</v>
      </c>
      <c r="F9" s="10">
        <f>(F3)*(0.5*H3*30^2)*(G3)</f>
        <v>-409.46039999999999</v>
      </c>
      <c r="Q9" t="s">
        <v>37</v>
      </c>
    </row>
    <row r="10" spans="1:18" x14ac:dyDescent="0.25">
      <c r="Q10" t="s">
        <v>38</v>
      </c>
    </row>
    <row r="11" spans="1:18" x14ac:dyDescent="0.25">
      <c r="Q11" t="s">
        <v>39</v>
      </c>
    </row>
    <row r="12" spans="1:18" x14ac:dyDescent="0.25">
      <c r="Q12" t="s">
        <v>52</v>
      </c>
    </row>
    <row r="14" spans="1:18" x14ac:dyDescent="0.25">
      <c r="B14" s="4" t="s">
        <v>27</v>
      </c>
      <c r="C14" s="4" t="s">
        <v>28</v>
      </c>
      <c r="D14" s="4" t="s">
        <v>30</v>
      </c>
      <c r="E14" s="4" t="s">
        <v>29</v>
      </c>
      <c r="F14" s="4" t="s">
        <v>40</v>
      </c>
      <c r="G14" s="4" t="s">
        <v>31</v>
      </c>
      <c r="H14" s="4" t="s">
        <v>32</v>
      </c>
      <c r="I14" s="4" t="s">
        <v>20</v>
      </c>
      <c r="J14" s="4" t="s">
        <v>21</v>
      </c>
      <c r="K14" s="4" t="s">
        <v>22</v>
      </c>
      <c r="L14" s="4" t="s">
        <v>23</v>
      </c>
    </row>
    <row r="15" spans="1:18" x14ac:dyDescent="0.25">
      <c r="B15" s="8">
        <v>30</v>
      </c>
      <c r="C15" s="21">
        <f>('Vertical Loads'!$F$3)*(0.5*'Vertical Loads'!$H$3*'Vertical Loads'!$B$43^2)*('Vertical Loads'!$G$3)</f>
        <v>-409.46039999999999</v>
      </c>
      <c r="D15" s="26">
        <v>1.5</v>
      </c>
      <c r="E15" s="27">
        <f>(SQRT(((D15^2)-(F15^2))*-1))</f>
        <v>0</v>
      </c>
      <c r="F15" s="8">
        <v>1.5</v>
      </c>
      <c r="G15" s="8">
        <f>($A$3*(E15*9.81)*$C$3)/$J$3</f>
        <v>0</v>
      </c>
      <c r="H15" s="8">
        <f>($A$3*(D15*9.81)*$C$3)/$B$3</f>
        <v>1188.131142857143</v>
      </c>
      <c r="I15" s="8">
        <f>$B$9+(G15*0.49)+(H15*0.47)-(C15/2)*0.42</f>
        <v>2063.2129251428569</v>
      </c>
      <c r="J15" s="8">
        <f>$C$9+(G15*0.51)+(H15*0.47)-(C15/2)*0.42</f>
        <v>2121.1233171428576</v>
      </c>
      <c r="K15" s="8">
        <f>$D$9+(G15*0.49)+(H15*0.53)-(C15/2)*0.58</f>
        <v>2348.3816177142858</v>
      </c>
      <c r="L15" s="8">
        <f>$E$9+(G15*0.51)+(H15*0.53)-(C15/2)*0.58</f>
        <v>2413.684825714286</v>
      </c>
    </row>
    <row r="16" spans="1:18" x14ac:dyDescent="0.25">
      <c r="B16" s="8">
        <v>30</v>
      </c>
      <c r="C16" s="21">
        <f>('Vertical Loads'!$F$3)*(0.5*'Vertical Loads'!$H$3*'Vertical Loads'!$B$43^2)*('Vertical Loads'!$G$3)</f>
        <v>-409.46039999999999</v>
      </c>
      <c r="D16" s="26">
        <v>1.45</v>
      </c>
      <c r="E16" s="27">
        <f t="shared" ref="E16:E45" si="0">(SQRT(((D16^2)-(F16^2))*-1))</f>
        <v>0.38405728739343037</v>
      </c>
      <c r="F16" s="8">
        <v>1.5</v>
      </c>
      <c r="G16" s="8">
        <f t="shared" ref="G16:G45" si="1">($A$3*(E16*9.81)*$C$3)/$J$3</f>
        <v>525.78978873310177</v>
      </c>
      <c r="H16" s="8">
        <f t="shared" ref="H16:H44" si="2">($A$3*(D16*9.81)*$C$3)/$B$3</f>
        <v>1148.5267714285715</v>
      </c>
      <c r="I16" s="8">
        <f t="shared" ref="I16:I45" si="3">$B$9+(G16*0.49)+(H16*0.47)-(C16/2)*0.42</f>
        <v>2302.2358670506483</v>
      </c>
      <c r="J16" s="8">
        <f t="shared" ref="J16:J45" si="4">$C$9+(G16*0.51)+(H16*0.47)-(C16/2)*0.42</f>
        <v>2370.6620548253109</v>
      </c>
      <c r="K16" s="8">
        <f t="shared" ref="K16:K45" si="5">$D$9+(G16*0.49)+(H16*0.53)-(C16/2)*0.58</f>
        <v>2585.0282973363628</v>
      </c>
      <c r="L16" s="8">
        <f t="shared" ref="L16:L45" si="6">$E$9+(G16*0.51)+(H16*0.53)-(C16/2)*0.58</f>
        <v>2660.847301111025</v>
      </c>
    </row>
    <row r="17" spans="2:12" x14ac:dyDescent="0.25">
      <c r="B17" s="8">
        <v>30</v>
      </c>
      <c r="C17" s="21">
        <f>('Vertical Loads'!$F$3)*(0.5*'Vertical Loads'!$H$3*'Vertical Loads'!$B$43^2)*('Vertical Loads'!$G$3)</f>
        <v>-409.46039999999999</v>
      </c>
      <c r="D17" s="26">
        <v>1.4</v>
      </c>
      <c r="E17" s="27">
        <f t="shared" si="0"/>
        <v>0.5385164807134506</v>
      </c>
      <c r="F17" s="8">
        <v>1.5</v>
      </c>
      <c r="G17" s="8">
        <f t="shared" si="1"/>
        <v>737.25060275594228</v>
      </c>
      <c r="H17" s="8">
        <f t="shared" si="2"/>
        <v>1108.9223999999999</v>
      </c>
      <c r="I17" s="8">
        <f t="shared" si="3"/>
        <v>2387.237611350411</v>
      </c>
      <c r="J17" s="8">
        <f t="shared" si="4"/>
        <v>2459.8930154055306</v>
      </c>
      <c r="K17" s="8">
        <f t="shared" si="5"/>
        <v>2667.6537793504117</v>
      </c>
      <c r="L17" s="8">
        <f t="shared" si="6"/>
        <v>2747.7019994055313</v>
      </c>
    </row>
    <row r="18" spans="2:12" x14ac:dyDescent="0.25">
      <c r="B18" s="8">
        <v>30</v>
      </c>
      <c r="C18" s="21">
        <f>('Vertical Loads'!$F$3)*(0.5*'Vertical Loads'!$H$3*'Vertical Loads'!$B$43^2)*('Vertical Loads'!$G$3)</f>
        <v>-409.46039999999999</v>
      </c>
      <c r="D18" s="26">
        <v>1.3499999999999999</v>
      </c>
      <c r="E18" s="27">
        <f t="shared" si="0"/>
        <v>0.65383484153110139</v>
      </c>
      <c r="F18" s="8">
        <v>1.5</v>
      </c>
      <c r="G18" s="8">
        <f t="shared" si="1"/>
        <v>895.12605144973907</v>
      </c>
      <c r="H18" s="8">
        <f t="shared" si="2"/>
        <v>1069.3180285714286</v>
      </c>
      <c r="I18" s="8">
        <f t="shared" si="3"/>
        <v>2445.982526638943</v>
      </c>
      <c r="J18" s="8">
        <f t="shared" si="4"/>
        <v>2521.7954396679384</v>
      </c>
      <c r="K18" s="8">
        <f t="shared" si="5"/>
        <v>2724.0224323532293</v>
      </c>
      <c r="L18" s="8">
        <f t="shared" si="6"/>
        <v>2807.2281613822247</v>
      </c>
    </row>
    <row r="19" spans="2:12" x14ac:dyDescent="0.25">
      <c r="B19" s="8">
        <v>30</v>
      </c>
      <c r="C19" s="21">
        <f>('Vertical Loads'!$F$3)*(0.5*'Vertical Loads'!$H$3*'Vertical Loads'!$B$43^2)*('Vertical Loads'!$G$3)</f>
        <v>-409.46039999999999</v>
      </c>
      <c r="D19" s="26">
        <v>1.2999999999999998</v>
      </c>
      <c r="E19" s="27">
        <f t="shared" si="0"/>
        <v>0.74833147735478855</v>
      </c>
      <c r="F19" s="8">
        <v>1.5</v>
      </c>
      <c r="G19" s="8">
        <f t="shared" si="1"/>
        <v>1024.4957257577996</v>
      </c>
      <c r="H19" s="8">
        <f t="shared" si="2"/>
        <v>1029.7136571428571</v>
      </c>
      <c r="I19" s="8">
        <f t="shared" si="3"/>
        <v>2490.7596124784645</v>
      </c>
      <c r="J19" s="8">
        <f t="shared" si="4"/>
        <v>2569.159918993621</v>
      </c>
      <c r="K19" s="8">
        <f t="shared" si="5"/>
        <v>2766.423255907036</v>
      </c>
      <c r="L19" s="8">
        <f t="shared" si="6"/>
        <v>2852.2163784221925</v>
      </c>
    </row>
    <row r="20" spans="2:12" x14ac:dyDescent="0.25">
      <c r="B20" s="8">
        <v>30</v>
      </c>
      <c r="C20" s="21">
        <f>('Vertical Loads'!$F$3)*(0.5*'Vertical Loads'!$H$3*'Vertical Loads'!$B$43^2)*('Vertical Loads'!$G$3)</f>
        <v>-409.46039999999999</v>
      </c>
      <c r="D20" s="26">
        <v>1.2499999999999998</v>
      </c>
      <c r="E20" s="28">
        <f t="shared" si="0"/>
        <v>0.82915619758885017</v>
      </c>
      <c r="F20" s="8">
        <v>1.5</v>
      </c>
      <c r="G20" s="8">
        <f t="shared" si="1"/>
        <v>1135.1480007470393</v>
      </c>
      <c r="H20" s="8">
        <f t="shared" si="2"/>
        <v>990.10928571428565</v>
      </c>
      <c r="I20" s="8">
        <f t="shared" si="3"/>
        <v>2526.3651726517633</v>
      </c>
      <c r="J20" s="8">
        <f t="shared" si="4"/>
        <v>2606.9785246667043</v>
      </c>
      <c r="K20" s="8">
        <f t="shared" si="5"/>
        <v>2799.6525537946209</v>
      </c>
      <c r="L20" s="8">
        <f t="shared" si="6"/>
        <v>2887.6587218095619</v>
      </c>
    </row>
    <row r="21" spans="2:12" x14ac:dyDescent="0.25">
      <c r="B21" s="8">
        <v>30</v>
      </c>
      <c r="C21" s="21">
        <f>('Vertical Loads'!$F$3)*(0.5*'Vertical Loads'!$H$3*'Vertical Loads'!$B$43^2)*('Vertical Loads'!$G$3)</f>
        <v>-409.46039999999999</v>
      </c>
      <c r="D21" s="26">
        <v>1.1999999999999997</v>
      </c>
      <c r="E21" s="27">
        <f t="shared" si="0"/>
        <v>0.90000000000000036</v>
      </c>
      <c r="F21" s="8">
        <v>1.5</v>
      </c>
      <c r="G21" s="8">
        <f t="shared" si="1"/>
        <v>1232.1360000000004</v>
      </c>
      <c r="H21" s="8">
        <f t="shared" si="2"/>
        <v>950.50491428571411</v>
      </c>
      <c r="I21" s="8">
        <f t="shared" si="3"/>
        <v>2555.2752377142856</v>
      </c>
      <c r="J21" s="8">
        <f t="shared" si="4"/>
        <v>2637.8283497142861</v>
      </c>
      <c r="K21" s="8">
        <f t="shared" si="5"/>
        <v>2826.1863565714284</v>
      </c>
      <c r="L21" s="8">
        <f t="shared" si="6"/>
        <v>2916.132284571429</v>
      </c>
    </row>
    <row r="22" spans="2:12" x14ac:dyDescent="0.25">
      <c r="B22" s="8">
        <v>30</v>
      </c>
      <c r="C22" s="21">
        <f>('Vertical Loads'!$F$3)*(0.5*'Vertical Loads'!$H$3*'Vertical Loads'!$B$43^2)*('Vertical Loads'!$G$3)</f>
        <v>-409.46039999999999</v>
      </c>
      <c r="D22" s="26">
        <v>1.1499999999999997</v>
      </c>
      <c r="E22" s="27">
        <f t="shared" si="0"/>
        <v>0.96306801421291144</v>
      </c>
      <c r="F22" s="8">
        <v>1.5</v>
      </c>
      <c r="G22" s="8">
        <f t="shared" si="1"/>
        <v>1318.4786341780441</v>
      </c>
      <c r="H22" s="8">
        <f t="shared" si="2"/>
        <v>910.90054285714268</v>
      </c>
      <c r="I22" s="8">
        <f t="shared" si="3"/>
        <v>2578.9690738900981</v>
      </c>
      <c r="J22" s="8">
        <f t="shared" si="4"/>
        <v>2663.2490385736596</v>
      </c>
      <c r="K22" s="8">
        <f t="shared" si="5"/>
        <v>2847.5039304615275</v>
      </c>
      <c r="L22" s="8">
        <f t="shared" si="6"/>
        <v>2939.1767111450886</v>
      </c>
    </row>
    <row r="23" spans="2:12" x14ac:dyDescent="0.25">
      <c r="B23" s="8">
        <v>30</v>
      </c>
      <c r="C23" s="21">
        <f>('Vertical Loads'!$F$3)*(0.5*'Vertical Loads'!$H$3*'Vertical Loads'!$B$43^2)*('Vertical Loads'!$G$3)</f>
        <v>-409.46039999999999</v>
      </c>
      <c r="D23" s="26">
        <v>1.0999999999999996</v>
      </c>
      <c r="E23" s="27">
        <f t="shared" si="0"/>
        <v>1.0198039027185573</v>
      </c>
      <c r="F23" s="8">
        <v>1.5</v>
      </c>
      <c r="G23" s="8">
        <f t="shared" si="1"/>
        <v>1396.1523349778136</v>
      </c>
      <c r="H23" s="8">
        <f t="shared" si="2"/>
        <v>871.29617142857114</v>
      </c>
      <c r="I23" s="8">
        <f t="shared" si="3"/>
        <v>2598.4151327105569</v>
      </c>
      <c r="J23" s="8">
        <f t="shared" si="4"/>
        <v>2684.2485714101135</v>
      </c>
      <c r="K23" s="8">
        <f t="shared" si="5"/>
        <v>2864.5737269962715</v>
      </c>
      <c r="L23" s="8">
        <f t="shared" si="6"/>
        <v>2957.7999816958277</v>
      </c>
    </row>
    <row r="24" spans="2:12" x14ac:dyDescent="0.25">
      <c r="B24" s="8">
        <v>30</v>
      </c>
      <c r="C24" s="21">
        <f>('Vertical Loads'!$F$3)*(0.5*'Vertical Loads'!$H$3*'Vertical Loads'!$B$43^2)*('Vertical Loads'!$G$3)</f>
        <v>-409.46039999999999</v>
      </c>
      <c r="D24" s="26">
        <v>1.0499999999999996</v>
      </c>
      <c r="E24" s="27">
        <f t="shared" si="0"/>
        <v>1.071214264281428</v>
      </c>
      <c r="F24" s="8">
        <v>1.5</v>
      </c>
      <c r="G24" s="8">
        <f t="shared" si="1"/>
        <v>1466.5351763718461</v>
      </c>
      <c r="H24" s="8">
        <f t="shared" si="2"/>
        <v>831.69179999999972</v>
      </c>
      <c r="I24" s="8">
        <f t="shared" si="3"/>
        <v>2614.2886704222042</v>
      </c>
      <c r="J24" s="8">
        <f t="shared" si="4"/>
        <v>2701.5297659496414</v>
      </c>
      <c r="K24" s="8">
        <f t="shared" si="5"/>
        <v>2878.0710024222044</v>
      </c>
      <c r="L24" s="8">
        <f t="shared" si="6"/>
        <v>2972.7049139496417</v>
      </c>
    </row>
    <row r="25" spans="2:12" x14ac:dyDescent="0.25">
      <c r="B25" s="8">
        <v>30</v>
      </c>
      <c r="C25" s="21">
        <f>('Vertical Loads'!$F$3)*(0.5*'Vertical Loads'!$H$3*'Vertical Loads'!$B$43^2)*('Vertical Loads'!$G$3)</f>
        <v>-409.46039999999999</v>
      </c>
      <c r="D25" s="26">
        <v>0.99999999999999956</v>
      </c>
      <c r="E25" s="27">
        <f t="shared" si="0"/>
        <v>1.1180339887498953</v>
      </c>
      <c r="F25" s="8">
        <v>1.5</v>
      </c>
      <c r="G25" s="8">
        <f t="shared" si="1"/>
        <v>1530.6332519581565</v>
      </c>
      <c r="H25" s="8">
        <f t="shared" si="2"/>
        <v>792.0874285714284</v>
      </c>
      <c r="I25" s="8">
        <f t="shared" si="3"/>
        <v>2627.0826728880679</v>
      </c>
      <c r="J25" s="8">
        <f t="shared" si="4"/>
        <v>2715.6057299272316</v>
      </c>
      <c r="K25" s="8">
        <f t="shared" si="5"/>
        <v>2888.4887426023538</v>
      </c>
      <c r="L25" s="8">
        <f t="shared" si="6"/>
        <v>2984.4046156415175</v>
      </c>
    </row>
    <row r="26" spans="2:12" x14ac:dyDescent="0.25">
      <c r="B26" s="8">
        <v>30</v>
      </c>
      <c r="C26" s="21">
        <f>('Vertical Loads'!$F$3)*(0.5*'Vertical Loads'!$H$3*'Vertical Loads'!$B$43^2)*('Vertical Loads'!$G$3)</f>
        <v>-409.46039999999999</v>
      </c>
      <c r="D26" s="26">
        <v>0.94999999999999951</v>
      </c>
      <c r="E26" s="27">
        <f t="shared" si="0"/>
        <v>1.1608186766243904</v>
      </c>
      <c r="F26" s="8">
        <v>1.5</v>
      </c>
      <c r="G26" s="8">
        <f t="shared" si="1"/>
        <v>1589.2072010458553</v>
      </c>
      <c r="H26" s="8">
        <f t="shared" si="2"/>
        <v>752.48305714285698</v>
      </c>
      <c r="I26" s="8">
        <f t="shared" si="3"/>
        <v>2637.1698533696112</v>
      </c>
      <c r="J26" s="8">
        <f t="shared" si="4"/>
        <v>2726.8643893905291</v>
      </c>
      <c r="K26" s="8">
        <f t="shared" si="5"/>
        <v>2896.1996607981832</v>
      </c>
      <c r="L26" s="8">
        <f t="shared" si="6"/>
        <v>2993.2870128191012</v>
      </c>
    </row>
    <row r="27" spans="2:12" x14ac:dyDescent="0.25">
      <c r="B27" s="8">
        <v>30</v>
      </c>
      <c r="C27" s="21">
        <f>('Vertical Loads'!$F$3)*(0.5*'Vertical Loads'!$H$3*'Vertical Loads'!$B$43^2)*('Vertical Loads'!$G$3)</f>
        <v>-409.46039999999999</v>
      </c>
      <c r="D27" s="26">
        <v>0.89999999999999947</v>
      </c>
      <c r="E27" s="27">
        <f t="shared" si="0"/>
        <v>1.2000000000000004</v>
      </c>
      <c r="F27" s="8">
        <v>1.5</v>
      </c>
      <c r="G27" s="8">
        <f t="shared" si="1"/>
        <v>1642.8480000000004</v>
      </c>
      <c r="H27" s="8">
        <f t="shared" si="2"/>
        <v>712.87868571428533</v>
      </c>
      <c r="I27" s="8">
        <f t="shared" si="3"/>
        <v>2644.8397902857141</v>
      </c>
      <c r="J27" s="8">
        <f t="shared" si="4"/>
        <v>2735.6071422857144</v>
      </c>
      <c r="K27" s="8">
        <f t="shared" si="5"/>
        <v>2901.4933354285713</v>
      </c>
      <c r="L27" s="8">
        <f t="shared" si="6"/>
        <v>2999.6535034285716</v>
      </c>
    </row>
    <row r="28" spans="2:12" x14ac:dyDescent="0.25">
      <c r="B28" s="8">
        <v>30</v>
      </c>
      <c r="C28" s="21">
        <f>('Vertical Loads'!$F$3)*(0.5*'Vertical Loads'!$H$3*'Vertical Loads'!$B$43^2)*('Vertical Loads'!$G$3)</f>
        <v>-409.46039999999999</v>
      </c>
      <c r="D28" s="26">
        <v>0.84999999999999942</v>
      </c>
      <c r="E28" s="27">
        <f t="shared" si="0"/>
        <v>1.235920709430828</v>
      </c>
      <c r="F28" s="8">
        <v>1.5</v>
      </c>
      <c r="G28" s="8">
        <f t="shared" si="1"/>
        <v>1692.0248880391807</v>
      </c>
      <c r="H28" s="8">
        <f t="shared" si="2"/>
        <v>673.2743142857139</v>
      </c>
      <c r="I28" s="8">
        <f t="shared" si="3"/>
        <v>2650.3224108534837</v>
      </c>
      <c r="J28" s="8">
        <f t="shared" si="4"/>
        <v>2742.0733006142677</v>
      </c>
      <c r="K28" s="8">
        <f t="shared" si="5"/>
        <v>2904.599693710627</v>
      </c>
      <c r="L28" s="8">
        <f t="shared" si="6"/>
        <v>3003.7433994714111</v>
      </c>
    </row>
    <row r="29" spans="2:12" x14ac:dyDescent="0.25">
      <c r="B29" s="8">
        <v>30</v>
      </c>
      <c r="C29" s="21">
        <f>('Vertical Loads'!$F$3)*(0.5*'Vertical Loads'!$H$3*'Vertical Loads'!$B$43^2)*('Vertical Loads'!$G$3)</f>
        <v>-409.46039999999999</v>
      </c>
      <c r="D29" s="26">
        <v>0.79999999999999938</v>
      </c>
      <c r="E29" s="27">
        <f t="shared" si="0"/>
        <v>1.2688577540449524</v>
      </c>
      <c r="F29" s="8">
        <v>1.5</v>
      </c>
      <c r="G29" s="8">
        <f t="shared" si="1"/>
        <v>1737.1170195977015</v>
      </c>
      <c r="H29" s="8">
        <f t="shared" si="2"/>
        <v>633.66994285714236</v>
      </c>
      <c r="I29" s="8">
        <f t="shared" si="3"/>
        <v>2653.8035007457306</v>
      </c>
      <c r="J29" s="8">
        <f t="shared" si="4"/>
        <v>2746.4562331376851</v>
      </c>
      <c r="K29" s="8">
        <f t="shared" si="5"/>
        <v>2905.7045213171591</v>
      </c>
      <c r="L29" s="8">
        <f t="shared" si="6"/>
        <v>3005.7500697091136</v>
      </c>
    </row>
    <row r="30" spans="2:12" x14ac:dyDescent="0.25">
      <c r="B30" s="8">
        <v>30</v>
      </c>
      <c r="C30" s="21">
        <f>('Vertical Loads'!$F$3)*(0.5*'Vertical Loads'!$H$3*'Vertical Loads'!$B$43^2)*('Vertical Loads'!$G$3)</f>
        <v>-409.46039999999999</v>
      </c>
      <c r="D30" s="26">
        <v>0.74999999999999933</v>
      </c>
      <c r="E30" s="27">
        <f t="shared" si="0"/>
        <v>1.2990381056766582</v>
      </c>
      <c r="F30" s="8">
        <v>1.5</v>
      </c>
      <c r="G30" s="8">
        <f t="shared" si="1"/>
        <v>1778.4351281955724</v>
      </c>
      <c r="H30" s="8">
        <f t="shared" si="2"/>
        <v>594.06557142857082</v>
      </c>
      <c r="I30" s="8">
        <f t="shared" si="3"/>
        <v>2655.4353193872585</v>
      </c>
      <c r="J30" s="8">
        <f t="shared" si="4"/>
        <v>2748.9144139511704</v>
      </c>
      <c r="K30" s="8">
        <f t="shared" si="5"/>
        <v>2904.9600776729731</v>
      </c>
      <c r="L30" s="8">
        <f t="shared" si="6"/>
        <v>3005.8319882368851</v>
      </c>
    </row>
    <row r="31" spans="2:12" x14ac:dyDescent="0.25">
      <c r="B31" s="8">
        <v>30</v>
      </c>
      <c r="C31" s="21">
        <f>('Vertical Loads'!$F$3)*(0.5*'Vertical Loads'!$H$3*'Vertical Loads'!$B$43^2)*('Vertical Loads'!$G$3)</f>
        <v>-409.46039999999999</v>
      </c>
      <c r="D31" s="26">
        <v>0.69999999999999929</v>
      </c>
      <c r="E31" s="27">
        <f t="shared" si="0"/>
        <v>1.3266499161421603</v>
      </c>
      <c r="F31" s="8">
        <v>1.5</v>
      </c>
      <c r="G31" s="8">
        <f t="shared" si="1"/>
        <v>1816.2368011952631</v>
      </c>
      <c r="H31" s="8">
        <f t="shared" si="2"/>
        <v>554.46119999999951</v>
      </c>
      <c r="I31" s="8">
        <f t="shared" si="3"/>
        <v>2655.3440845856785</v>
      </c>
      <c r="J31" s="8">
        <f t="shared" si="4"/>
        <v>2749.5792126095844</v>
      </c>
      <c r="K31" s="8">
        <f t="shared" si="5"/>
        <v>2902.4925805856788</v>
      </c>
      <c r="L31" s="8">
        <f t="shared" si="6"/>
        <v>3004.1205246095847</v>
      </c>
    </row>
    <row r="32" spans="2:12" x14ac:dyDescent="0.25">
      <c r="B32" s="8">
        <v>30</v>
      </c>
      <c r="C32" s="21">
        <f>('Vertical Loads'!$F$3)*(0.5*'Vertical Loads'!$H$3*'Vertical Loads'!$B$43^2)*('Vertical Loads'!$G$3)</f>
        <v>-409.46039999999999</v>
      </c>
      <c r="D32" s="26">
        <v>0.64999999999999925</v>
      </c>
      <c r="E32" s="27">
        <f t="shared" si="0"/>
        <v>1.3518505834595778</v>
      </c>
      <c r="F32" s="8">
        <v>1.5</v>
      </c>
      <c r="G32" s="8">
        <f t="shared" si="1"/>
        <v>1850.7375227795003</v>
      </c>
      <c r="H32" s="8">
        <f t="shared" si="2"/>
        <v>514.85682857142797</v>
      </c>
      <c r="I32" s="8">
        <f t="shared" si="3"/>
        <v>2653.6353835905261</v>
      </c>
      <c r="J32" s="8">
        <f t="shared" si="4"/>
        <v>2748.5605260461166</v>
      </c>
      <c r="K32" s="8">
        <f t="shared" si="5"/>
        <v>2898.4076173048115</v>
      </c>
      <c r="L32" s="8">
        <f t="shared" si="6"/>
        <v>3000.7255757604025</v>
      </c>
    </row>
    <row r="33" spans="2:12" x14ac:dyDescent="0.25">
      <c r="B33" s="8">
        <v>30</v>
      </c>
      <c r="C33" s="21">
        <f>('Vertical Loads'!$F$3)*(0.5*'Vertical Loads'!$H$3*'Vertical Loads'!$B$43^2)*('Vertical Loads'!$G$3)</f>
        <v>-409.46039999999999</v>
      </c>
      <c r="D33" s="26">
        <v>0.5999999999999992</v>
      </c>
      <c r="E33" s="27">
        <f t="shared" si="0"/>
        <v>1.3747727084867523</v>
      </c>
      <c r="F33" s="8">
        <v>1.5</v>
      </c>
      <c r="G33" s="8">
        <f t="shared" si="1"/>
        <v>1882.1188288267033</v>
      </c>
      <c r="H33" s="8">
        <f t="shared" si="2"/>
        <v>475.25245714285649</v>
      </c>
      <c r="I33" s="8">
        <f t="shared" si="3"/>
        <v>2650.3981689822267</v>
      </c>
      <c r="J33" s="8">
        <f t="shared" si="4"/>
        <v>2745.9509375587613</v>
      </c>
      <c r="K33" s="8">
        <f t="shared" si="5"/>
        <v>2892.7941404107987</v>
      </c>
      <c r="L33" s="8">
        <f t="shared" si="6"/>
        <v>2995.7397249873329</v>
      </c>
    </row>
    <row r="34" spans="2:12" x14ac:dyDescent="0.25">
      <c r="B34" s="8">
        <v>30</v>
      </c>
      <c r="C34" s="21">
        <f>('Vertical Loads'!$F$3)*(0.5*'Vertical Loads'!$H$3*'Vertical Loads'!$B$43^2)*('Vertical Loads'!$G$3)</f>
        <v>-409.46039999999999</v>
      </c>
      <c r="D34" s="26">
        <v>0.54999999999999916</v>
      </c>
      <c r="E34" s="27">
        <f t="shared" si="0"/>
        <v>1.3955285736952865</v>
      </c>
      <c r="F34" s="8">
        <v>1.5</v>
      </c>
      <c r="G34" s="8">
        <f t="shared" si="1"/>
        <v>1910.5344385317951</v>
      </c>
      <c r="H34" s="8">
        <f t="shared" si="2"/>
        <v>435.64808571428512</v>
      </c>
      <c r="I34" s="8">
        <f t="shared" si="3"/>
        <v>2645.7077631662933</v>
      </c>
      <c r="J34" s="8">
        <f t="shared" si="4"/>
        <v>2741.8288439369294</v>
      </c>
      <c r="K34" s="8">
        <f t="shared" si="5"/>
        <v>2885.7274723091509</v>
      </c>
      <c r="L34" s="8">
        <f t="shared" si="6"/>
        <v>2989.2413690797871</v>
      </c>
    </row>
    <row r="35" spans="2:12" x14ac:dyDescent="0.25">
      <c r="B35" s="8">
        <v>30</v>
      </c>
      <c r="C35" s="21">
        <f>('Vertical Loads'!$F$3)*(0.5*'Vertical Loads'!$H$3*'Vertical Loads'!$B$43^2)*('Vertical Loads'!$G$3)</f>
        <v>-409.46039999999999</v>
      </c>
      <c r="D35" s="26">
        <v>0.49999999999999917</v>
      </c>
      <c r="E35" s="27">
        <f t="shared" si="0"/>
        <v>1.4142135623730954</v>
      </c>
      <c r="F35" s="8">
        <v>1.5</v>
      </c>
      <c r="G35" s="8">
        <f t="shared" si="1"/>
        <v>1936.1149354312627</v>
      </c>
      <c r="H35" s="8">
        <f t="shared" si="2"/>
        <v>396.04371428571363</v>
      </c>
      <c r="I35" s="8">
        <f t="shared" si="3"/>
        <v>2639.6281520756038</v>
      </c>
      <c r="J35" s="8">
        <f t="shared" si="4"/>
        <v>2736.2608427842297</v>
      </c>
      <c r="K35" s="8">
        <f t="shared" si="5"/>
        <v>2877.2715989327467</v>
      </c>
      <c r="L35" s="8">
        <f t="shared" si="6"/>
        <v>2981.2971056413726</v>
      </c>
    </row>
    <row r="36" spans="2:12" x14ac:dyDescent="0.25">
      <c r="B36" s="8">
        <v>30</v>
      </c>
      <c r="C36" s="21">
        <f>('Vertical Loads'!$F$3)*(0.5*'Vertical Loads'!$H$3*'Vertical Loads'!$B$43^2)*('Vertical Loads'!$G$3)</f>
        <v>-409.46039999999999</v>
      </c>
      <c r="D36" s="26">
        <v>0.44999999999999918</v>
      </c>
      <c r="E36" s="27">
        <f t="shared" si="0"/>
        <v>1.4309088021254188</v>
      </c>
      <c r="F36" s="8">
        <v>1.5</v>
      </c>
      <c r="G36" s="8">
        <f t="shared" si="1"/>
        <v>1958.9713864617834</v>
      </c>
      <c r="H36" s="8">
        <f t="shared" si="2"/>
        <v>356.43934285714226</v>
      </c>
      <c r="I36" s="8">
        <f t="shared" si="3"/>
        <v>2632.21375850913</v>
      </c>
      <c r="J36" s="8">
        <f t="shared" si="4"/>
        <v>2729.3035782383663</v>
      </c>
      <c r="K36" s="8">
        <f t="shared" si="5"/>
        <v>2867.4809430805594</v>
      </c>
      <c r="L36" s="8">
        <f t="shared" si="6"/>
        <v>2971.9635788097953</v>
      </c>
    </row>
    <row r="37" spans="2:12" x14ac:dyDescent="0.25">
      <c r="B37" s="8">
        <v>30</v>
      </c>
      <c r="C37" s="21">
        <f>('Vertical Loads'!$F$3)*(0.5*'Vertical Loads'!$H$3*'Vertical Loads'!$B$43^2)*('Vertical Loads'!$G$3)</f>
        <v>-409.46039999999999</v>
      </c>
      <c r="D37" s="26">
        <v>0.39999999999999919</v>
      </c>
      <c r="E37" s="27">
        <f t="shared" si="0"/>
        <v>1.4456832294800963</v>
      </c>
      <c r="F37" s="8">
        <v>1.5</v>
      </c>
      <c r="G37" s="8">
        <f t="shared" si="1"/>
        <v>1979.1981684874308</v>
      </c>
      <c r="H37" s="8">
        <f t="shared" si="2"/>
        <v>316.83497142857084</v>
      </c>
      <c r="I37" s="8">
        <f t="shared" si="3"/>
        <v>2623.5108271302688</v>
      </c>
      <c r="J37" s="8">
        <f t="shared" si="4"/>
        <v>2721.0051825000182</v>
      </c>
      <c r="K37" s="8">
        <f t="shared" si="5"/>
        <v>2856.4017494159839</v>
      </c>
      <c r="L37" s="8">
        <f t="shared" si="6"/>
        <v>2961.2889207857329</v>
      </c>
    </row>
    <row r="38" spans="2:12" x14ac:dyDescent="0.25">
      <c r="B38" s="8">
        <v>30</v>
      </c>
      <c r="C38" s="21">
        <f>('Vertical Loads'!$F$3)*(0.5*'Vertical Loads'!$H$3*'Vertical Loads'!$B$43^2)*('Vertical Loads'!$G$3)</f>
        <v>-409.46039999999999</v>
      </c>
      <c r="D38" s="26">
        <v>0.3499999999999992</v>
      </c>
      <c r="E38" s="27">
        <f t="shared" si="0"/>
        <v>1.4585952145814822</v>
      </c>
      <c r="F38" s="8">
        <v>1.5</v>
      </c>
      <c r="G38" s="8">
        <f t="shared" si="1"/>
        <v>1996.8751925706324</v>
      </c>
      <c r="H38" s="8">
        <f t="shared" si="2"/>
        <v>277.23059999999941</v>
      </c>
      <c r="I38" s="8">
        <f t="shared" si="3"/>
        <v>2613.5585143596095</v>
      </c>
      <c r="J38" s="8">
        <f t="shared" si="4"/>
        <v>2711.4064102110228</v>
      </c>
      <c r="K38" s="8">
        <f t="shared" si="5"/>
        <v>2844.0731743596093</v>
      </c>
      <c r="L38" s="8">
        <f t="shared" si="6"/>
        <v>2949.3138862110231</v>
      </c>
    </row>
    <row r="39" spans="2:12" x14ac:dyDescent="0.25">
      <c r="B39" s="8">
        <v>30</v>
      </c>
      <c r="C39" s="21">
        <f>('Vertical Loads'!$F$3)*(0.5*'Vertical Loads'!$H$3*'Vertical Loads'!$B$43^2)*('Vertical Loads'!$G$3)</f>
        <v>-409.46039999999999</v>
      </c>
      <c r="D39" s="26">
        <v>0.29999999999999921</v>
      </c>
      <c r="E39" s="27">
        <f t="shared" si="0"/>
        <v>1.4696938456699071</v>
      </c>
      <c r="F39" s="8">
        <v>1.5</v>
      </c>
      <c r="G39" s="8">
        <f t="shared" si="1"/>
        <v>2012.0696624759296</v>
      </c>
      <c r="H39" s="8">
        <f t="shared" si="2"/>
        <v>237.62622857142796</v>
      </c>
      <c r="I39" s="8">
        <f t="shared" si="3"/>
        <v>2602.3897500417766</v>
      </c>
      <c r="J39" s="8">
        <f t="shared" si="4"/>
        <v>2700.5415352912955</v>
      </c>
      <c r="K39" s="8">
        <f t="shared" si="5"/>
        <v>2830.528147756062</v>
      </c>
      <c r="L39" s="8">
        <f t="shared" si="6"/>
        <v>2936.0727490055815</v>
      </c>
    </row>
    <row r="40" spans="2:12" x14ac:dyDescent="0.25">
      <c r="B40" s="8">
        <v>30</v>
      </c>
      <c r="C40" s="21">
        <f>('Vertical Loads'!$F$3)*(0.5*'Vertical Loads'!$H$3*'Vertical Loads'!$B$43^2)*('Vertical Loads'!$G$3)</f>
        <v>-409.46039999999999</v>
      </c>
      <c r="D40" s="26">
        <v>0.24999999999999922</v>
      </c>
      <c r="E40" s="27">
        <f t="shared" si="0"/>
        <v>1.4790199457749043</v>
      </c>
      <c r="F40" s="8">
        <v>1.5</v>
      </c>
      <c r="G40" s="8">
        <f t="shared" si="1"/>
        <v>2024.8374665636748</v>
      </c>
      <c r="H40" s="8">
        <f t="shared" si="2"/>
        <v>198.02185714285653</v>
      </c>
      <c r="I40" s="8">
        <f t="shared" si="3"/>
        <v>2590.0319194733429</v>
      </c>
      <c r="J40" s="8">
        <f t="shared" si="4"/>
        <v>2688.4390608046169</v>
      </c>
      <c r="K40" s="8">
        <f t="shared" si="5"/>
        <v>2815.7940549019145</v>
      </c>
      <c r="L40" s="8">
        <f t="shared" si="6"/>
        <v>2921.5940122331886</v>
      </c>
    </row>
    <row r="41" spans="2:12" x14ac:dyDescent="0.25">
      <c r="B41" s="8">
        <v>30</v>
      </c>
      <c r="C41" s="21">
        <f>('Vertical Loads'!$F$3)*(0.5*'Vertical Loads'!$H$3*'Vertical Loads'!$B$43^2)*('Vertical Loads'!$G$3)</f>
        <v>-409.46039999999999</v>
      </c>
      <c r="D41" s="26">
        <v>0.19999999999999923</v>
      </c>
      <c r="E41" s="27">
        <f t="shared" si="0"/>
        <v>1.4866068747318506</v>
      </c>
      <c r="F41" s="8">
        <v>1.5</v>
      </c>
      <c r="G41" s="8">
        <f t="shared" si="1"/>
        <v>2035.2242757828924</v>
      </c>
      <c r="H41" s="8">
        <f t="shared" si="2"/>
        <v>158.41748571428514</v>
      </c>
      <c r="I41" s="8">
        <f t="shared" si="3"/>
        <v>2576.507401419331</v>
      </c>
      <c r="J41" s="8">
        <f t="shared" si="4"/>
        <v>2675.1222789349895</v>
      </c>
      <c r="K41" s="8">
        <f t="shared" si="5"/>
        <v>2799.8932745621887</v>
      </c>
      <c r="L41" s="8">
        <f t="shared" si="6"/>
        <v>2905.9009680778472</v>
      </c>
    </row>
    <row r="42" spans="2:12" x14ac:dyDescent="0.25">
      <c r="B42" s="8">
        <v>30</v>
      </c>
      <c r="C42" s="21">
        <f>('Vertical Loads'!$F$3)*(0.5*'Vertical Loads'!$H$3*'Vertical Loads'!$B$43^2)*('Vertical Loads'!$G$3)</f>
        <v>-409.46039999999999</v>
      </c>
      <c r="D42" s="26">
        <v>0.14999999999999925</v>
      </c>
      <c r="E42" s="27">
        <f t="shared" si="0"/>
        <v>1.49248115565993</v>
      </c>
      <c r="F42" s="8">
        <v>1.5</v>
      </c>
      <c r="G42" s="8">
        <f t="shared" si="1"/>
        <v>2043.2664013446702</v>
      </c>
      <c r="H42" s="8">
        <f t="shared" si="2"/>
        <v>118.8131142857137</v>
      </c>
      <c r="I42" s="8">
        <f t="shared" si="3"/>
        <v>2561.8339883731737</v>
      </c>
      <c r="J42" s="8">
        <f t="shared" si="4"/>
        <v>2660.6097084000676</v>
      </c>
      <c r="K42" s="8">
        <f t="shared" si="5"/>
        <v>2782.8435992303166</v>
      </c>
      <c r="L42" s="8">
        <f t="shared" si="6"/>
        <v>2889.0121352572105</v>
      </c>
    </row>
    <row r="43" spans="2:12" x14ac:dyDescent="0.25">
      <c r="B43" s="8">
        <v>30</v>
      </c>
      <c r="C43" s="21">
        <f>('Vertical Loads'!$F$3)*(0.5*'Vertical Loads'!$H$3*'Vertical Loads'!$B$43^2)*('Vertical Loads'!$G$3)</f>
        <v>-409.46039999999999</v>
      </c>
      <c r="D43" s="26">
        <v>9.9999999999999242E-2</v>
      </c>
      <c r="E43" s="27">
        <f t="shared" si="0"/>
        <v>1.4966629547095767</v>
      </c>
      <c r="F43" s="8">
        <v>1.5</v>
      </c>
      <c r="G43" s="8">
        <f t="shared" si="1"/>
        <v>2048.9914515155988</v>
      </c>
      <c r="H43" s="8">
        <f t="shared" si="2"/>
        <v>79.208742857142269</v>
      </c>
      <c r="I43" s="8">
        <f t="shared" si="3"/>
        <v>2546.0252083854998</v>
      </c>
      <c r="J43" s="8">
        <f t="shared" si="4"/>
        <v>2644.915429415812</v>
      </c>
      <c r="K43" s="8">
        <f t="shared" si="5"/>
        <v>2764.6585569569288</v>
      </c>
      <c r="L43" s="8">
        <f t="shared" si="6"/>
        <v>2870.941593987241</v>
      </c>
    </row>
    <row r="44" spans="2:12" x14ac:dyDescent="0.25">
      <c r="B44" s="8">
        <v>30</v>
      </c>
      <c r="C44" s="21">
        <f>('Vertical Loads'!$F$3)*(0.5*'Vertical Loads'!$H$3*'Vertical Loads'!$B$43^2)*('Vertical Loads'!$G$3)</f>
        <v>-409.46039999999999</v>
      </c>
      <c r="D44" s="26">
        <v>4.9999999999999239E-2</v>
      </c>
      <c r="E44" s="27">
        <f t="shared" si="0"/>
        <v>1.4991664350564951</v>
      </c>
      <c r="F44" s="8">
        <v>1.5</v>
      </c>
      <c r="G44" s="8">
        <f t="shared" si="1"/>
        <v>2052.4188162497439</v>
      </c>
      <c r="H44" s="8">
        <f t="shared" si="2"/>
        <v>39.604371428570829</v>
      </c>
      <c r="I44" s="8">
        <f t="shared" si="3"/>
        <v>2529.0905625338028</v>
      </c>
      <c r="J44" s="8">
        <f t="shared" si="4"/>
        <v>2628.0493308587979</v>
      </c>
      <c r="K44" s="8">
        <f t="shared" si="5"/>
        <v>2745.347648819517</v>
      </c>
      <c r="L44" s="8">
        <f t="shared" si="6"/>
        <v>2851.6992331445126</v>
      </c>
    </row>
    <row r="45" spans="2:12" x14ac:dyDescent="0.25">
      <c r="B45" s="8">
        <v>30</v>
      </c>
      <c r="C45" s="21">
        <f>('Vertical Loads'!$F$3)*(0.5*'Vertical Loads'!$H$3*'Vertical Loads'!$B$43^2)*('Vertical Loads'!$G$3)</f>
        <v>-409.46039999999999</v>
      </c>
      <c r="D45" s="26">
        <v>0</v>
      </c>
      <c r="E45" s="27">
        <f t="shared" si="0"/>
        <v>1.5</v>
      </c>
      <c r="F45" s="8">
        <v>1.5</v>
      </c>
      <c r="G45" s="8">
        <f t="shared" si="1"/>
        <v>2053.56</v>
      </c>
      <c r="H45" s="8">
        <f>($A$3*(D45*9.81)*$C$3)/$B$3</f>
        <v>0</v>
      </c>
      <c r="I45" s="8">
        <f t="shared" si="3"/>
        <v>2511.0356879999995</v>
      </c>
      <c r="J45" s="8">
        <f t="shared" si="4"/>
        <v>2610.01728</v>
      </c>
      <c r="K45" s="8">
        <f t="shared" si="5"/>
        <v>2724.9165119999998</v>
      </c>
      <c r="L45" s="8">
        <f t="shared" si="6"/>
        <v>2831.2909200000004</v>
      </c>
    </row>
  </sheetData>
  <mergeCells count="2">
    <mergeCell ref="B7:E7"/>
    <mergeCell ref="F7:F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FF3A6-F34F-47C4-BA3C-34BA7BCD573D}">
  <sheetPr>
    <tabColor rgb="FF002060"/>
  </sheetPr>
  <dimension ref="A1:X56"/>
  <sheetViews>
    <sheetView topLeftCell="A28" zoomScale="70" zoomScaleNormal="70" workbookViewId="0">
      <selection activeCell="Z7" sqref="Z7"/>
    </sheetView>
  </sheetViews>
  <sheetFormatPr defaultRowHeight="15" x14ac:dyDescent="0.25"/>
  <cols>
    <col min="6" max="6" width="22.28515625" bestFit="1" customWidth="1"/>
    <col min="7" max="7" width="12.85546875" bestFit="1" customWidth="1"/>
    <col min="8" max="8" width="12" bestFit="1" customWidth="1"/>
    <col min="13" max="13" width="17.140625" bestFit="1" customWidth="1"/>
    <col min="14" max="14" width="12.5703125" bestFit="1" customWidth="1"/>
    <col min="15" max="15" width="15" bestFit="1" customWidth="1"/>
    <col min="16" max="16" width="13.85546875" bestFit="1" customWidth="1"/>
    <col min="18" max="18" width="12.140625" bestFit="1" customWidth="1"/>
    <col min="19" max="19" width="13.28515625" bestFit="1" customWidth="1"/>
    <col min="22" max="22" width="11.85546875" bestFit="1" customWidth="1"/>
    <col min="23" max="23" width="13.5703125" bestFit="1" customWidth="1"/>
    <col min="24" max="24" width="14.85546875" bestFit="1" customWidth="1"/>
  </cols>
  <sheetData>
    <row r="1" spans="1:24" ht="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24" x14ac:dyDescent="0.25">
      <c r="A2" s="1" t="s">
        <v>11</v>
      </c>
      <c r="B2" s="1" t="s">
        <v>12</v>
      </c>
      <c r="C2" s="1" t="s">
        <v>12</v>
      </c>
      <c r="D2" s="1" t="s">
        <v>13</v>
      </c>
      <c r="E2" s="1" t="s">
        <v>14</v>
      </c>
      <c r="F2" s="1"/>
      <c r="G2" s="1" t="s">
        <v>15</v>
      </c>
      <c r="H2" s="1" t="s">
        <v>16</v>
      </c>
      <c r="I2" s="1" t="s">
        <v>13</v>
      </c>
      <c r="J2" s="1" t="s">
        <v>12</v>
      </c>
      <c r="K2" s="1" t="s">
        <v>17</v>
      </c>
    </row>
    <row r="3" spans="1:24" x14ac:dyDescent="0.25">
      <c r="A3" s="3">
        <v>628</v>
      </c>
      <c r="B3" s="3">
        <v>2.8</v>
      </c>
      <c r="C3" s="3">
        <v>0.36</v>
      </c>
      <c r="D3" s="3">
        <v>47</v>
      </c>
      <c r="E3" s="3">
        <v>51</v>
      </c>
      <c r="F3" s="3">
        <v>-0.62</v>
      </c>
      <c r="G3" s="3">
        <v>1.2</v>
      </c>
      <c r="H3" s="3">
        <v>1.2230000000000001</v>
      </c>
      <c r="I3" s="3">
        <v>42</v>
      </c>
      <c r="J3" s="3">
        <v>1.62</v>
      </c>
      <c r="K3" s="3">
        <v>1.5</v>
      </c>
    </row>
    <row r="6" spans="1:24" x14ac:dyDescent="0.25">
      <c r="M6" s="1" t="s">
        <v>41</v>
      </c>
      <c r="N6" s="1" t="s">
        <v>1</v>
      </c>
      <c r="O6" s="1" t="s">
        <v>9</v>
      </c>
    </row>
    <row r="7" spans="1:24" x14ac:dyDescent="0.25">
      <c r="B7" s="33" t="s">
        <v>18</v>
      </c>
      <c r="C7" s="33"/>
      <c r="D7" s="33"/>
      <c r="E7" s="33"/>
      <c r="F7" s="35" t="s">
        <v>19</v>
      </c>
      <c r="M7" s="1" t="s">
        <v>12</v>
      </c>
      <c r="N7" s="1" t="s">
        <v>12</v>
      </c>
      <c r="O7" s="1" t="s">
        <v>12</v>
      </c>
    </row>
    <row r="8" spans="1:24" x14ac:dyDescent="0.25">
      <c r="B8" s="9" t="s">
        <v>20</v>
      </c>
      <c r="C8" s="9" t="s">
        <v>21</v>
      </c>
      <c r="D8" s="9" t="s">
        <v>22</v>
      </c>
      <c r="E8" s="9" t="s">
        <v>23</v>
      </c>
      <c r="F8" s="36"/>
      <c r="M8" s="1">
        <v>0.26</v>
      </c>
      <c r="N8" s="1">
        <v>2</v>
      </c>
      <c r="O8" s="1">
        <v>1</v>
      </c>
    </row>
    <row r="9" spans="1:24" x14ac:dyDescent="0.25">
      <c r="B9" s="11">
        <f>A3*(D3/100)*0.49*9.81</f>
        <v>1418.8046039999997</v>
      </c>
      <c r="C9" s="11">
        <f>A3*(D3/100)*0.51*9.81</f>
        <v>1476.7149960000002</v>
      </c>
      <c r="D9" s="11">
        <f>A3*0.53*0.49*9.81</f>
        <v>1599.928596</v>
      </c>
      <c r="E9" s="11">
        <f>A3*0.53*0.51*9.81</f>
        <v>1665.2318040000005</v>
      </c>
      <c r="F9" s="10">
        <f>(F3)*(0.5*H3*30^2)*(G3)</f>
        <v>-409.46039999999999</v>
      </c>
      <c r="M9" s="1">
        <v>0.36</v>
      </c>
      <c r="N9" s="1">
        <v>2.8</v>
      </c>
      <c r="O9" s="1">
        <v>1.62</v>
      </c>
    </row>
    <row r="10" spans="1:24" x14ac:dyDescent="0.25">
      <c r="M10" s="1">
        <v>0.46</v>
      </c>
      <c r="N10" s="1">
        <v>3.6</v>
      </c>
      <c r="O10" s="1">
        <v>2.2400000000000002</v>
      </c>
    </row>
    <row r="12" spans="1:24" x14ac:dyDescent="0.25">
      <c r="B12" s="40" t="s">
        <v>43</v>
      </c>
      <c r="C12" s="40"/>
      <c r="D12" s="40"/>
      <c r="E12" s="40"/>
      <c r="F12" s="40"/>
      <c r="G12" s="40"/>
      <c r="H12" s="40"/>
      <c r="J12" s="40" t="s">
        <v>46</v>
      </c>
      <c r="K12" s="40"/>
      <c r="L12" s="40"/>
      <c r="M12" s="40"/>
      <c r="N12" s="40"/>
      <c r="O12" s="40"/>
      <c r="P12" s="40"/>
      <c r="R12" s="40" t="s">
        <v>49</v>
      </c>
      <c r="S12" s="40"/>
      <c r="T12" s="40"/>
      <c r="U12" s="40"/>
      <c r="V12" s="40"/>
      <c r="W12" s="40"/>
      <c r="X12" s="40"/>
    </row>
    <row r="13" spans="1:24" x14ac:dyDescent="0.25">
      <c r="B13" s="37" t="s">
        <v>24</v>
      </c>
      <c r="C13" s="38"/>
      <c r="D13" s="38"/>
      <c r="E13" s="39"/>
      <c r="F13" s="31" t="s">
        <v>25</v>
      </c>
      <c r="G13" s="32"/>
      <c r="H13" s="30" t="s">
        <v>42</v>
      </c>
      <c r="J13" s="37" t="s">
        <v>24</v>
      </c>
      <c r="K13" s="38"/>
      <c r="L13" s="38"/>
      <c r="M13" s="39"/>
      <c r="N13" s="31" t="s">
        <v>25</v>
      </c>
      <c r="O13" s="32"/>
      <c r="P13" s="30" t="s">
        <v>42</v>
      </c>
      <c r="R13" s="37" t="s">
        <v>24</v>
      </c>
      <c r="S13" s="38"/>
      <c r="T13" s="38"/>
      <c r="U13" s="39"/>
      <c r="V13" s="31" t="s">
        <v>25</v>
      </c>
      <c r="W13" s="32"/>
      <c r="X13" s="30" t="s">
        <v>42</v>
      </c>
    </row>
    <row r="14" spans="1:24" x14ac:dyDescent="0.25">
      <c r="B14" s="6" t="s">
        <v>27</v>
      </c>
      <c r="C14" s="20" t="s">
        <v>28</v>
      </c>
      <c r="D14" s="6" t="s">
        <v>29</v>
      </c>
      <c r="E14" s="6" t="s">
        <v>30</v>
      </c>
      <c r="F14" s="4" t="s">
        <v>31</v>
      </c>
      <c r="G14" s="4" t="s">
        <v>32</v>
      </c>
      <c r="H14" s="30" t="s">
        <v>20</v>
      </c>
      <c r="J14" s="6" t="s">
        <v>27</v>
      </c>
      <c r="K14" s="20" t="s">
        <v>28</v>
      </c>
      <c r="L14" s="6" t="s">
        <v>29</v>
      </c>
      <c r="M14" s="6" t="s">
        <v>30</v>
      </c>
      <c r="N14" s="4" t="s">
        <v>31</v>
      </c>
      <c r="O14" s="4" t="s">
        <v>32</v>
      </c>
      <c r="P14" s="30" t="s">
        <v>20</v>
      </c>
      <c r="R14" s="12" t="s">
        <v>27</v>
      </c>
      <c r="S14" s="17" t="s">
        <v>28</v>
      </c>
      <c r="T14" s="29" t="s">
        <v>29</v>
      </c>
      <c r="U14" s="4" t="s">
        <v>30</v>
      </c>
      <c r="V14" s="4" t="s">
        <v>31</v>
      </c>
      <c r="W14" s="4" t="s">
        <v>32</v>
      </c>
      <c r="X14" s="4" t="s">
        <v>20</v>
      </c>
    </row>
    <row r="15" spans="1:24" x14ac:dyDescent="0.25">
      <c r="B15" s="18">
        <v>30</v>
      </c>
      <c r="C15" s="21">
        <f t="shared" ref="C15:C24" si="0">($F$3)*(0.5*$H$3*B15^2)*($G$3)</f>
        <v>-409.46039999999999</v>
      </c>
      <c r="D15" s="19">
        <v>1.5</v>
      </c>
      <c r="E15" s="8">
        <v>0</v>
      </c>
      <c r="F15" s="13">
        <f>($A$3*(D15*9.81)*$M$8)/$J$3</f>
        <v>1483.1266666666668</v>
      </c>
      <c r="G15" s="8">
        <v>0</v>
      </c>
      <c r="H15" s="13">
        <f t="shared" ref="H15:H24" si="1">$B$9+(F15*0.49)-(($F$9/2)*0.42)</f>
        <v>2231.5233546666664</v>
      </c>
      <c r="J15" s="18">
        <v>30</v>
      </c>
      <c r="K15" s="21">
        <f t="shared" ref="K15:K24" si="2">($F$3)*(0.5*$H$3*J15^2)*($G$3)</f>
        <v>-409.46039999999999</v>
      </c>
      <c r="L15" s="19">
        <v>1.5</v>
      </c>
      <c r="M15" s="8">
        <v>0</v>
      </c>
      <c r="N15" s="13">
        <f>($A$3*(L15*9.81)*$C$3)/$O$8</f>
        <v>3326.7672000000002</v>
      </c>
      <c r="O15" s="8">
        <v>0</v>
      </c>
      <c r="P15" s="13">
        <f t="shared" ref="P15:P24" si="3">$B$9+(N15*0.49)-(($F$9/2)*0.42)</f>
        <v>3134.9072160000001</v>
      </c>
      <c r="R15" s="14">
        <v>30</v>
      </c>
      <c r="S15" s="22">
        <f t="shared" ref="S15:S24" si="4">($F$3)*(0.5*$H$3*R15^2)*($G$3)</f>
        <v>-409.46039999999999</v>
      </c>
      <c r="T15" s="15">
        <v>0</v>
      </c>
      <c r="U15" s="14">
        <v>1.5</v>
      </c>
      <c r="V15" s="7">
        <v>0</v>
      </c>
      <c r="W15" s="15">
        <f>($A$3*(U15*9.81)*$C$3)/$N$8</f>
        <v>1663.3836000000001</v>
      </c>
      <c r="X15" s="7">
        <f t="shared" ref="X15:X24" si="5">$B$9+(W15*0.47)-(($F$9/2)*0.42)</f>
        <v>2286.5815799999996</v>
      </c>
    </row>
    <row r="16" spans="1:24" x14ac:dyDescent="0.25">
      <c r="B16" s="18">
        <v>30</v>
      </c>
      <c r="C16" s="21">
        <f t="shared" si="0"/>
        <v>-409.46039999999999</v>
      </c>
      <c r="D16" s="19">
        <v>1.35</v>
      </c>
      <c r="E16" s="8">
        <v>0</v>
      </c>
      <c r="F16" s="13">
        <f t="shared" ref="F16:F24" si="6">($A$3*(D16*9.81)*$M$8)/$J$3</f>
        <v>1334.8140000000001</v>
      </c>
      <c r="G16" s="8">
        <v>0</v>
      </c>
      <c r="H16" s="13">
        <f t="shared" si="1"/>
        <v>2158.8501479999995</v>
      </c>
      <c r="J16" s="18">
        <v>30</v>
      </c>
      <c r="K16" s="21">
        <f t="shared" si="2"/>
        <v>-409.46039999999999</v>
      </c>
      <c r="L16" s="19">
        <v>1.35</v>
      </c>
      <c r="M16" s="8">
        <v>0</v>
      </c>
      <c r="N16" s="13">
        <f t="shared" ref="N16:N24" si="7">($A$3*(L16*9.81)*$C$3)/$O$8</f>
        <v>2994.0904800000003</v>
      </c>
      <c r="O16" s="8">
        <v>0</v>
      </c>
      <c r="P16" s="13">
        <f t="shared" si="3"/>
        <v>2971.8956231999996</v>
      </c>
      <c r="R16" s="14">
        <v>30</v>
      </c>
      <c r="S16" s="22">
        <f t="shared" si="4"/>
        <v>-409.46039999999999</v>
      </c>
      <c r="T16" s="15">
        <v>0</v>
      </c>
      <c r="U16" s="14">
        <v>1.35</v>
      </c>
      <c r="V16" s="7">
        <v>0</v>
      </c>
      <c r="W16" s="15">
        <f t="shared" ref="W16:W24" si="8">($A$3*(U16*9.81)*$C$3)/$N$8</f>
        <v>1497.0452400000001</v>
      </c>
      <c r="X16" s="7">
        <f t="shared" si="5"/>
        <v>2208.4025508</v>
      </c>
    </row>
    <row r="17" spans="2:24" x14ac:dyDescent="0.25">
      <c r="B17" s="18">
        <v>30</v>
      </c>
      <c r="C17" s="21">
        <f t="shared" si="0"/>
        <v>-409.46039999999999</v>
      </c>
      <c r="D17" s="19">
        <v>1.05</v>
      </c>
      <c r="E17" s="8">
        <v>0</v>
      </c>
      <c r="F17" s="13">
        <f t="shared" si="6"/>
        <v>1038.1886666666667</v>
      </c>
      <c r="G17" s="8">
        <v>0</v>
      </c>
      <c r="H17" s="13">
        <f t="shared" si="1"/>
        <v>2013.5037346666663</v>
      </c>
      <c r="J17" s="18">
        <v>30</v>
      </c>
      <c r="K17" s="21">
        <f t="shared" si="2"/>
        <v>-409.46039999999999</v>
      </c>
      <c r="L17" s="19">
        <v>1.05</v>
      </c>
      <c r="M17" s="8">
        <v>0</v>
      </c>
      <c r="N17" s="13">
        <f t="shared" si="7"/>
        <v>2328.7370400000004</v>
      </c>
      <c r="O17" s="8">
        <v>0</v>
      </c>
      <c r="P17" s="13">
        <f t="shared" si="3"/>
        <v>2645.8724375999996</v>
      </c>
      <c r="R17" s="14">
        <v>30</v>
      </c>
      <c r="S17" s="22">
        <f t="shared" si="4"/>
        <v>-409.46039999999999</v>
      </c>
      <c r="T17" s="15">
        <v>0</v>
      </c>
      <c r="U17" s="14">
        <v>1.05</v>
      </c>
      <c r="V17" s="7">
        <v>0</v>
      </c>
      <c r="W17" s="15">
        <f t="shared" si="8"/>
        <v>1164.3685200000002</v>
      </c>
      <c r="X17" s="7">
        <f t="shared" si="5"/>
        <v>2052.0444923999999</v>
      </c>
    </row>
    <row r="18" spans="2:24" x14ac:dyDescent="0.25">
      <c r="B18" s="18">
        <v>30</v>
      </c>
      <c r="C18" s="21">
        <f t="shared" si="0"/>
        <v>-409.46039999999999</v>
      </c>
      <c r="D18" s="19">
        <v>0.9</v>
      </c>
      <c r="E18" s="8">
        <v>0</v>
      </c>
      <c r="F18" s="13">
        <f t="shared" si="6"/>
        <v>889.87599999999998</v>
      </c>
      <c r="G18" s="8">
        <v>0</v>
      </c>
      <c r="H18" s="13">
        <f t="shared" si="1"/>
        <v>1940.8305279999997</v>
      </c>
      <c r="J18" s="18">
        <v>30</v>
      </c>
      <c r="K18" s="21">
        <f t="shared" si="2"/>
        <v>-409.46039999999999</v>
      </c>
      <c r="L18" s="19">
        <v>0.9</v>
      </c>
      <c r="M18" s="8">
        <v>0</v>
      </c>
      <c r="N18" s="13">
        <f t="shared" si="7"/>
        <v>1996.06032</v>
      </c>
      <c r="O18" s="8">
        <v>0</v>
      </c>
      <c r="P18" s="13">
        <f t="shared" si="3"/>
        <v>2482.8608447999995</v>
      </c>
      <c r="R18" s="14">
        <v>30</v>
      </c>
      <c r="S18" s="22">
        <f t="shared" si="4"/>
        <v>-409.46039999999999</v>
      </c>
      <c r="T18" s="15">
        <v>0</v>
      </c>
      <c r="U18" s="14">
        <v>0.9</v>
      </c>
      <c r="V18" s="7">
        <v>0</v>
      </c>
      <c r="W18" s="15">
        <f t="shared" si="8"/>
        <v>998.03016000000002</v>
      </c>
      <c r="X18" s="7">
        <f t="shared" si="5"/>
        <v>1973.8654631999996</v>
      </c>
    </row>
    <row r="19" spans="2:24" x14ac:dyDescent="0.25">
      <c r="B19" s="18">
        <v>30</v>
      </c>
      <c r="C19" s="21">
        <f t="shared" si="0"/>
        <v>-409.46039999999999</v>
      </c>
      <c r="D19" s="19">
        <v>0.75</v>
      </c>
      <c r="E19" s="8">
        <v>0</v>
      </c>
      <c r="F19" s="13">
        <f t="shared" si="6"/>
        <v>741.56333333333339</v>
      </c>
      <c r="G19" s="8">
        <v>0</v>
      </c>
      <c r="H19" s="13">
        <f t="shared" si="1"/>
        <v>1868.1573213333331</v>
      </c>
      <c r="J19" s="18">
        <v>30</v>
      </c>
      <c r="K19" s="21">
        <f t="shared" si="2"/>
        <v>-409.46039999999999</v>
      </c>
      <c r="L19" s="19">
        <v>0.75</v>
      </c>
      <c r="M19" s="8">
        <v>0</v>
      </c>
      <c r="N19" s="13">
        <f t="shared" si="7"/>
        <v>1663.3836000000001</v>
      </c>
      <c r="O19" s="8">
        <v>0</v>
      </c>
      <c r="P19" s="13">
        <f t="shared" si="3"/>
        <v>2319.8492519999995</v>
      </c>
      <c r="R19" s="14">
        <v>30</v>
      </c>
      <c r="S19" s="22">
        <f t="shared" si="4"/>
        <v>-409.46039999999999</v>
      </c>
      <c r="T19" s="15">
        <v>0</v>
      </c>
      <c r="U19" s="14">
        <v>0.75</v>
      </c>
      <c r="V19" s="7">
        <v>0</v>
      </c>
      <c r="W19" s="15">
        <f t="shared" si="8"/>
        <v>831.69180000000006</v>
      </c>
      <c r="X19" s="7">
        <f t="shared" si="5"/>
        <v>1895.6864339999997</v>
      </c>
    </row>
    <row r="20" spans="2:24" x14ac:dyDescent="0.25">
      <c r="B20" s="18">
        <v>30</v>
      </c>
      <c r="C20" s="21">
        <f t="shared" si="0"/>
        <v>-409.46039999999999</v>
      </c>
      <c r="D20" s="19">
        <v>0.6</v>
      </c>
      <c r="E20" s="8">
        <v>0</v>
      </c>
      <c r="F20" s="13">
        <f t="shared" si="6"/>
        <v>593.25066666666669</v>
      </c>
      <c r="G20" s="8">
        <v>0</v>
      </c>
      <c r="H20" s="13">
        <f t="shared" si="1"/>
        <v>1795.4841146666663</v>
      </c>
      <c r="J20" s="18">
        <v>30</v>
      </c>
      <c r="K20" s="21">
        <f t="shared" si="2"/>
        <v>-409.46039999999999</v>
      </c>
      <c r="L20" s="19">
        <v>0.6</v>
      </c>
      <c r="M20" s="8">
        <v>0</v>
      </c>
      <c r="N20" s="13">
        <f t="shared" si="7"/>
        <v>1330.70688</v>
      </c>
      <c r="O20" s="8">
        <v>0</v>
      </c>
      <c r="P20" s="13">
        <f t="shared" si="3"/>
        <v>2156.8376591999995</v>
      </c>
      <c r="R20" s="14">
        <v>30</v>
      </c>
      <c r="S20" s="22">
        <f t="shared" si="4"/>
        <v>-409.46039999999999</v>
      </c>
      <c r="T20" s="15">
        <v>0</v>
      </c>
      <c r="U20" s="14">
        <v>0.6</v>
      </c>
      <c r="V20" s="7">
        <v>0</v>
      </c>
      <c r="W20" s="15">
        <f t="shared" si="8"/>
        <v>665.35343999999998</v>
      </c>
      <c r="X20" s="7">
        <f t="shared" si="5"/>
        <v>1817.5074047999997</v>
      </c>
    </row>
    <row r="21" spans="2:24" x14ac:dyDescent="0.25">
      <c r="B21" s="18">
        <v>30</v>
      </c>
      <c r="C21" s="21">
        <f t="shared" si="0"/>
        <v>-409.46039999999999</v>
      </c>
      <c r="D21" s="19">
        <v>0.45</v>
      </c>
      <c r="E21" s="8">
        <v>0</v>
      </c>
      <c r="F21" s="13">
        <f t="shared" si="6"/>
        <v>444.93799999999999</v>
      </c>
      <c r="G21" s="8">
        <v>0</v>
      </c>
      <c r="H21" s="13">
        <f t="shared" si="1"/>
        <v>1722.8109079999997</v>
      </c>
      <c r="J21" s="18">
        <v>30</v>
      </c>
      <c r="K21" s="21">
        <f t="shared" si="2"/>
        <v>-409.46039999999999</v>
      </c>
      <c r="L21" s="19">
        <v>0.45</v>
      </c>
      <c r="M21" s="8">
        <v>0</v>
      </c>
      <c r="N21" s="13">
        <f t="shared" si="7"/>
        <v>998.03016000000002</v>
      </c>
      <c r="O21" s="8">
        <v>0</v>
      </c>
      <c r="P21" s="13">
        <f t="shared" si="3"/>
        <v>1993.8260663999997</v>
      </c>
      <c r="R21" s="14">
        <v>30</v>
      </c>
      <c r="S21" s="22">
        <f t="shared" si="4"/>
        <v>-409.46039999999999</v>
      </c>
      <c r="T21" s="15">
        <v>0</v>
      </c>
      <c r="U21" s="14">
        <v>0.45</v>
      </c>
      <c r="V21" s="7">
        <v>0</v>
      </c>
      <c r="W21" s="15">
        <f t="shared" si="8"/>
        <v>499.01508000000001</v>
      </c>
      <c r="X21" s="7">
        <f t="shared" si="5"/>
        <v>1739.3283755999996</v>
      </c>
    </row>
    <row r="22" spans="2:24" x14ac:dyDescent="0.25">
      <c r="B22" s="18">
        <v>30</v>
      </c>
      <c r="C22" s="21">
        <f t="shared" si="0"/>
        <v>-409.46039999999999</v>
      </c>
      <c r="D22" s="19">
        <v>0.3</v>
      </c>
      <c r="E22" s="8">
        <v>0</v>
      </c>
      <c r="F22" s="13">
        <f t="shared" si="6"/>
        <v>296.62533333333334</v>
      </c>
      <c r="G22" s="8">
        <v>0</v>
      </c>
      <c r="H22" s="13">
        <f t="shared" si="1"/>
        <v>1650.1377013333331</v>
      </c>
      <c r="J22" s="18">
        <v>30</v>
      </c>
      <c r="K22" s="21">
        <f t="shared" si="2"/>
        <v>-409.46039999999999</v>
      </c>
      <c r="L22" s="19">
        <v>0.3</v>
      </c>
      <c r="M22" s="8">
        <v>0</v>
      </c>
      <c r="N22" s="13">
        <f t="shared" si="7"/>
        <v>665.35343999999998</v>
      </c>
      <c r="O22" s="8">
        <v>0</v>
      </c>
      <c r="P22" s="13">
        <f t="shared" si="3"/>
        <v>1830.8144735999997</v>
      </c>
      <c r="R22" s="14">
        <v>30</v>
      </c>
      <c r="S22" s="22">
        <f t="shared" si="4"/>
        <v>-409.46039999999999</v>
      </c>
      <c r="T22" s="15">
        <v>0</v>
      </c>
      <c r="U22" s="14">
        <v>0.3</v>
      </c>
      <c r="V22" s="7">
        <v>0</v>
      </c>
      <c r="W22" s="15">
        <f>($A$3*(U22*9.81)*$C$3)/$N$8</f>
        <v>332.67671999999999</v>
      </c>
      <c r="X22" s="7">
        <f t="shared" si="5"/>
        <v>1661.1493463999996</v>
      </c>
    </row>
    <row r="23" spans="2:24" x14ac:dyDescent="0.25">
      <c r="B23" s="18">
        <v>30</v>
      </c>
      <c r="C23" s="21">
        <f t="shared" si="0"/>
        <v>-409.46039999999999</v>
      </c>
      <c r="D23" s="19">
        <v>0.15</v>
      </c>
      <c r="E23" s="8">
        <v>0</v>
      </c>
      <c r="F23" s="13">
        <f t="shared" si="6"/>
        <v>148.31266666666667</v>
      </c>
      <c r="G23" s="8">
        <v>0</v>
      </c>
      <c r="H23" s="13">
        <f t="shared" si="1"/>
        <v>1577.4644946666663</v>
      </c>
      <c r="J23" s="18">
        <v>30</v>
      </c>
      <c r="K23" s="21">
        <f t="shared" si="2"/>
        <v>-409.46039999999999</v>
      </c>
      <c r="L23" s="19">
        <v>0.15</v>
      </c>
      <c r="M23" s="8">
        <v>0</v>
      </c>
      <c r="N23" s="13">
        <f t="shared" si="7"/>
        <v>332.67671999999999</v>
      </c>
      <c r="O23" s="8">
        <v>0</v>
      </c>
      <c r="P23" s="13">
        <f t="shared" si="3"/>
        <v>1667.8028807999997</v>
      </c>
      <c r="R23" s="14">
        <v>30</v>
      </c>
      <c r="S23" s="22">
        <f t="shared" si="4"/>
        <v>-409.46039999999999</v>
      </c>
      <c r="T23" s="15">
        <v>0</v>
      </c>
      <c r="U23" s="14">
        <v>0.15</v>
      </c>
      <c r="V23" s="7">
        <v>0</v>
      </c>
      <c r="W23" s="15">
        <f t="shared" si="8"/>
        <v>166.33835999999999</v>
      </c>
      <c r="X23" s="7">
        <f t="shared" si="5"/>
        <v>1582.9703171999997</v>
      </c>
    </row>
    <row r="24" spans="2:24" x14ac:dyDescent="0.25">
      <c r="B24" s="18">
        <v>30</v>
      </c>
      <c r="C24" s="21">
        <f t="shared" si="0"/>
        <v>-409.46039999999999</v>
      </c>
      <c r="D24" s="19">
        <v>0</v>
      </c>
      <c r="E24" s="8">
        <v>0</v>
      </c>
      <c r="F24" s="13">
        <f t="shared" si="6"/>
        <v>0</v>
      </c>
      <c r="G24" s="8">
        <v>0</v>
      </c>
      <c r="H24" s="13">
        <f t="shared" si="1"/>
        <v>1504.7912879999997</v>
      </c>
      <c r="J24" s="18">
        <v>30</v>
      </c>
      <c r="K24" s="21">
        <f t="shared" si="2"/>
        <v>-409.46039999999999</v>
      </c>
      <c r="L24" s="19">
        <v>0</v>
      </c>
      <c r="M24" s="8">
        <v>0</v>
      </c>
      <c r="N24" s="13">
        <f t="shared" si="7"/>
        <v>0</v>
      </c>
      <c r="O24" s="8">
        <v>0</v>
      </c>
      <c r="P24" s="13">
        <f t="shared" si="3"/>
        <v>1504.7912879999997</v>
      </c>
      <c r="R24" s="14">
        <v>30</v>
      </c>
      <c r="S24" s="22">
        <f t="shared" si="4"/>
        <v>-409.46039999999999</v>
      </c>
      <c r="T24" s="15">
        <v>0</v>
      </c>
      <c r="U24" s="14">
        <v>0</v>
      </c>
      <c r="V24" s="7">
        <v>0</v>
      </c>
      <c r="W24" s="15">
        <f t="shared" si="8"/>
        <v>0</v>
      </c>
      <c r="X24" s="7">
        <f t="shared" si="5"/>
        <v>1504.7912879999997</v>
      </c>
    </row>
    <row r="25" spans="2:24" x14ac:dyDescent="0.25">
      <c r="B25" s="41" t="s">
        <v>44</v>
      </c>
      <c r="C25" s="41"/>
      <c r="D25" s="41"/>
      <c r="E25" s="41"/>
      <c r="F25" s="41"/>
      <c r="G25" s="41"/>
      <c r="H25" s="41"/>
      <c r="J25" s="41" t="s">
        <v>47</v>
      </c>
      <c r="K25" s="41"/>
      <c r="L25" s="41"/>
      <c r="M25" s="41"/>
      <c r="N25" s="41"/>
      <c r="O25" s="41"/>
      <c r="P25" s="41"/>
      <c r="R25" s="40" t="s">
        <v>50</v>
      </c>
      <c r="S25" s="40"/>
      <c r="T25" s="40"/>
      <c r="U25" s="40"/>
      <c r="V25" s="40"/>
      <c r="W25" s="40"/>
      <c r="X25" s="40"/>
    </row>
    <row r="26" spans="2:24" x14ac:dyDescent="0.25">
      <c r="B26" s="37" t="s">
        <v>24</v>
      </c>
      <c r="C26" s="38"/>
      <c r="D26" s="38"/>
      <c r="E26" s="39"/>
      <c r="F26" s="31" t="s">
        <v>25</v>
      </c>
      <c r="G26" s="32"/>
      <c r="H26" s="30" t="s">
        <v>42</v>
      </c>
      <c r="J26" s="37" t="s">
        <v>24</v>
      </c>
      <c r="K26" s="38"/>
      <c r="L26" s="38"/>
      <c r="M26" s="39"/>
      <c r="N26" s="31" t="s">
        <v>25</v>
      </c>
      <c r="O26" s="32"/>
      <c r="P26" s="30" t="s">
        <v>42</v>
      </c>
      <c r="R26" s="37" t="s">
        <v>24</v>
      </c>
      <c r="S26" s="38"/>
      <c r="T26" s="38"/>
      <c r="U26" s="39"/>
      <c r="V26" s="31" t="s">
        <v>25</v>
      </c>
      <c r="W26" s="32"/>
      <c r="X26" s="30" t="s">
        <v>42</v>
      </c>
    </row>
    <row r="27" spans="2:24" x14ac:dyDescent="0.25">
      <c r="B27" s="6" t="s">
        <v>27</v>
      </c>
      <c r="C27" s="20" t="s">
        <v>28</v>
      </c>
      <c r="D27" s="6" t="s">
        <v>29</v>
      </c>
      <c r="E27" s="6" t="s">
        <v>30</v>
      </c>
      <c r="F27" s="4" t="s">
        <v>31</v>
      </c>
      <c r="G27" s="4" t="s">
        <v>32</v>
      </c>
      <c r="H27" s="30" t="s">
        <v>20</v>
      </c>
      <c r="J27" s="6" t="s">
        <v>27</v>
      </c>
      <c r="K27" s="20" t="s">
        <v>28</v>
      </c>
      <c r="L27" s="6" t="s">
        <v>29</v>
      </c>
      <c r="M27" s="6" t="s">
        <v>30</v>
      </c>
      <c r="N27" s="4" t="s">
        <v>31</v>
      </c>
      <c r="O27" s="4" t="s">
        <v>32</v>
      </c>
      <c r="P27" s="30" t="s">
        <v>20</v>
      </c>
      <c r="R27" s="12" t="s">
        <v>27</v>
      </c>
      <c r="S27" s="17" t="s">
        <v>28</v>
      </c>
      <c r="T27" s="29" t="s">
        <v>29</v>
      </c>
      <c r="U27" s="4" t="s">
        <v>30</v>
      </c>
      <c r="V27" s="4" t="s">
        <v>31</v>
      </c>
      <c r="W27" s="4" t="s">
        <v>32</v>
      </c>
      <c r="X27" s="4" t="s">
        <v>20</v>
      </c>
    </row>
    <row r="28" spans="2:24" x14ac:dyDescent="0.25">
      <c r="B28" s="18">
        <v>30</v>
      </c>
      <c r="C28" s="21">
        <f t="shared" ref="C28:C37" si="9">($F$3)*(0.5*$H$3*B28^2)*($G$3)</f>
        <v>-409.46039999999999</v>
      </c>
      <c r="D28" s="19">
        <v>1.5</v>
      </c>
      <c r="E28" s="8">
        <v>0</v>
      </c>
      <c r="F28" s="13">
        <f t="shared" ref="F28:F37" si="10">($A$3*(D28*9.81)*$C$3)/$J$3</f>
        <v>2053.56</v>
      </c>
      <c r="G28" s="8">
        <v>0</v>
      </c>
      <c r="H28" s="13">
        <f t="shared" ref="H28:H37" si="11">$B$9+(F28*0.49)-(($F$9/2)*0.42)</f>
        <v>2511.0356879999995</v>
      </c>
      <c r="J28" s="18">
        <v>30</v>
      </c>
      <c r="K28" s="21">
        <f t="shared" ref="K28:K37" si="12">($F$3)*(0.5*$H$3*J28^2)*($G$3)</f>
        <v>-409.46039999999999</v>
      </c>
      <c r="L28" s="19">
        <v>1.5</v>
      </c>
      <c r="M28" s="8">
        <v>0</v>
      </c>
      <c r="N28" s="13">
        <f t="shared" ref="N28:N37" si="13">($A$3*(L28*9.81)*$C$3)/$J$3</f>
        <v>2053.56</v>
      </c>
      <c r="O28" s="8">
        <v>0</v>
      </c>
      <c r="P28" s="13">
        <f t="shared" ref="P28:P37" si="14">$B$9+(N28*0.49)-(($F$9/2)*0.42)</f>
        <v>2511.0356879999995</v>
      </c>
      <c r="R28" s="14">
        <v>30</v>
      </c>
      <c r="S28" s="22">
        <f t="shared" ref="S28:S37" si="15">($F$3)*(0.5*$H$3*R28^2)*($G$3)</f>
        <v>-409.46039999999999</v>
      </c>
      <c r="T28" s="15">
        <v>0</v>
      </c>
      <c r="U28" s="14">
        <v>1.5</v>
      </c>
      <c r="V28" s="7">
        <v>0</v>
      </c>
      <c r="W28" s="15">
        <f t="shared" ref="W28:W37" si="16">($A$3*(U28*9.81)*$C$3)/$B$3</f>
        <v>1188.131142857143</v>
      </c>
      <c r="X28" s="7">
        <f t="shared" ref="X28:X37" si="17">$B$9+(W28*0.47)-(($F$9/2)*0.42)</f>
        <v>2063.2129251428569</v>
      </c>
    </row>
    <row r="29" spans="2:24" x14ac:dyDescent="0.25">
      <c r="B29" s="18">
        <v>30</v>
      </c>
      <c r="C29" s="21">
        <f t="shared" si="9"/>
        <v>-409.46039999999999</v>
      </c>
      <c r="D29" s="19">
        <v>1.35</v>
      </c>
      <c r="E29" s="8">
        <v>0</v>
      </c>
      <c r="F29" s="13">
        <f t="shared" si="10"/>
        <v>1848.204</v>
      </c>
      <c r="G29" s="8">
        <v>0</v>
      </c>
      <c r="H29" s="13">
        <f t="shared" si="11"/>
        <v>2410.4112479999999</v>
      </c>
      <c r="J29" s="18">
        <v>30</v>
      </c>
      <c r="K29" s="21">
        <f t="shared" si="12"/>
        <v>-409.46039999999999</v>
      </c>
      <c r="L29" s="19">
        <v>1.35</v>
      </c>
      <c r="M29" s="8">
        <v>0</v>
      </c>
      <c r="N29" s="13">
        <f t="shared" si="13"/>
        <v>1848.204</v>
      </c>
      <c r="O29" s="8">
        <v>0</v>
      </c>
      <c r="P29" s="13">
        <f t="shared" si="14"/>
        <v>2410.4112479999999</v>
      </c>
      <c r="R29" s="14">
        <v>30</v>
      </c>
      <c r="S29" s="22">
        <f t="shared" si="15"/>
        <v>-409.46039999999999</v>
      </c>
      <c r="T29" s="15">
        <v>0</v>
      </c>
      <c r="U29" s="14">
        <v>1.35</v>
      </c>
      <c r="V29" s="7">
        <v>0</v>
      </c>
      <c r="W29" s="15">
        <f t="shared" si="16"/>
        <v>1069.3180285714288</v>
      </c>
      <c r="X29" s="7">
        <f t="shared" si="17"/>
        <v>2007.3707614285713</v>
      </c>
    </row>
    <row r="30" spans="2:24" x14ac:dyDescent="0.25">
      <c r="B30" s="18">
        <v>30</v>
      </c>
      <c r="C30" s="21">
        <f t="shared" si="9"/>
        <v>-409.46039999999999</v>
      </c>
      <c r="D30" s="19">
        <v>1.05</v>
      </c>
      <c r="E30" s="8">
        <v>0</v>
      </c>
      <c r="F30" s="13">
        <f t="shared" si="10"/>
        <v>1437.4920000000002</v>
      </c>
      <c r="G30" s="8">
        <v>0</v>
      </c>
      <c r="H30" s="13">
        <f t="shared" si="11"/>
        <v>2209.1623679999998</v>
      </c>
      <c r="J30" s="18">
        <v>30</v>
      </c>
      <c r="K30" s="21">
        <f t="shared" si="12"/>
        <v>-409.46039999999999</v>
      </c>
      <c r="L30" s="19">
        <v>1.05</v>
      </c>
      <c r="M30" s="8">
        <v>0</v>
      </c>
      <c r="N30" s="13">
        <f t="shared" si="13"/>
        <v>1437.4920000000002</v>
      </c>
      <c r="O30" s="8">
        <v>0</v>
      </c>
      <c r="P30" s="13">
        <f t="shared" si="14"/>
        <v>2209.1623679999998</v>
      </c>
      <c r="R30" s="14">
        <v>30</v>
      </c>
      <c r="S30" s="22">
        <f t="shared" si="15"/>
        <v>-409.46039999999999</v>
      </c>
      <c r="T30" s="15">
        <v>0</v>
      </c>
      <c r="U30" s="14">
        <v>1.05</v>
      </c>
      <c r="V30" s="7">
        <v>0</v>
      </c>
      <c r="W30" s="15">
        <f t="shared" si="16"/>
        <v>831.69180000000017</v>
      </c>
      <c r="X30" s="7">
        <f t="shared" si="17"/>
        <v>1895.6864339999997</v>
      </c>
    </row>
    <row r="31" spans="2:24" x14ac:dyDescent="0.25">
      <c r="B31" s="18">
        <v>30</v>
      </c>
      <c r="C31" s="21">
        <f t="shared" si="9"/>
        <v>-409.46039999999999</v>
      </c>
      <c r="D31" s="19">
        <v>0.9</v>
      </c>
      <c r="E31" s="8">
        <v>0</v>
      </c>
      <c r="F31" s="13">
        <f t="shared" si="10"/>
        <v>1232.136</v>
      </c>
      <c r="G31" s="8">
        <v>0</v>
      </c>
      <c r="H31" s="13">
        <f t="shared" si="11"/>
        <v>2108.5379279999997</v>
      </c>
      <c r="J31" s="18">
        <v>30</v>
      </c>
      <c r="K31" s="21">
        <f t="shared" si="12"/>
        <v>-409.46039999999999</v>
      </c>
      <c r="L31" s="19">
        <v>0.9</v>
      </c>
      <c r="M31" s="8">
        <v>0</v>
      </c>
      <c r="N31" s="13">
        <f t="shared" si="13"/>
        <v>1232.136</v>
      </c>
      <c r="O31" s="8">
        <v>0</v>
      </c>
      <c r="P31" s="13">
        <f t="shared" si="14"/>
        <v>2108.5379279999997</v>
      </c>
      <c r="R31" s="14">
        <v>30</v>
      </c>
      <c r="S31" s="22">
        <f t="shared" si="15"/>
        <v>-409.46039999999999</v>
      </c>
      <c r="T31" s="15">
        <v>0</v>
      </c>
      <c r="U31" s="14">
        <v>0.9</v>
      </c>
      <c r="V31" s="7">
        <v>0</v>
      </c>
      <c r="W31" s="15">
        <f t="shared" si="16"/>
        <v>712.87868571428578</v>
      </c>
      <c r="X31" s="7">
        <f t="shared" si="17"/>
        <v>1839.8442702857139</v>
      </c>
    </row>
    <row r="32" spans="2:24" x14ac:dyDescent="0.25">
      <c r="B32" s="18">
        <v>30</v>
      </c>
      <c r="C32" s="21">
        <f t="shared" si="9"/>
        <v>-409.46039999999999</v>
      </c>
      <c r="D32" s="19">
        <v>0.75</v>
      </c>
      <c r="E32" s="8">
        <v>0</v>
      </c>
      <c r="F32" s="13">
        <f t="shared" si="10"/>
        <v>1026.78</v>
      </c>
      <c r="G32" s="8">
        <v>0</v>
      </c>
      <c r="H32" s="13">
        <f t="shared" si="11"/>
        <v>2007.9134879999997</v>
      </c>
      <c r="J32" s="18">
        <v>30</v>
      </c>
      <c r="K32" s="21">
        <f t="shared" si="12"/>
        <v>-409.46039999999999</v>
      </c>
      <c r="L32" s="19">
        <v>0.75</v>
      </c>
      <c r="M32" s="8">
        <v>0</v>
      </c>
      <c r="N32" s="13">
        <f t="shared" si="13"/>
        <v>1026.78</v>
      </c>
      <c r="O32" s="8">
        <v>0</v>
      </c>
      <c r="P32" s="13">
        <f t="shared" si="14"/>
        <v>2007.9134879999997</v>
      </c>
      <c r="R32" s="14">
        <v>30</v>
      </c>
      <c r="S32" s="22">
        <f t="shared" si="15"/>
        <v>-409.46039999999999</v>
      </c>
      <c r="T32" s="15">
        <v>0</v>
      </c>
      <c r="U32" s="14">
        <v>0.75</v>
      </c>
      <c r="V32" s="7">
        <v>0</v>
      </c>
      <c r="W32" s="15">
        <f t="shared" si="16"/>
        <v>594.0655714285715</v>
      </c>
      <c r="X32" s="7">
        <f t="shared" si="17"/>
        <v>1784.0021065714282</v>
      </c>
    </row>
    <row r="33" spans="2:24" x14ac:dyDescent="0.25">
      <c r="B33" s="18">
        <v>30</v>
      </c>
      <c r="C33" s="21">
        <f t="shared" si="9"/>
        <v>-409.46039999999999</v>
      </c>
      <c r="D33" s="19">
        <v>0.6</v>
      </c>
      <c r="E33" s="8">
        <v>0</v>
      </c>
      <c r="F33" s="13">
        <f t="shared" si="10"/>
        <v>821.42399999999986</v>
      </c>
      <c r="G33" s="8">
        <v>0</v>
      </c>
      <c r="H33" s="13">
        <f t="shared" si="11"/>
        <v>1907.2890479999996</v>
      </c>
      <c r="J33" s="18">
        <v>30</v>
      </c>
      <c r="K33" s="21">
        <f t="shared" si="12"/>
        <v>-409.46039999999999</v>
      </c>
      <c r="L33" s="19">
        <v>0.6</v>
      </c>
      <c r="M33" s="8">
        <v>0</v>
      </c>
      <c r="N33" s="13">
        <f t="shared" si="13"/>
        <v>821.42399999999986</v>
      </c>
      <c r="O33" s="8">
        <v>0</v>
      </c>
      <c r="P33" s="13">
        <f t="shared" si="14"/>
        <v>1907.2890479999996</v>
      </c>
      <c r="R33" s="14">
        <v>30</v>
      </c>
      <c r="S33" s="22">
        <f t="shared" si="15"/>
        <v>-409.46039999999999</v>
      </c>
      <c r="T33" s="15">
        <v>0</v>
      </c>
      <c r="U33" s="14">
        <v>0.6</v>
      </c>
      <c r="V33" s="7">
        <v>0</v>
      </c>
      <c r="W33" s="15">
        <f t="shared" si="16"/>
        <v>475.25245714285717</v>
      </c>
      <c r="X33" s="7">
        <f t="shared" si="17"/>
        <v>1728.1599428571426</v>
      </c>
    </row>
    <row r="34" spans="2:24" x14ac:dyDescent="0.25">
      <c r="B34" s="18">
        <v>30</v>
      </c>
      <c r="C34" s="21">
        <f t="shared" si="9"/>
        <v>-409.46039999999999</v>
      </c>
      <c r="D34" s="19">
        <v>0.45</v>
      </c>
      <c r="E34" s="8">
        <v>0</v>
      </c>
      <c r="F34" s="13">
        <f t="shared" si="10"/>
        <v>616.06799999999998</v>
      </c>
      <c r="G34" s="8">
        <v>0</v>
      </c>
      <c r="H34" s="13">
        <f t="shared" si="11"/>
        <v>1806.6646079999996</v>
      </c>
      <c r="J34" s="18">
        <v>30</v>
      </c>
      <c r="K34" s="21">
        <f t="shared" si="12"/>
        <v>-409.46039999999999</v>
      </c>
      <c r="L34" s="19">
        <v>0.45</v>
      </c>
      <c r="M34" s="8">
        <v>0</v>
      </c>
      <c r="N34" s="13">
        <f t="shared" si="13"/>
        <v>616.06799999999998</v>
      </c>
      <c r="O34" s="8">
        <v>0</v>
      </c>
      <c r="P34" s="13">
        <f t="shared" si="14"/>
        <v>1806.6646079999996</v>
      </c>
      <c r="R34" s="14">
        <v>30</v>
      </c>
      <c r="S34" s="22">
        <f t="shared" si="15"/>
        <v>-409.46039999999999</v>
      </c>
      <c r="T34" s="15">
        <v>0</v>
      </c>
      <c r="U34" s="14">
        <v>0.45</v>
      </c>
      <c r="V34" s="7">
        <v>0</v>
      </c>
      <c r="W34" s="15">
        <f t="shared" si="16"/>
        <v>356.43934285714289</v>
      </c>
      <c r="X34" s="7">
        <f t="shared" si="17"/>
        <v>1672.3177791428568</v>
      </c>
    </row>
    <row r="35" spans="2:24" x14ac:dyDescent="0.25">
      <c r="B35" s="18">
        <v>30</v>
      </c>
      <c r="C35" s="21">
        <f t="shared" si="9"/>
        <v>-409.46039999999999</v>
      </c>
      <c r="D35" s="19">
        <v>0.3</v>
      </c>
      <c r="E35" s="8">
        <v>0</v>
      </c>
      <c r="F35" s="13">
        <f t="shared" si="10"/>
        <v>410.71199999999993</v>
      </c>
      <c r="G35" s="8">
        <v>0</v>
      </c>
      <c r="H35" s="13">
        <f t="shared" si="11"/>
        <v>1706.0401679999995</v>
      </c>
      <c r="J35" s="18">
        <v>30</v>
      </c>
      <c r="K35" s="21">
        <f t="shared" si="12"/>
        <v>-409.46039999999999</v>
      </c>
      <c r="L35" s="19">
        <v>0.3</v>
      </c>
      <c r="M35" s="8">
        <v>0</v>
      </c>
      <c r="N35" s="13">
        <f t="shared" si="13"/>
        <v>410.71199999999993</v>
      </c>
      <c r="O35" s="8">
        <v>0</v>
      </c>
      <c r="P35" s="13">
        <f t="shared" si="14"/>
        <v>1706.0401679999995</v>
      </c>
      <c r="R35" s="14">
        <v>30</v>
      </c>
      <c r="S35" s="22">
        <f t="shared" si="15"/>
        <v>-409.46039999999999</v>
      </c>
      <c r="T35" s="15">
        <v>0</v>
      </c>
      <c r="U35" s="14">
        <v>0.3</v>
      </c>
      <c r="V35" s="7">
        <v>0</v>
      </c>
      <c r="W35" s="15">
        <f t="shared" si="16"/>
        <v>237.62622857142858</v>
      </c>
      <c r="X35" s="7">
        <f t="shared" si="17"/>
        <v>1616.475615428571</v>
      </c>
    </row>
    <row r="36" spans="2:24" x14ac:dyDescent="0.25">
      <c r="B36" s="18">
        <v>30</v>
      </c>
      <c r="C36" s="21">
        <f t="shared" si="9"/>
        <v>-409.46039999999999</v>
      </c>
      <c r="D36" s="19">
        <v>0.15</v>
      </c>
      <c r="E36" s="8">
        <v>0</v>
      </c>
      <c r="F36" s="13">
        <f t="shared" si="10"/>
        <v>205.35599999999997</v>
      </c>
      <c r="G36" s="8">
        <v>0</v>
      </c>
      <c r="H36" s="13">
        <f t="shared" si="11"/>
        <v>1605.4157279999997</v>
      </c>
      <c r="J36" s="18">
        <v>30</v>
      </c>
      <c r="K36" s="21">
        <f t="shared" si="12"/>
        <v>-409.46039999999999</v>
      </c>
      <c r="L36" s="19">
        <v>0.15</v>
      </c>
      <c r="M36" s="8">
        <v>0</v>
      </c>
      <c r="N36" s="13">
        <f t="shared" si="13"/>
        <v>205.35599999999997</v>
      </c>
      <c r="O36" s="8">
        <v>0</v>
      </c>
      <c r="P36" s="13">
        <f t="shared" si="14"/>
        <v>1605.4157279999997</v>
      </c>
      <c r="R36" s="14">
        <v>30</v>
      </c>
      <c r="S36" s="22">
        <f t="shared" si="15"/>
        <v>-409.46039999999999</v>
      </c>
      <c r="T36" s="15">
        <v>0</v>
      </c>
      <c r="U36" s="14">
        <v>0.15</v>
      </c>
      <c r="V36" s="7">
        <v>0</v>
      </c>
      <c r="W36" s="15">
        <f t="shared" si="16"/>
        <v>118.81311428571429</v>
      </c>
      <c r="X36" s="7">
        <f t="shared" si="17"/>
        <v>1560.6334517142855</v>
      </c>
    </row>
    <row r="37" spans="2:24" x14ac:dyDescent="0.25">
      <c r="B37" s="18">
        <v>30</v>
      </c>
      <c r="C37" s="21">
        <f t="shared" si="9"/>
        <v>-409.46039999999999</v>
      </c>
      <c r="D37" s="19">
        <v>0</v>
      </c>
      <c r="E37" s="8">
        <v>0</v>
      </c>
      <c r="F37" s="13">
        <f t="shared" si="10"/>
        <v>0</v>
      </c>
      <c r="G37" s="8">
        <v>0</v>
      </c>
      <c r="H37" s="13">
        <f t="shared" si="11"/>
        <v>1504.7912879999997</v>
      </c>
      <c r="J37" s="18">
        <v>30</v>
      </c>
      <c r="K37" s="21">
        <f t="shared" si="12"/>
        <v>-409.46039999999999</v>
      </c>
      <c r="L37" s="19">
        <v>0</v>
      </c>
      <c r="M37" s="8">
        <v>0</v>
      </c>
      <c r="N37" s="13">
        <f t="shared" si="13"/>
        <v>0</v>
      </c>
      <c r="O37" s="8">
        <v>0</v>
      </c>
      <c r="P37" s="13">
        <f t="shared" si="14"/>
        <v>1504.7912879999997</v>
      </c>
      <c r="R37" s="14">
        <v>30</v>
      </c>
      <c r="S37" s="22">
        <f t="shared" si="15"/>
        <v>-409.46039999999999</v>
      </c>
      <c r="T37" s="15">
        <v>0</v>
      </c>
      <c r="U37" s="14">
        <v>0</v>
      </c>
      <c r="V37" s="7">
        <v>0</v>
      </c>
      <c r="W37" s="15">
        <f t="shared" si="16"/>
        <v>0</v>
      </c>
      <c r="X37" s="7">
        <f t="shared" si="17"/>
        <v>1504.7912879999997</v>
      </c>
    </row>
    <row r="38" spans="2:24" x14ac:dyDescent="0.25">
      <c r="B38" s="41" t="s">
        <v>45</v>
      </c>
      <c r="C38" s="41"/>
      <c r="D38" s="41"/>
      <c r="E38" s="41"/>
      <c r="F38" s="41"/>
      <c r="G38" s="41"/>
      <c r="H38" s="41"/>
      <c r="J38" s="41" t="s">
        <v>48</v>
      </c>
      <c r="K38" s="41"/>
      <c r="L38" s="41"/>
      <c r="M38" s="41"/>
      <c r="N38" s="41"/>
      <c r="O38" s="41"/>
      <c r="P38" s="41"/>
      <c r="R38" s="40" t="s">
        <v>51</v>
      </c>
      <c r="S38" s="40"/>
      <c r="T38" s="40"/>
      <c r="U38" s="40"/>
      <c r="V38" s="40"/>
      <c r="W38" s="40"/>
      <c r="X38" s="40"/>
    </row>
    <row r="39" spans="2:24" x14ac:dyDescent="0.25">
      <c r="B39" s="37" t="s">
        <v>24</v>
      </c>
      <c r="C39" s="38"/>
      <c r="D39" s="38"/>
      <c r="E39" s="39"/>
      <c r="F39" s="31" t="s">
        <v>25</v>
      </c>
      <c r="G39" s="32"/>
      <c r="H39" s="30" t="s">
        <v>42</v>
      </c>
      <c r="J39" s="37" t="s">
        <v>24</v>
      </c>
      <c r="K39" s="38"/>
      <c r="L39" s="38"/>
      <c r="M39" s="39"/>
      <c r="N39" s="31" t="s">
        <v>25</v>
      </c>
      <c r="O39" s="32"/>
      <c r="P39" s="30" t="s">
        <v>42</v>
      </c>
      <c r="R39" s="37" t="s">
        <v>24</v>
      </c>
      <c r="S39" s="38"/>
      <c r="T39" s="38"/>
      <c r="U39" s="39"/>
      <c r="V39" s="31" t="s">
        <v>25</v>
      </c>
      <c r="W39" s="32"/>
      <c r="X39" s="30" t="s">
        <v>42</v>
      </c>
    </row>
    <row r="40" spans="2:24" x14ac:dyDescent="0.25">
      <c r="B40" s="6" t="s">
        <v>27</v>
      </c>
      <c r="C40" s="20" t="s">
        <v>28</v>
      </c>
      <c r="D40" s="6" t="s">
        <v>29</v>
      </c>
      <c r="E40" s="6" t="s">
        <v>30</v>
      </c>
      <c r="F40" s="4" t="s">
        <v>31</v>
      </c>
      <c r="G40" s="4" t="s">
        <v>32</v>
      </c>
      <c r="H40" s="30" t="s">
        <v>20</v>
      </c>
      <c r="J40" s="6" t="s">
        <v>27</v>
      </c>
      <c r="K40" s="20" t="s">
        <v>28</v>
      </c>
      <c r="L40" s="6" t="s">
        <v>29</v>
      </c>
      <c r="M40" s="6" t="s">
        <v>30</v>
      </c>
      <c r="N40" s="4" t="s">
        <v>31</v>
      </c>
      <c r="O40" s="4" t="s">
        <v>32</v>
      </c>
      <c r="P40" s="30" t="s">
        <v>20</v>
      </c>
      <c r="R40" s="12" t="s">
        <v>27</v>
      </c>
      <c r="S40" s="17" t="s">
        <v>28</v>
      </c>
      <c r="T40" s="29" t="s">
        <v>29</v>
      </c>
      <c r="U40" s="4" t="s">
        <v>30</v>
      </c>
      <c r="V40" s="4" t="s">
        <v>31</v>
      </c>
      <c r="W40" s="4" t="s">
        <v>32</v>
      </c>
      <c r="X40" s="4" t="s">
        <v>20</v>
      </c>
    </row>
    <row r="41" spans="2:24" x14ac:dyDescent="0.25">
      <c r="B41" s="18">
        <v>30</v>
      </c>
      <c r="C41" s="21">
        <f t="shared" ref="C41:C50" si="18">($F$3)*(0.5*$H$3*B41^2)*($G$3)</f>
        <v>-409.46039999999999</v>
      </c>
      <c r="D41" s="19">
        <v>1.5</v>
      </c>
      <c r="E41" s="8">
        <v>0</v>
      </c>
      <c r="F41" s="13">
        <f>($A$3*(D41*9.81)*$M$10)/$J$3</f>
        <v>2623.9933333333333</v>
      </c>
      <c r="G41" s="8">
        <v>0</v>
      </c>
      <c r="H41" s="13">
        <f t="shared" ref="H41:H50" si="19">$B$9+(F41*0.49)-(($F$9/2)*0.42)</f>
        <v>2790.5480213333331</v>
      </c>
      <c r="J41" s="18">
        <v>30</v>
      </c>
      <c r="K41" s="21">
        <f t="shared" ref="K41:K50" si="20">($F$3)*(0.5*$H$3*J41^2)*($G$3)</f>
        <v>-409.46039999999999</v>
      </c>
      <c r="L41" s="19">
        <v>1.5</v>
      </c>
      <c r="M41" s="8">
        <v>0</v>
      </c>
      <c r="N41" s="13">
        <f>($A$3*(L41*9.81)*$C$3)/$O$10</f>
        <v>1485.1639285714286</v>
      </c>
      <c r="O41" s="8">
        <v>0</v>
      </c>
      <c r="P41" s="13">
        <f t="shared" ref="P41:P50" si="21">$B$9+(N41*0.49)-(($F$9/2)*0.42)</f>
        <v>2232.5216129999994</v>
      </c>
      <c r="R41" s="14">
        <v>30</v>
      </c>
      <c r="S41" s="22">
        <f t="shared" ref="S41:S50" si="22">($F$3)*(0.5*$H$3*R41^2)*($G$3)</f>
        <v>-409.46039999999999</v>
      </c>
      <c r="T41" s="15">
        <v>0</v>
      </c>
      <c r="U41" s="14">
        <v>1.5</v>
      </c>
      <c r="V41" s="7">
        <v>0</v>
      </c>
      <c r="W41" s="15">
        <f>($A$3*(U41*9.81)*$C$3)/$N$10</f>
        <v>924.10200000000009</v>
      </c>
      <c r="X41" s="7">
        <f t="shared" ref="X41:X50" si="23">$B$9+(W41*0.47)-(($F$9/2)*0.42)</f>
        <v>1939.1192279999996</v>
      </c>
    </row>
    <row r="42" spans="2:24" x14ac:dyDescent="0.25">
      <c r="B42" s="18">
        <v>30</v>
      </c>
      <c r="C42" s="21">
        <f t="shared" si="18"/>
        <v>-409.46039999999999</v>
      </c>
      <c r="D42" s="19">
        <v>1.35</v>
      </c>
      <c r="E42" s="8">
        <v>0</v>
      </c>
      <c r="F42" s="13">
        <f t="shared" ref="F42:F50" si="24">($A$3*(D42*9.81)*$M$10)/$J$3</f>
        <v>2361.5940000000005</v>
      </c>
      <c r="G42" s="8">
        <v>0</v>
      </c>
      <c r="H42" s="13">
        <f t="shared" si="19"/>
        <v>2661.9723479999998</v>
      </c>
      <c r="J42" s="18">
        <v>30</v>
      </c>
      <c r="K42" s="21">
        <f t="shared" si="20"/>
        <v>-409.46039999999999</v>
      </c>
      <c r="L42" s="19">
        <v>1.35</v>
      </c>
      <c r="M42" s="8">
        <v>0</v>
      </c>
      <c r="N42" s="13">
        <f t="shared" ref="N42:N50" si="25">($A$3*(L42*9.81)*$C$3)/$O$10</f>
        <v>1336.6475357142858</v>
      </c>
      <c r="O42" s="8">
        <v>0</v>
      </c>
      <c r="P42" s="13">
        <f t="shared" si="21"/>
        <v>2159.7485804999997</v>
      </c>
      <c r="R42" s="14">
        <v>30</v>
      </c>
      <c r="S42" s="22">
        <f t="shared" si="22"/>
        <v>-409.46039999999999</v>
      </c>
      <c r="T42" s="15">
        <v>0</v>
      </c>
      <c r="U42" s="14">
        <v>1.35</v>
      </c>
      <c r="V42" s="7">
        <v>0</v>
      </c>
      <c r="W42" s="15">
        <f t="shared" ref="W42:W50" si="26">($A$3*(U42*9.81)*$C$3)/$N$10</f>
        <v>831.69180000000006</v>
      </c>
      <c r="X42" s="7">
        <f t="shared" si="23"/>
        <v>1895.6864339999997</v>
      </c>
    </row>
    <row r="43" spans="2:24" x14ac:dyDescent="0.25">
      <c r="B43" s="18">
        <v>30</v>
      </c>
      <c r="C43" s="21">
        <f t="shared" si="18"/>
        <v>-409.46039999999999</v>
      </c>
      <c r="D43" s="19">
        <v>1.05</v>
      </c>
      <c r="E43" s="8">
        <v>0</v>
      </c>
      <c r="F43" s="13">
        <f t="shared" si="24"/>
        <v>1836.7953333333335</v>
      </c>
      <c r="G43" s="8">
        <v>0</v>
      </c>
      <c r="H43" s="13">
        <f t="shared" si="19"/>
        <v>2404.8210013333332</v>
      </c>
      <c r="J43" s="18">
        <v>30</v>
      </c>
      <c r="K43" s="21">
        <f t="shared" si="20"/>
        <v>-409.46039999999999</v>
      </c>
      <c r="L43" s="19">
        <v>1.05</v>
      </c>
      <c r="M43" s="8">
        <v>0</v>
      </c>
      <c r="N43" s="13">
        <f t="shared" si="25"/>
        <v>1039.6147500000002</v>
      </c>
      <c r="O43" s="8">
        <v>0</v>
      </c>
      <c r="P43" s="13">
        <f t="shared" si="21"/>
        <v>2014.2025154999997</v>
      </c>
      <c r="R43" s="14">
        <v>30</v>
      </c>
      <c r="S43" s="22">
        <f t="shared" si="22"/>
        <v>-409.46039999999999</v>
      </c>
      <c r="T43" s="15">
        <v>0</v>
      </c>
      <c r="U43" s="14">
        <v>1.05</v>
      </c>
      <c r="V43" s="7">
        <v>0</v>
      </c>
      <c r="W43" s="15">
        <f t="shared" si="26"/>
        <v>646.87140000000011</v>
      </c>
      <c r="X43" s="7">
        <f t="shared" si="23"/>
        <v>1808.8208459999996</v>
      </c>
    </row>
    <row r="44" spans="2:24" x14ac:dyDescent="0.25">
      <c r="B44" s="18">
        <v>30</v>
      </c>
      <c r="C44" s="21">
        <f t="shared" si="18"/>
        <v>-409.46039999999999</v>
      </c>
      <c r="D44" s="19">
        <v>0.9</v>
      </c>
      <c r="E44" s="8">
        <v>0</v>
      </c>
      <c r="F44" s="13">
        <f t="shared" si="24"/>
        <v>1574.396</v>
      </c>
      <c r="G44" s="8">
        <v>0</v>
      </c>
      <c r="H44" s="13">
        <f t="shared" si="19"/>
        <v>2276.2453279999995</v>
      </c>
      <c r="J44" s="18">
        <v>30</v>
      </c>
      <c r="K44" s="21">
        <f t="shared" si="20"/>
        <v>-409.46039999999999</v>
      </c>
      <c r="L44" s="19">
        <v>0.9</v>
      </c>
      <c r="M44" s="8">
        <v>0</v>
      </c>
      <c r="N44" s="13">
        <f t="shared" si="25"/>
        <v>891.09835714285703</v>
      </c>
      <c r="O44" s="8">
        <v>0</v>
      </c>
      <c r="P44" s="13">
        <f t="shared" si="21"/>
        <v>1941.4294829999997</v>
      </c>
      <c r="R44" s="14">
        <v>30</v>
      </c>
      <c r="S44" s="22">
        <f t="shared" si="22"/>
        <v>-409.46039999999999</v>
      </c>
      <c r="T44" s="15">
        <v>0</v>
      </c>
      <c r="U44" s="14">
        <v>0.9</v>
      </c>
      <c r="V44" s="7">
        <v>0</v>
      </c>
      <c r="W44" s="15">
        <f t="shared" si="26"/>
        <v>554.46119999999996</v>
      </c>
      <c r="X44" s="7">
        <f t="shared" si="23"/>
        <v>1765.3880519999996</v>
      </c>
    </row>
    <row r="45" spans="2:24" x14ac:dyDescent="0.25">
      <c r="B45" s="18">
        <v>30</v>
      </c>
      <c r="C45" s="21">
        <f t="shared" si="18"/>
        <v>-409.46039999999999</v>
      </c>
      <c r="D45" s="19">
        <v>0.75</v>
      </c>
      <c r="E45" s="8">
        <v>0</v>
      </c>
      <c r="F45" s="13">
        <f t="shared" si="24"/>
        <v>1311.9966666666667</v>
      </c>
      <c r="G45" s="8">
        <v>0</v>
      </c>
      <c r="H45" s="13">
        <f t="shared" si="19"/>
        <v>2147.6696546666662</v>
      </c>
      <c r="J45" s="18">
        <v>30</v>
      </c>
      <c r="K45" s="21">
        <f t="shared" si="20"/>
        <v>-409.46039999999999</v>
      </c>
      <c r="L45" s="19">
        <v>0.75</v>
      </c>
      <c r="M45" s="8">
        <v>0</v>
      </c>
      <c r="N45" s="13">
        <f t="shared" si="25"/>
        <v>742.58196428571432</v>
      </c>
      <c r="O45" s="8">
        <v>0</v>
      </c>
      <c r="P45" s="13">
        <f t="shared" si="21"/>
        <v>1868.6564504999997</v>
      </c>
      <c r="R45" s="14">
        <v>30</v>
      </c>
      <c r="S45" s="22">
        <f t="shared" si="22"/>
        <v>-409.46039999999999</v>
      </c>
      <c r="T45" s="15">
        <v>0</v>
      </c>
      <c r="U45" s="14">
        <v>0.75</v>
      </c>
      <c r="V45" s="7">
        <v>0</v>
      </c>
      <c r="W45" s="15">
        <f t="shared" si="26"/>
        <v>462.05100000000004</v>
      </c>
      <c r="X45" s="7">
        <f t="shared" si="23"/>
        <v>1721.9552579999997</v>
      </c>
    </row>
    <row r="46" spans="2:24" x14ac:dyDescent="0.25">
      <c r="B46" s="18">
        <v>30</v>
      </c>
      <c r="C46" s="21">
        <f t="shared" si="18"/>
        <v>-409.46039999999999</v>
      </c>
      <c r="D46" s="19">
        <v>0.6</v>
      </c>
      <c r="E46" s="8">
        <v>0</v>
      </c>
      <c r="F46" s="13">
        <f t="shared" si="24"/>
        <v>1049.5973333333334</v>
      </c>
      <c r="G46" s="8">
        <v>0</v>
      </c>
      <c r="H46" s="13">
        <f t="shared" si="19"/>
        <v>2019.093981333333</v>
      </c>
      <c r="J46" s="18">
        <v>30</v>
      </c>
      <c r="K46" s="21">
        <f t="shared" si="20"/>
        <v>-409.46039999999999</v>
      </c>
      <c r="L46" s="19">
        <v>0.6</v>
      </c>
      <c r="M46" s="8">
        <v>0</v>
      </c>
      <c r="N46" s="13">
        <f t="shared" si="25"/>
        <v>594.06557142857139</v>
      </c>
      <c r="O46" s="8">
        <v>0</v>
      </c>
      <c r="P46" s="13">
        <f t="shared" si="21"/>
        <v>1795.8834179999997</v>
      </c>
      <c r="R46" s="14">
        <v>30</v>
      </c>
      <c r="S46" s="22">
        <f t="shared" si="22"/>
        <v>-409.46039999999999</v>
      </c>
      <c r="T46" s="15">
        <v>0</v>
      </c>
      <c r="U46" s="14">
        <v>0.6</v>
      </c>
      <c r="V46" s="7">
        <v>0</v>
      </c>
      <c r="W46" s="15">
        <f t="shared" si="26"/>
        <v>369.64079999999996</v>
      </c>
      <c r="X46" s="7">
        <f t="shared" si="23"/>
        <v>1678.5224639999997</v>
      </c>
    </row>
    <row r="47" spans="2:24" x14ac:dyDescent="0.25">
      <c r="B47" s="18">
        <v>30</v>
      </c>
      <c r="C47" s="21">
        <f t="shared" si="18"/>
        <v>-409.46039999999999</v>
      </c>
      <c r="D47" s="19">
        <v>0.45</v>
      </c>
      <c r="E47" s="8">
        <v>0</v>
      </c>
      <c r="F47" s="13">
        <f t="shared" si="24"/>
        <v>787.19799999999998</v>
      </c>
      <c r="G47" s="8">
        <v>0</v>
      </c>
      <c r="H47" s="13">
        <f t="shared" si="19"/>
        <v>1890.5183079999997</v>
      </c>
      <c r="J47" s="18">
        <v>30</v>
      </c>
      <c r="K47" s="21">
        <f t="shared" si="20"/>
        <v>-409.46039999999999</v>
      </c>
      <c r="L47" s="19">
        <v>0.45</v>
      </c>
      <c r="M47" s="8">
        <v>0</v>
      </c>
      <c r="N47" s="13">
        <f t="shared" si="25"/>
        <v>445.54917857142851</v>
      </c>
      <c r="O47" s="8">
        <v>0</v>
      </c>
      <c r="P47" s="13">
        <f t="shared" si="21"/>
        <v>1723.1103854999997</v>
      </c>
      <c r="R47" s="14">
        <v>30</v>
      </c>
      <c r="S47" s="22">
        <f t="shared" si="22"/>
        <v>-409.46039999999999</v>
      </c>
      <c r="T47" s="15">
        <v>0</v>
      </c>
      <c r="U47" s="14">
        <v>0.45</v>
      </c>
      <c r="V47" s="7">
        <v>0</v>
      </c>
      <c r="W47" s="15">
        <f t="shared" si="26"/>
        <v>277.23059999999998</v>
      </c>
      <c r="X47" s="7">
        <f t="shared" si="23"/>
        <v>1635.0896699999996</v>
      </c>
    </row>
    <row r="48" spans="2:24" x14ac:dyDescent="0.25">
      <c r="B48" s="18">
        <v>30</v>
      </c>
      <c r="C48" s="21">
        <f t="shared" si="18"/>
        <v>-409.46039999999999</v>
      </c>
      <c r="D48" s="19">
        <v>0.3</v>
      </c>
      <c r="E48" s="8">
        <v>0</v>
      </c>
      <c r="F48" s="13">
        <f t="shared" si="24"/>
        <v>524.79866666666669</v>
      </c>
      <c r="G48" s="8">
        <v>0</v>
      </c>
      <c r="H48" s="13">
        <f t="shared" si="19"/>
        <v>1761.9426346666664</v>
      </c>
      <c r="J48" s="18">
        <v>30</v>
      </c>
      <c r="K48" s="21">
        <f t="shared" si="20"/>
        <v>-409.46039999999999</v>
      </c>
      <c r="L48" s="19">
        <v>0.3</v>
      </c>
      <c r="M48" s="8">
        <v>0</v>
      </c>
      <c r="N48" s="13">
        <f t="shared" si="25"/>
        <v>297.03278571428569</v>
      </c>
      <c r="O48" s="8">
        <v>0</v>
      </c>
      <c r="P48" s="13">
        <f t="shared" si="21"/>
        <v>1650.3373529999997</v>
      </c>
      <c r="R48" s="14">
        <v>30</v>
      </c>
      <c r="S48" s="22">
        <f t="shared" si="22"/>
        <v>-409.46039999999999</v>
      </c>
      <c r="T48" s="15">
        <v>0</v>
      </c>
      <c r="U48" s="14">
        <v>0.3</v>
      </c>
      <c r="V48" s="7">
        <v>0</v>
      </c>
      <c r="W48" s="15">
        <f t="shared" si="26"/>
        <v>184.82039999999998</v>
      </c>
      <c r="X48" s="7">
        <f t="shared" si="23"/>
        <v>1591.6568759999996</v>
      </c>
    </row>
    <row r="49" spans="2:24" x14ac:dyDescent="0.25">
      <c r="B49" s="18">
        <v>30</v>
      </c>
      <c r="C49" s="21">
        <f t="shared" si="18"/>
        <v>-409.46039999999999</v>
      </c>
      <c r="D49" s="19">
        <v>0.15</v>
      </c>
      <c r="E49" s="8">
        <v>0</v>
      </c>
      <c r="F49" s="13">
        <f t="shared" si="24"/>
        <v>262.39933333333335</v>
      </c>
      <c r="G49" s="8">
        <v>0</v>
      </c>
      <c r="H49" s="13">
        <f t="shared" si="19"/>
        <v>1633.3669613333329</v>
      </c>
      <c r="J49" s="18">
        <v>30</v>
      </c>
      <c r="K49" s="21">
        <f t="shared" si="20"/>
        <v>-409.46039999999999</v>
      </c>
      <c r="L49" s="19">
        <v>0.15</v>
      </c>
      <c r="M49" s="8">
        <v>0</v>
      </c>
      <c r="N49" s="13">
        <f t="shared" si="25"/>
        <v>148.51639285714285</v>
      </c>
      <c r="O49" s="8">
        <v>0</v>
      </c>
      <c r="P49" s="13">
        <f t="shared" si="21"/>
        <v>1577.5643204999997</v>
      </c>
      <c r="R49" s="14">
        <v>30</v>
      </c>
      <c r="S49" s="22">
        <f t="shared" si="22"/>
        <v>-409.46039999999999</v>
      </c>
      <c r="T49" s="15">
        <v>0</v>
      </c>
      <c r="U49" s="14">
        <v>0.15</v>
      </c>
      <c r="V49" s="7">
        <v>0</v>
      </c>
      <c r="W49" s="15">
        <f t="shared" si="26"/>
        <v>92.410199999999989</v>
      </c>
      <c r="X49" s="7">
        <f t="shared" si="23"/>
        <v>1548.2240819999997</v>
      </c>
    </row>
    <row r="50" spans="2:24" x14ac:dyDescent="0.25">
      <c r="B50" s="18">
        <v>30</v>
      </c>
      <c r="C50" s="21">
        <f t="shared" si="18"/>
        <v>-409.46039999999999</v>
      </c>
      <c r="D50" s="19">
        <v>0</v>
      </c>
      <c r="E50" s="8">
        <v>0</v>
      </c>
      <c r="F50" s="13">
        <f t="shared" si="24"/>
        <v>0</v>
      </c>
      <c r="G50" s="8">
        <v>0</v>
      </c>
      <c r="H50" s="13">
        <f t="shared" si="19"/>
        <v>1504.7912879999997</v>
      </c>
      <c r="J50" s="18">
        <v>30</v>
      </c>
      <c r="K50" s="21">
        <f t="shared" si="20"/>
        <v>-409.46039999999999</v>
      </c>
      <c r="L50" s="19">
        <v>0</v>
      </c>
      <c r="M50" s="8">
        <v>0</v>
      </c>
      <c r="N50" s="13">
        <f t="shared" si="25"/>
        <v>0</v>
      </c>
      <c r="O50" s="8">
        <v>0</v>
      </c>
      <c r="P50" s="13">
        <f t="shared" si="21"/>
        <v>1504.7912879999997</v>
      </c>
      <c r="R50" s="14">
        <v>30</v>
      </c>
      <c r="S50" s="22">
        <f t="shared" si="22"/>
        <v>-409.46039999999999</v>
      </c>
      <c r="T50" s="15">
        <v>0</v>
      </c>
      <c r="U50" s="14">
        <v>0</v>
      </c>
      <c r="V50" s="7">
        <v>0</v>
      </c>
      <c r="W50" s="15">
        <f t="shared" si="26"/>
        <v>0</v>
      </c>
      <c r="X50" s="7">
        <f t="shared" si="23"/>
        <v>1504.7912879999997</v>
      </c>
    </row>
    <row r="55" spans="2:24" x14ac:dyDescent="0.25">
      <c r="D55" s="25"/>
    </row>
    <row r="56" spans="2:24" x14ac:dyDescent="0.25">
      <c r="D56" s="25"/>
    </row>
  </sheetData>
  <mergeCells count="29">
    <mergeCell ref="J12:P12"/>
    <mergeCell ref="B7:E7"/>
    <mergeCell ref="F7:F8"/>
    <mergeCell ref="B13:E13"/>
    <mergeCell ref="F13:G13"/>
    <mergeCell ref="B39:E39"/>
    <mergeCell ref="F39:G39"/>
    <mergeCell ref="B38:H38"/>
    <mergeCell ref="B25:H25"/>
    <mergeCell ref="B12:H12"/>
    <mergeCell ref="B26:E26"/>
    <mergeCell ref="F26:G26"/>
    <mergeCell ref="N13:O13"/>
    <mergeCell ref="J26:M26"/>
    <mergeCell ref="N26:O26"/>
    <mergeCell ref="J39:M39"/>
    <mergeCell ref="N39:O39"/>
    <mergeCell ref="J25:P25"/>
    <mergeCell ref="J38:P38"/>
    <mergeCell ref="J13:M13"/>
    <mergeCell ref="R39:U39"/>
    <mergeCell ref="V39:W39"/>
    <mergeCell ref="R12:X12"/>
    <mergeCell ref="R25:X25"/>
    <mergeCell ref="R13:U13"/>
    <mergeCell ref="V13:W13"/>
    <mergeCell ref="R38:X38"/>
    <mergeCell ref="R26:U26"/>
    <mergeCell ref="V26:W26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Vertical Loads</vt:lpstr>
      <vt:lpstr>Traction Circle</vt:lpstr>
      <vt:lpstr>Geometry Modification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2020-03-23T03:37:13Z</dcterms:modified>
  <cp:category/>
  <cp:contentStatus/>
</cp:coreProperties>
</file>