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0151968_student_uwtsd_ac_uk/Documents/7 Dissertation/1 Dissertation/Additional Evidence/"/>
    </mc:Choice>
  </mc:AlternateContent>
  <xr:revisionPtr revIDLastSave="251" documentId="8_{CBA6A05C-9947-4B5A-BF25-E07E1192C35B}" xr6:coauthVersionLast="47" xr6:coauthVersionMax="47" xr10:uidLastSave="{040EBDC5-7198-4DAB-BBF2-C93BB758CC79}"/>
  <bookViews>
    <workbookView xWindow="-120" yWindow="-10920" windowWidth="19440" windowHeight="10320" tabRatio="934" activeTab="17" xr2:uid="{00000000-000D-0000-FFFF-FFFF00000000}"/>
  </bookViews>
  <sheets>
    <sheet name="RANKING" sheetId="40" r:id="rId1"/>
    <sheet name="Checklist v3" sheetId="44" r:id="rId2"/>
    <sheet name="Phase I" sheetId="2" r:id="rId3"/>
    <sheet name="Phase II-Short-Scan" sheetId="20" r:id="rId4"/>
    <sheet name="Phase II-Long-Scan" sheetId="21" r:id="rId5"/>
    <sheet name="Phase III" sheetId="5" r:id="rId6"/>
    <sheet name="Phase IV v3" sheetId="16" r:id="rId7"/>
    <sheet name="Analysis Phase 1&amp;3 Percent" sheetId="17" r:id="rId8"/>
    <sheet name="Analysis Phase 2&amp;3 Shrt Percent" sheetId="41" r:id="rId9"/>
    <sheet name="Analysis Phase 2&amp;3 Lng Percent" sheetId="42" r:id="rId10"/>
    <sheet name="Analysis Phase 3&amp;4 Percent" sheetId="43" r:id="rId11"/>
    <sheet name="Phase I&amp;III ROC TPR-FPR Graph" sheetId="37" r:id="rId12"/>
    <sheet name="Phase 2&amp;3 S ROC TPR-FPR Graph" sheetId="36" r:id="rId13"/>
    <sheet name="Phase 2&amp;3 L ROC TPR-FPR Graph" sheetId="35" r:id="rId14"/>
    <sheet name="Phase III&amp;IV ROC TPR-FPR Graph" sheetId="34" r:id="rId15"/>
    <sheet name="Combined ROC TPR-FPR Graph" sheetId="33" r:id="rId16"/>
    <sheet name="Analysis Phase I &amp; III" sheetId="6" r:id="rId17"/>
    <sheet name="Analysis Phase 2&amp;3 Short Scan" sheetId="22" r:id="rId18"/>
    <sheet name="Analysis Phase 2&amp;3 Long Scan" sheetId="23" r:id="rId19"/>
    <sheet name="Analysis Phase III &amp; IV" sheetId="18" r:id="rId20"/>
    <sheet name="Analysis Combined Phases" sheetId="39" r:id="rId21"/>
    <sheet name="Phase II - Original" sheetId="3" r:id="rId22"/>
    <sheet name="Anasis Phase II Orig" sheetId="7" r:id="rId23"/>
    <sheet name="Anasis Phase II Comp TOOLS Orig" sheetId="8" r:id="rId24"/>
    <sheet name="Anasis Phase II Comp TIME Orig" sheetId="9" r:id="rId2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6" i="9" l="1"/>
  <c r="F106" i="9"/>
  <c r="E106" i="9"/>
  <c r="G105" i="9"/>
  <c r="F105" i="9"/>
  <c r="E105" i="9"/>
  <c r="G104" i="9" a="1"/>
  <c r="G104" i="9" s="1"/>
  <c r="F104" i="9" a="1"/>
  <c r="F104" i="9" s="1"/>
  <c r="E104" i="9" a="1"/>
  <c r="E104" i="9" s="1"/>
  <c r="G103" i="9"/>
  <c r="F103" i="9"/>
  <c r="E103" i="9"/>
  <c r="G102" i="9"/>
  <c r="F102" i="9"/>
  <c r="E102" i="9"/>
  <c r="G101" i="9"/>
  <c r="F101" i="9"/>
  <c r="E101" i="9"/>
  <c r="G99" i="9"/>
  <c r="F99" i="9"/>
  <c r="E99" i="9"/>
  <c r="G98" i="9"/>
  <c r="F98" i="9"/>
  <c r="E98" i="9"/>
  <c r="G97" i="9" a="1"/>
  <c r="G97" i="9" s="1"/>
  <c r="F97" i="9" a="1"/>
  <c r="F97" i="9" s="1"/>
  <c r="E97" i="9" a="1"/>
  <c r="E97" i="9" s="1"/>
  <c r="G96" i="9"/>
  <c r="F96" i="9"/>
  <c r="E96" i="9"/>
  <c r="G95" i="9"/>
  <c r="F95" i="9"/>
  <c r="E95" i="9"/>
  <c r="G94" i="9"/>
  <c r="F94" i="9"/>
  <c r="E94" i="9"/>
  <c r="G92" i="9"/>
  <c r="F92" i="9"/>
  <c r="E92" i="9"/>
  <c r="G91" i="9"/>
  <c r="F91" i="9"/>
  <c r="E91" i="9"/>
  <c r="G90" i="9" a="1"/>
  <c r="G90" i="9" s="1"/>
  <c r="F90" i="9" a="1"/>
  <c r="F90" i="9" s="1"/>
  <c r="E90" i="9" a="1"/>
  <c r="E90" i="9" s="1"/>
  <c r="G89" i="9"/>
  <c r="F89" i="9"/>
  <c r="E89" i="9"/>
  <c r="G88" i="9"/>
  <c r="F88" i="9"/>
  <c r="E88" i="9"/>
  <c r="G87" i="9"/>
  <c r="F87" i="9"/>
  <c r="E87" i="9"/>
  <c r="G85" i="9"/>
  <c r="F85" i="9"/>
  <c r="E85" i="9"/>
  <c r="G84" i="9"/>
  <c r="F84" i="9"/>
  <c r="E84" i="9"/>
  <c r="G83" i="9" a="1"/>
  <c r="G83" i="9" s="1"/>
  <c r="F83" i="9" a="1"/>
  <c r="F83" i="9" s="1"/>
  <c r="E83" i="9" a="1"/>
  <c r="E83" i="9" s="1"/>
  <c r="G82" i="9"/>
  <c r="F82" i="9"/>
  <c r="E82" i="9"/>
  <c r="G81" i="9"/>
  <c r="F81" i="9"/>
  <c r="E81" i="9"/>
  <c r="G80" i="9"/>
  <c r="F80" i="9"/>
  <c r="E80" i="9"/>
  <c r="G78" i="9"/>
  <c r="F78" i="9"/>
  <c r="E78" i="9"/>
  <c r="G77" i="9"/>
  <c r="F77" i="9"/>
  <c r="E77" i="9"/>
  <c r="G76" i="9" a="1"/>
  <c r="G76" i="9" s="1"/>
  <c r="F76" i="9" a="1"/>
  <c r="F76" i="9" s="1"/>
  <c r="E76" i="9" a="1"/>
  <c r="E76" i="9" s="1"/>
  <c r="G75" i="9"/>
  <c r="F75" i="9"/>
  <c r="E75" i="9"/>
  <c r="G74" i="9"/>
  <c r="F74" i="9"/>
  <c r="E74" i="9"/>
  <c r="G73" i="9"/>
  <c r="F73" i="9"/>
  <c r="E73" i="9"/>
  <c r="G71" i="9"/>
  <c r="F71" i="9"/>
  <c r="E71" i="9"/>
  <c r="G70" i="9"/>
  <c r="F70" i="9"/>
  <c r="E70" i="9"/>
  <c r="G69" i="9" a="1"/>
  <c r="G69" i="9" s="1"/>
  <c r="F69" i="9" a="1"/>
  <c r="F69" i="9" s="1"/>
  <c r="E69" i="9" a="1"/>
  <c r="E69" i="9" s="1"/>
  <c r="G68" i="9"/>
  <c r="F68" i="9"/>
  <c r="E68" i="9"/>
  <c r="G67" i="9"/>
  <c r="F67" i="9"/>
  <c r="E67" i="9"/>
  <c r="G66" i="9"/>
  <c r="F66" i="9"/>
  <c r="E66" i="9"/>
  <c r="G64" i="9"/>
  <c r="F64" i="9"/>
  <c r="E64" i="9"/>
  <c r="G63" i="9"/>
  <c r="F63" i="9"/>
  <c r="E63" i="9"/>
  <c r="G62" i="9" a="1"/>
  <c r="G62" i="9" s="1"/>
  <c r="F62" i="9" a="1"/>
  <c r="F62" i="9" s="1"/>
  <c r="E62" i="9" a="1"/>
  <c r="E62" i="9" s="1"/>
  <c r="G61" i="9"/>
  <c r="F61" i="9"/>
  <c r="E61" i="9"/>
  <c r="G60" i="9"/>
  <c r="F60" i="9"/>
  <c r="E60" i="9"/>
  <c r="G59" i="9"/>
  <c r="F59" i="9"/>
  <c r="E59" i="9"/>
  <c r="G57" i="9"/>
  <c r="F57" i="9"/>
  <c r="E57" i="9"/>
  <c r="G56" i="9"/>
  <c r="F56" i="9"/>
  <c r="E56" i="9"/>
  <c r="G55" i="9" a="1"/>
  <c r="G55" i="9" s="1"/>
  <c r="F55" i="9" a="1"/>
  <c r="F55" i="9" s="1"/>
  <c r="E55" i="9" a="1"/>
  <c r="E55" i="9" s="1"/>
  <c r="G54" i="9"/>
  <c r="F54" i="9"/>
  <c r="E54" i="9"/>
  <c r="G53" i="9"/>
  <c r="F53" i="9"/>
  <c r="E53" i="9"/>
  <c r="G52" i="9"/>
  <c r="F52" i="9"/>
  <c r="E52" i="9"/>
  <c r="G50" i="9"/>
  <c r="F50" i="9"/>
  <c r="E50" i="9"/>
  <c r="G49" i="9"/>
  <c r="F49" i="9"/>
  <c r="E49" i="9"/>
  <c r="G48" i="9" a="1"/>
  <c r="G48" i="9" s="1"/>
  <c r="F48" i="9" a="1"/>
  <c r="F48" i="9" s="1"/>
  <c r="E48" i="9" a="1"/>
  <c r="E48" i="9" s="1"/>
  <c r="G47" i="9"/>
  <c r="F47" i="9"/>
  <c r="E47" i="9"/>
  <c r="G46" i="9"/>
  <c r="F46" i="9"/>
  <c r="E46" i="9"/>
  <c r="G45" i="9"/>
  <c r="F45" i="9"/>
  <c r="E45" i="9"/>
  <c r="G43" i="9"/>
  <c r="F43" i="9"/>
  <c r="E43" i="9"/>
  <c r="G42" i="9"/>
  <c r="F42" i="9"/>
  <c r="E42" i="9"/>
  <c r="G41" i="9" a="1"/>
  <c r="G41" i="9" s="1"/>
  <c r="F41" i="9" a="1"/>
  <c r="F41" i="9" s="1"/>
  <c r="E41" i="9" a="1"/>
  <c r="E41" i="9" s="1"/>
  <c r="G40" i="9"/>
  <c r="F40" i="9"/>
  <c r="E40" i="9"/>
  <c r="G39" i="9"/>
  <c r="F39" i="9"/>
  <c r="E39" i="9"/>
  <c r="G38" i="9"/>
  <c r="F38" i="9"/>
  <c r="E38" i="9"/>
  <c r="G36" i="9"/>
  <c r="F36" i="9"/>
  <c r="E36" i="9"/>
  <c r="G35" i="9"/>
  <c r="F35" i="9"/>
  <c r="E35" i="9"/>
  <c r="G34" i="9" a="1"/>
  <c r="G34" i="9" s="1"/>
  <c r="F34" i="9" a="1"/>
  <c r="F34" i="9" s="1"/>
  <c r="E34" i="9" a="1"/>
  <c r="E34" i="9" s="1"/>
  <c r="G33" i="9"/>
  <c r="F33" i="9"/>
  <c r="E33" i="9"/>
  <c r="G32" i="9"/>
  <c r="F32" i="9"/>
  <c r="E32" i="9"/>
  <c r="G31" i="9"/>
  <c r="F31" i="9"/>
  <c r="E31" i="9"/>
  <c r="G29" i="9"/>
  <c r="F29" i="9"/>
  <c r="E29" i="9"/>
  <c r="G28" i="9"/>
  <c r="F28" i="9"/>
  <c r="E28" i="9"/>
  <c r="G27" i="9" a="1"/>
  <c r="G27" i="9" s="1"/>
  <c r="F27" i="9" a="1"/>
  <c r="F27" i="9" s="1"/>
  <c r="E27" i="9" a="1"/>
  <c r="E27" i="9" s="1"/>
  <c r="G26" i="9"/>
  <c r="F26" i="9"/>
  <c r="E26" i="9"/>
  <c r="G25" i="9"/>
  <c r="F25" i="9"/>
  <c r="E25" i="9"/>
  <c r="G24" i="9"/>
  <c r="F24" i="9"/>
  <c r="E24" i="9"/>
  <c r="G22" i="9"/>
  <c r="F22" i="9"/>
  <c r="E22" i="9"/>
  <c r="G21" i="9"/>
  <c r="F21" i="9"/>
  <c r="E21" i="9"/>
  <c r="G20" i="9" a="1"/>
  <c r="G20" i="9" s="1"/>
  <c r="F20" i="9" a="1"/>
  <c r="F20" i="9" s="1"/>
  <c r="E20" i="9" a="1"/>
  <c r="E20" i="9" s="1"/>
  <c r="G19" i="9"/>
  <c r="F19" i="9"/>
  <c r="E19" i="9"/>
  <c r="G18" i="9"/>
  <c r="F18" i="9"/>
  <c r="E18" i="9"/>
  <c r="G17" i="9"/>
  <c r="F17" i="9"/>
  <c r="E17" i="9"/>
  <c r="G15" i="9"/>
  <c r="F15" i="9"/>
  <c r="E15" i="9"/>
  <c r="G14" i="9"/>
  <c r="F14" i="9"/>
  <c r="E14" i="9"/>
  <c r="G13" i="9" a="1"/>
  <c r="G13" i="9" s="1"/>
  <c r="F13" i="9" a="1"/>
  <c r="F13" i="9" s="1"/>
  <c r="E13" i="9" a="1"/>
  <c r="E13" i="9" s="1"/>
  <c r="G12" i="9"/>
  <c r="F12" i="9"/>
  <c r="E12" i="9"/>
  <c r="G11" i="9"/>
  <c r="F11" i="9"/>
  <c r="E11" i="9"/>
  <c r="G10" i="9"/>
  <c r="F10" i="9"/>
  <c r="E10" i="9"/>
  <c r="G8" i="9"/>
  <c r="F8" i="9"/>
  <c r="E8" i="9"/>
  <c r="G7" i="9"/>
  <c r="F7" i="9"/>
  <c r="E7" i="9"/>
  <c r="G6" i="9" a="1"/>
  <c r="G6" i="9" s="1"/>
  <c r="F6" i="9" a="1"/>
  <c r="F6" i="9" s="1"/>
  <c r="E6" i="9" a="1"/>
  <c r="E6" i="9" s="1"/>
  <c r="G5" i="9"/>
  <c r="F5" i="9"/>
  <c r="E5" i="9"/>
  <c r="G4" i="9"/>
  <c r="F4" i="9"/>
  <c r="E4" i="9"/>
  <c r="G3" i="9"/>
  <c r="F3" i="9"/>
  <c r="E3" i="9"/>
  <c r="H85" i="8"/>
  <c r="G85" i="8"/>
  <c r="F85" i="8"/>
  <c r="H84" i="8"/>
  <c r="G84" i="8"/>
  <c r="F84" i="8"/>
  <c r="H83" i="8" a="1"/>
  <c r="H83" i="8" s="1"/>
  <c r="G83" i="8" a="1"/>
  <c r="G83" i="8" s="1"/>
  <c r="F83" i="8" a="1"/>
  <c r="F83" i="8" s="1"/>
  <c r="H82" i="8"/>
  <c r="G82" i="8"/>
  <c r="F82" i="8"/>
  <c r="H81" i="8"/>
  <c r="G81" i="8"/>
  <c r="F81" i="8"/>
  <c r="H80" i="8"/>
  <c r="G80" i="8"/>
  <c r="F80" i="8"/>
  <c r="H78" i="8"/>
  <c r="G78" i="8"/>
  <c r="F78" i="8"/>
  <c r="H77" i="8"/>
  <c r="G77" i="8"/>
  <c r="F77" i="8"/>
  <c r="H76" i="8" a="1"/>
  <c r="H76" i="8" s="1"/>
  <c r="G76" i="8" a="1"/>
  <c r="G76" i="8" s="1"/>
  <c r="F76" i="8" a="1"/>
  <c r="F76" i="8" s="1"/>
  <c r="H75" i="8"/>
  <c r="G75" i="8"/>
  <c r="F75" i="8"/>
  <c r="H74" i="8"/>
  <c r="G74" i="8"/>
  <c r="F74" i="8"/>
  <c r="H73" i="8"/>
  <c r="G73" i="8"/>
  <c r="F73" i="8"/>
  <c r="H71" i="8"/>
  <c r="G71" i="8"/>
  <c r="F71" i="8"/>
  <c r="H70" i="8"/>
  <c r="G70" i="8"/>
  <c r="F70" i="8"/>
  <c r="H69" i="8" a="1"/>
  <c r="H69" i="8" s="1"/>
  <c r="G69" i="8" a="1"/>
  <c r="G69" i="8" s="1"/>
  <c r="F69" i="8" a="1"/>
  <c r="F69" i="8" s="1"/>
  <c r="H68" i="8"/>
  <c r="G68" i="8"/>
  <c r="F68" i="8"/>
  <c r="H67" i="8"/>
  <c r="G67" i="8"/>
  <c r="F67" i="8"/>
  <c r="H66" i="8"/>
  <c r="G66" i="8"/>
  <c r="F66" i="8"/>
  <c r="H64" i="8"/>
  <c r="G64" i="8"/>
  <c r="F64" i="8"/>
  <c r="H63" i="8"/>
  <c r="G63" i="8"/>
  <c r="F63" i="8"/>
  <c r="H62" i="8" a="1"/>
  <c r="H62" i="8" s="1"/>
  <c r="G62" i="8" a="1"/>
  <c r="G62" i="8" s="1"/>
  <c r="F62" i="8" a="1"/>
  <c r="F62" i="8" s="1"/>
  <c r="H61" i="8"/>
  <c r="G61" i="8"/>
  <c r="F61" i="8"/>
  <c r="H60" i="8"/>
  <c r="G60" i="8"/>
  <c r="F60" i="8"/>
  <c r="H59" i="8"/>
  <c r="G59" i="8"/>
  <c r="F59" i="8"/>
  <c r="H57" i="8"/>
  <c r="G57" i="8"/>
  <c r="F57" i="8"/>
  <c r="H56" i="8"/>
  <c r="G56" i="8"/>
  <c r="F56" i="8"/>
  <c r="H55" i="8" a="1"/>
  <c r="H55" i="8" s="1"/>
  <c r="G55" i="8" a="1"/>
  <c r="G55" i="8" s="1"/>
  <c r="F55" i="8" a="1"/>
  <c r="F55" i="8" s="1"/>
  <c r="H54" i="8"/>
  <c r="G54" i="8"/>
  <c r="F54" i="8"/>
  <c r="H53" i="8"/>
  <c r="G53" i="8"/>
  <c r="F53" i="8"/>
  <c r="H52" i="8"/>
  <c r="G52" i="8"/>
  <c r="F52" i="8"/>
  <c r="H50" i="8"/>
  <c r="G50" i="8"/>
  <c r="F50" i="8"/>
  <c r="H49" i="8"/>
  <c r="G49" i="8"/>
  <c r="F49" i="8"/>
  <c r="H48" i="8" a="1"/>
  <c r="H48" i="8" s="1"/>
  <c r="G48" i="8" a="1"/>
  <c r="G48" i="8" s="1"/>
  <c r="F48" i="8" a="1"/>
  <c r="F48" i="8" s="1"/>
  <c r="H47" i="8"/>
  <c r="G47" i="8"/>
  <c r="F47" i="8"/>
  <c r="H46" i="8"/>
  <c r="G46" i="8"/>
  <c r="F46" i="8"/>
  <c r="H45" i="8"/>
  <c r="G45" i="8"/>
  <c r="F45" i="8"/>
  <c r="H43" i="8"/>
  <c r="G43" i="8"/>
  <c r="F43" i="8"/>
  <c r="H42" i="8"/>
  <c r="G42" i="8"/>
  <c r="F42" i="8"/>
  <c r="H41" i="8" a="1"/>
  <c r="H41" i="8" s="1"/>
  <c r="G41" i="8" a="1"/>
  <c r="G41" i="8" s="1"/>
  <c r="F41" i="8" a="1"/>
  <c r="F41" i="8" s="1"/>
  <c r="H40" i="8"/>
  <c r="G40" i="8"/>
  <c r="F40" i="8"/>
  <c r="H39" i="8"/>
  <c r="G39" i="8"/>
  <c r="F39" i="8"/>
  <c r="H38" i="8"/>
  <c r="G38" i="8"/>
  <c r="F38" i="8"/>
  <c r="H36" i="8"/>
  <c r="G36" i="8"/>
  <c r="F36" i="8"/>
  <c r="H35" i="8"/>
  <c r="G35" i="8"/>
  <c r="F35" i="8"/>
  <c r="H34" i="8" a="1"/>
  <c r="H34" i="8" s="1"/>
  <c r="G34" i="8" a="1"/>
  <c r="G34" i="8" s="1"/>
  <c r="F34" i="8" a="1"/>
  <c r="F34" i="8" s="1"/>
  <c r="H33" i="8"/>
  <c r="G33" i="8"/>
  <c r="F33" i="8"/>
  <c r="H32" i="8"/>
  <c r="G32" i="8"/>
  <c r="F32" i="8"/>
  <c r="H31" i="8"/>
  <c r="G31" i="8"/>
  <c r="F31" i="8"/>
  <c r="H29" i="8"/>
  <c r="G29" i="8"/>
  <c r="F29" i="8"/>
  <c r="H28" i="8"/>
  <c r="G28" i="8"/>
  <c r="F28" i="8"/>
  <c r="H27" i="8" a="1"/>
  <c r="H27" i="8" s="1"/>
  <c r="G27" i="8" a="1"/>
  <c r="G27" i="8" s="1"/>
  <c r="F27" i="8" a="1"/>
  <c r="F27" i="8" s="1"/>
  <c r="H26" i="8"/>
  <c r="G26" i="8"/>
  <c r="F26" i="8"/>
  <c r="H25" i="8"/>
  <c r="G25" i="8"/>
  <c r="F25" i="8"/>
  <c r="H24" i="8"/>
  <c r="G24" i="8"/>
  <c r="F24" i="8"/>
  <c r="H22" i="8"/>
  <c r="G22" i="8"/>
  <c r="F22" i="8"/>
  <c r="H21" i="8"/>
  <c r="G21" i="8"/>
  <c r="F21" i="8"/>
  <c r="H20" i="8" a="1"/>
  <c r="H20" i="8" s="1"/>
  <c r="G20" i="8" a="1"/>
  <c r="G20" i="8" s="1"/>
  <c r="F20" i="8" a="1"/>
  <c r="F20" i="8" s="1"/>
  <c r="H19" i="8"/>
  <c r="G19" i="8"/>
  <c r="F19" i="8"/>
  <c r="H18" i="8"/>
  <c r="G18" i="8"/>
  <c r="F18" i="8"/>
  <c r="H17" i="8"/>
  <c r="G17" i="8"/>
  <c r="F17" i="8"/>
  <c r="H15" i="8"/>
  <c r="G15" i="8"/>
  <c r="F15" i="8"/>
  <c r="H14" i="8"/>
  <c r="G14" i="8"/>
  <c r="F14" i="8"/>
  <c r="H13" i="8" a="1"/>
  <c r="H13" i="8" s="1"/>
  <c r="G13" i="8" a="1"/>
  <c r="G13" i="8" s="1"/>
  <c r="F13" i="8" a="1"/>
  <c r="F13" i="8" s="1"/>
  <c r="H12" i="8"/>
  <c r="G12" i="8"/>
  <c r="F12" i="8"/>
  <c r="H11" i="8"/>
  <c r="G11" i="8"/>
  <c r="F11" i="8"/>
  <c r="H10" i="8"/>
  <c r="G10" i="8"/>
  <c r="F10" i="8"/>
  <c r="H8" i="8"/>
  <c r="G8" i="8"/>
  <c r="F8" i="8"/>
  <c r="H7" i="8"/>
  <c r="G7" i="8"/>
  <c r="F7" i="8"/>
  <c r="H6" i="8" a="1"/>
  <c r="H6" i="8" s="1"/>
  <c r="G6" i="8" a="1"/>
  <c r="G6" i="8" s="1"/>
  <c r="F6" i="8" a="1"/>
  <c r="F6" i="8" s="1"/>
  <c r="H5" i="8"/>
  <c r="G5" i="8"/>
  <c r="F5" i="8"/>
  <c r="H4" i="8"/>
  <c r="G4" i="8"/>
  <c r="F4" i="8"/>
  <c r="H3" i="8"/>
  <c r="G3" i="8"/>
  <c r="F3" i="8"/>
  <c r="X20" i="16"/>
  <c r="G21" i="43" s="1"/>
  <c r="W20" i="16"/>
  <c r="F21" i="39" s="1"/>
  <c r="V20" i="16"/>
  <c r="E21" i="39" s="1"/>
  <c r="X19" i="16"/>
  <c r="G20" i="18" s="1"/>
  <c r="W19" i="16"/>
  <c r="F20" i="43" s="1"/>
  <c r="V19" i="16"/>
  <c r="E20" i="43" s="1"/>
  <c r="X18" i="16"/>
  <c r="G19" i="39" s="1"/>
  <c r="W18" i="16"/>
  <c r="F19" i="39" s="1"/>
  <c r="V18" i="16"/>
  <c r="E19" i="43" s="1"/>
  <c r="X17" i="16"/>
  <c r="X22" i="16" s="1"/>
  <c r="W17" i="16"/>
  <c r="F18" i="43" s="1"/>
  <c r="V17" i="16"/>
  <c r="E18" i="43" s="1"/>
  <c r="U22" i="5"/>
  <c r="G6" i="18" s="1"/>
  <c r="T22" i="5"/>
  <c r="F6" i="18" s="1"/>
  <c r="S22" i="5"/>
  <c r="E6" i="18" s="1"/>
  <c r="U21" i="5"/>
  <c r="G19" i="6" s="1"/>
  <c r="T21" i="5"/>
  <c r="F5" i="18" s="1"/>
  <c r="S21" i="5"/>
  <c r="E5" i="23" s="1"/>
  <c r="U20" i="5"/>
  <c r="U30" i="5" s="1"/>
  <c r="T20" i="5"/>
  <c r="T30" i="5" s="1"/>
  <c r="S20" i="5"/>
  <c r="S25" i="5" s="1"/>
  <c r="U19" i="5"/>
  <c r="U29" i="5" s="1"/>
  <c r="T19" i="5"/>
  <c r="T29" i="5" s="1"/>
  <c r="S19" i="5"/>
  <c r="E3" i="43" s="1"/>
  <c r="Y22" i="21"/>
  <c r="G21" i="23" s="1"/>
  <c r="X22" i="21"/>
  <c r="X27" i="21" s="1"/>
  <c r="W22" i="21"/>
  <c r="E21" i="23" s="1"/>
  <c r="Y21" i="21"/>
  <c r="G20" i="42" s="1"/>
  <c r="X21" i="21"/>
  <c r="X31" i="21" s="1"/>
  <c r="W21" i="21"/>
  <c r="W31" i="21" s="1"/>
  <c r="Y20" i="21"/>
  <c r="Y30" i="21" s="1"/>
  <c r="X20" i="21"/>
  <c r="X25" i="21" s="1"/>
  <c r="W20" i="21"/>
  <c r="W30" i="21" s="1"/>
  <c r="Y19" i="21"/>
  <c r="Y29" i="21" s="1"/>
  <c r="X19" i="21"/>
  <c r="F18" i="23" s="1"/>
  <c r="W19" i="21"/>
  <c r="E18" i="23" s="1"/>
  <c r="X47" i="20"/>
  <c r="G21" i="41" s="1"/>
  <c r="W47" i="20"/>
  <c r="W52" i="20" s="1"/>
  <c r="V47" i="20"/>
  <c r="V57" i="20" s="1"/>
  <c r="X46" i="20"/>
  <c r="G20" i="41" s="1"/>
  <c r="W46" i="20"/>
  <c r="F20" i="22" s="1"/>
  <c r="V46" i="20"/>
  <c r="E20" i="22" s="1"/>
  <c r="X45" i="20"/>
  <c r="G19" i="22" s="1"/>
  <c r="W45" i="20"/>
  <c r="W55" i="20" s="1"/>
  <c r="V45" i="20"/>
  <c r="E19" i="41" s="1"/>
  <c r="X44" i="20"/>
  <c r="W44" i="20"/>
  <c r="F18" i="41" s="1"/>
  <c r="V44" i="20"/>
  <c r="E18" i="41" s="1"/>
  <c r="C17" i="3"/>
  <c r="C16" i="3"/>
  <c r="C15" i="3"/>
  <c r="C14" i="3"/>
  <c r="C13" i="3"/>
  <c r="C12" i="3"/>
  <c r="C11" i="3"/>
  <c r="C10" i="3"/>
  <c r="C9" i="3"/>
  <c r="C8" i="3"/>
  <c r="C7" i="3"/>
  <c r="C6" i="3"/>
  <c r="U88" i="2"/>
  <c r="T88" i="2"/>
  <c r="S88" i="2"/>
  <c r="U87" i="2"/>
  <c r="U97" i="2" s="1"/>
  <c r="T87" i="2"/>
  <c r="F4" i="6" s="1"/>
  <c r="S87" i="2"/>
  <c r="S97" i="2" s="1"/>
  <c r="U86" i="2"/>
  <c r="U96" i="2" s="1"/>
  <c r="T86" i="2"/>
  <c r="T91" i="2" s="1"/>
  <c r="S86" i="2"/>
  <c r="U85" i="2"/>
  <c r="T85" i="2"/>
  <c r="S85" i="2"/>
  <c r="E2" i="17" s="1"/>
  <c r="V27" i="16" l="1"/>
  <c r="E28" i="43" s="1"/>
  <c r="F19" i="18"/>
  <c r="W28" i="16"/>
  <c r="E18" i="18"/>
  <c r="E21" i="18"/>
  <c r="V23" i="16"/>
  <c r="V25" i="16"/>
  <c r="E26" i="43" s="1"/>
  <c r="W25" i="16"/>
  <c r="F26" i="43" s="1"/>
  <c r="V30" i="16"/>
  <c r="F19" i="43"/>
  <c r="G18" i="6"/>
  <c r="E3" i="23"/>
  <c r="E33" i="23" s="1"/>
  <c r="E43" i="23" s="1"/>
  <c r="E17" i="17"/>
  <c r="F17" i="17"/>
  <c r="E18" i="17"/>
  <c r="E3" i="22"/>
  <c r="F3" i="22"/>
  <c r="E3" i="18"/>
  <c r="F3" i="39"/>
  <c r="F3" i="41"/>
  <c r="E17" i="6"/>
  <c r="F3" i="42"/>
  <c r="F34" i="42" s="1"/>
  <c r="F44" i="42" s="1"/>
  <c r="F3" i="43"/>
  <c r="F34" i="43" s="1"/>
  <c r="F44" i="43" s="1"/>
  <c r="F17" i="6"/>
  <c r="E18" i="6"/>
  <c r="G13" i="18"/>
  <c r="G13" i="23"/>
  <c r="G13" i="22"/>
  <c r="G27" i="17"/>
  <c r="G27" i="6"/>
  <c r="G13" i="43"/>
  <c r="G13" i="42"/>
  <c r="G13" i="41"/>
  <c r="G13" i="39"/>
  <c r="F9" i="23"/>
  <c r="F23" i="17"/>
  <c r="F23" i="6"/>
  <c r="F9" i="18"/>
  <c r="F14" i="23"/>
  <c r="F14" i="22"/>
  <c r="F28" i="17"/>
  <c r="F28" i="6"/>
  <c r="F14" i="18"/>
  <c r="F9" i="22"/>
  <c r="F14" i="43"/>
  <c r="F9" i="43"/>
  <c r="F14" i="42"/>
  <c r="F9" i="42"/>
  <c r="F14" i="41"/>
  <c r="F9" i="41"/>
  <c r="F14" i="39"/>
  <c r="F9" i="39"/>
  <c r="F13" i="18"/>
  <c r="F8" i="18"/>
  <c r="F13" i="23"/>
  <c r="F8" i="23"/>
  <c r="F13" i="22"/>
  <c r="F8" i="22"/>
  <c r="F27" i="17"/>
  <c r="F22" i="17"/>
  <c r="F27" i="6"/>
  <c r="F22" i="6"/>
  <c r="F13" i="43"/>
  <c r="F8" i="43"/>
  <c r="F13" i="42"/>
  <c r="F8" i="42"/>
  <c r="F13" i="41"/>
  <c r="F8" i="41"/>
  <c r="F13" i="39"/>
  <c r="F8" i="39"/>
  <c r="G14" i="18"/>
  <c r="G14" i="23"/>
  <c r="G14" i="22"/>
  <c r="G28" i="17"/>
  <c r="G28" i="6"/>
  <c r="G14" i="43"/>
  <c r="G14" i="42"/>
  <c r="G14" i="41"/>
  <c r="G14" i="39"/>
  <c r="S31" i="5"/>
  <c r="F35" i="6"/>
  <c r="F45" i="6" s="1"/>
  <c r="T26" i="5"/>
  <c r="T31" i="5"/>
  <c r="F3" i="23"/>
  <c r="F33" i="23" s="1"/>
  <c r="F43" i="23" s="1"/>
  <c r="F3" i="18"/>
  <c r="G3" i="39"/>
  <c r="G3" i="41"/>
  <c r="G3" i="42"/>
  <c r="G3" i="43"/>
  <c r="U26" i="5"/>
  <c r="U31" i="5"/>
  <c r="G17" i="6"/>
  <c r="G17" i="17"/>
  <c r="G3" i="22"/>
  <c r="G3" i="23"/>
  <c r="G3" i="18"/>
  <c r="E4" i="39"/>
  <c r="E4" i="41"/>
  <c r="E4" i="42"/>
  <c r="E4" i="43"/>
  <c r="F4" i="39"/>
  <c r="F4" i="41"/>
  <c r="F4" i="42"/>
  <c r="F4" i="43"/>
  <c r="E4" i="18"/>
  <c r="F18" i="6"/>
  <c r="G4" i="39"/>
  <c r="G34" i="39" s="1"/>
  <c r="G39" i="39" s="1"/>
  <c r="G4" i="41"/>
  <c r="G4" i="42"/>
  <c r="G4" i="43"/>
  <c r="S26" i="5"/>
  <c r="S27" i="5"/>
  <c r="E4" i="23"/>
  <c r="T32" i="5"/>
  <c r="U27" i="5"/>
  <c r="U32" i="5"/>
  <c r="G18" i="17"/>
  <c r="G4" i="22"/>
  <c r="G34" i="22" s="1"/>
  <c r="G4" i="23"/>
  <c r="G4" i="18"/>
  <c r="E5" i="39"/>
  <c r="E5" i="41"/>
  <c r="E5" i="42"/>
  <c r="E5" i="43"/>
  <c r="E4" i="22"/>
  <c r="T27" i="5"/>
  <c r="F4" i="22"/>
  <c r="E19" i="17"/>
  <c r="E5" i="18"/>
  <c r="F5" i="39"/>
  <c r="F5" i="41"/>
  <c r="F36" i="41" s="1"/>
  <c r="F41" i="41" s="1"/>
  <c r="F5" i="42"/>
  <c r="F5" i="43"/>
  <c r="F36" i="43" s="1"/>
  <c r="F46" i="43" s="1"/>
  <c r="S32" i="5"/>
  <c r="F18" i="17"/>
  <c r="F4" i="23"/>
  <c r="F4" i="18"/>
  <c r="F34" i="18" s="1"/>
  <c r="F39" i="18" s="1"/>
  <c r="S24" i="5"/>
  <c r="S29" i="5"/>
  <c r="E19" i="6"/>
  <c r="E5" i="22"/>
  <c r="E35" i="22" s="1"/>
  <c r="T24" i="5"/>
  <c r="F19" i="6"/>
  <c r="F19" i="17"/>
  <c r="F5" i="22"/>
  <c r="F35" i="22" s="1"/>
  <c r="F5" i="23"/>
  <c r="G5" i="39"/>
  <c r="G5" i="41"/>
  <c r="G36" i="41" s="1"/>
  <c r="G5" i="42"/>
  <c r="G36" i="42" s="1"/>
  <c r="G41" i="42" s="1"/>
  <c r="G5" i="43"/>
  <c r="G19" i="17"/>
  <c r="G35" i="17" s="1"/>
  <c r="G45" i="17" s="1"/>
  <c r="G5" i="22"/>
  <c r="G5" i="23"/>
  <c r="G5" i="18"/>
  <c r="G35" i="18" s="1"/>
  <c r="G45" i="18" s="1"/>
  <c r="E6" i="39"/>
  <c r="E6" i="41"/>
  <c r="E6" i="42"/>
  <c r="E6" i="43"/>
  <c r="E36" i="43"/>
  <c r="E46" i="43" s="1"/>
  <c r="U24" i="5"/>
  <c r="S30" i="5"/>
  <c r="E20" i="6"/>
  <c r="E20" i="17"/>
  <c r="E6" i="22"/>
  <c r="E6" i="23"/>
  <c r="E36" i="23" s="1"/>
  <c r="F6" i="39"/>
  <c r="F36" i="39" s="1"/>
  <c r="F46" i="39" s="1"/>
  <c r="F6" i="41"/>
  <c r="F6" i="42"/>
  <c r="F6" i="43"/>
  <c r="T25" i="5"/>
  <c r="F34" i="39"/>
  <c r="F39" i="39" s="1"/>
  <c r="F20" i="6"/>
  <c r="F20" i="17"/>
  <c r="F6" i="22"/>
  <c r="F6" i="23"/>
  <c r="G6" i="39"/>
  <c r="G6" i="41"/>
  <c r="G37" i="41" s="1"/>
  <c r="G6" i="42"/>
  <c r="G6" i="43"/>
  <c r="G37" i="43" s="1"/>
  <c r="G47" i="43" s="1"/>
  <c r="E35" i="43"/>
  <c r="E40" i="43" s="1"/>
  <c r="U25" i="5"/>
  <c r="G20" i="6"/>
  <c r="G20" i="17"/>
  <c r="G6" i="22"/>
  <c r="G6" i="23"/>
  <c r="G36" i="23" s="1"/>
  <c r="G46" i="23" s="1"/>
  <c r="E3" i="39"/>
  <c r="E3" i="41"/>
  <c r="E34" i="41" s="1"/>
  <c r="E44" i="41" s="1"/>
  <c r="E3" i="42"/>
  <c r="E20" i="23"/>
  <c r="E35" i="23" s="1"/>
  <c r="E40" i="23" s="1"/>
  <c r="G19" i="23"/>
  <c r="F20" i="23"/>
  <c r="E18" i="42"/>
  <c r="F18" i="42"/>
  <c r="G18" i="42"/>
  <c r="F19" i="42"/>
  <c r="G19" i="42"/>
  <c r="G35" i="42" s="1"/>
  <c r="G45" i="42" s="1"/>
  <c r="E20" i="42"/>
  <c r="G18" i="23"/>
  <c r="E21" i="42"/>
  <c r="E19" i="23"/>
  <c r="G21" i="42"/>
  <c r="F19" i="23"/>
  <c r="F26" i="42"/>
  <c r="F26" i="23"/>
  <c r="E29" i="42"/>
  <c r="E29" i="23"/>
  <c r="G28" i="42"/>
  <c r="G28" i="23"/>
  <c r="G29" i="42"/>
  <c r="G29" i="23"/>
  <c r="E30" i="42"/>
  <c r="E30" i="23"/>
  <c r="F30" i="42"/>
  <c r="F30" i="23"/>
  <c r="F24" i="42"/>
  <c r="F24" i="23"/>
  <c r="W32" i="21"/>
  <c r="F21" i="42"/>
  <c r="X32" i="21"/>
  <c r="Y27" i="21"/>
  <c r="Y32" i="21"/>
  <c r="W24" i="21"/>
  <c r="W29" i="21"/>
  <c r="X24" i="21"/>
  <c r="X29" i="21"/>
  <c r="Y24" i="21"/>
  <c r="G20" i="23"/>
  <c r="E19" i="42"/>
  <c r="E35" i="42" s="1"/>
  <c r="E40" i="42" s="1"/>
  <c r="Y26" i="21"/>
  <c r="W25" i="21"/>
  <c r="X30" i="21"/>
  <c r="F21" i="23"/>
  <c r="W26" i="21"/>
  <c r="F20" i="42"/>
  <c r="Y31" i="21"/>
  <c r="W27" i="21"/>
  <c r="Y25" i="21"/>
  <c r="X26" i="21"/>
  <c r="E36" i="39"/>
  <c r="E46" i="39" s="1"/>
  <c r="E33" i="18"/>
  <c r="E43" i="18" s="1"/>
  <c r="E36" i="18"/>
  <c r="E46" i="18" s="1"/>
  <c r="E35" i="41"/>
  <c r="E45" i="41" s="1"/>
  <c r="E18" i="22"/>
  <c r="E33" i="22" s="1"/>
  <c r="E38" i="22" s="1"/>
  <c r="G20" i="22"/>
  <c r="E21" i="22"/>
  <c r="F21" i="22"/>
  <c r="F36" i="22" s="1"/>
  <c r="F46" i="22" s="1"/>
  <c r="G21" i="22"/>
  <c r="F29" i="22"/>
  <c r="F29" i="41"/>
  <c r="E31" i="22"/>
  <c r="E31" i="41"/>
  <c r="F26" i="41"/>
  <c r="F26" i="22"/>
  <c r="F19" i="41"/>
  <c r="X50" i="20"/>
  <c r="X55" i="20"/>
  <c r="G19" i="41"/>
  <c r="G18" i="41"/>
  <c r="V51" i="20"/>
  <c r="V56" i="20"/>
  <c r="E20" i="41"/>
  <c r="E36" i="41" s="1"/>
  <c r="W51" i="20"/>
  <c r="W56" i="20"/>
  <c r="F18" i="22"/>
  <c r="F33" i="22" s="1"/>
  <c r="F20" i="41"/>
  <c r="V55" i="20"/>
  <c r="X51" i="20"/>
  <c r="X56" i="20"/>
  <c r="G18" i="22"/>
  <c r="E21" i="41"/>
  <c r="W50" i="20"/>
  <c r="V52" i="20"/>
  <c r="E19" i="22"/>
  <c r="F19" i="22"/>
  <c r="F21" i="41"/>
  <c r="X54" i="20"/>
  <c r="V50" i="20"/>
  <c r="W57" i="20"/>
  <c r="X52" i="20"/>
  <c r="X57" i="20"/>
  <c r="V49" i="20"/>
  <c r="V54" i="20"/>
  <c r="X49" i="20"/>
  <c r="W49" i="20"/>
  <c r="W54" i="20"/>
  <c r="G4" i="17"/>
  <c r="G4" i="6"/>
  <c r="G35" i="6" s="1"/>
  <c r="G45" i="6" s="1"/>
  <c r="E33" i="17"/>
  <c r="E38" i="17" s="1"/>
  <c r="G13" i="17"/>
  <c r="G8" i="17"/>
  <c r="G13" i="6"/>
  <c r="G8" i="6"/>
  <c r="E14" i="17"/>
  <c r="E9" i="17"/>
  <c r="E14" i="6"/>
  <c r="E9" i="6"/>
  <c r="G9" i="6"/>
  <c r="G9" i="17"/>
  <c r="G14" i="17"/>
  <c r="G14" i="6"/>
  <c r="S93" i="2"/>
  <c r="S98" i="2"/>
  <c r="F2" i="6"/>
  <c r="F2" i="17"/>
  <c r="F33" i="17" s="1"/>
  <c r="F43" i="17" s="1"/>
  <c r="T93" i="2"/>
  <c r="T98" i="2"/>
  <c r="G2" i="6"/>
  <c r="G2" i="17"/>
  <c r="U93" i="2"/>
  <c r="U98" i="2"/>
  <c r="E3" i="6"/>
  <c r="E34" i="6" s="1"/>
  <c r="E39" i="6" s="1"/>
  <c r="E3" i="17"/>
  <c r="E34" i="17" s="1"/>
  <c r="E39" i="17" s="1"/>
  <c r="S90" i="2"/>
  <c r="S95" i="2"/>
  <c r="F3" i="6"/>
  <c r="F3" i="17"/>
  <c r="T90" i="2"/>
  <c r="T95" i="2"/>
  <c r="G3" i="6"/>
  <c r="G3" i="17"/>
  <c r="S91" i="2"/>
  <c r="F4" i="17"/>
  <c r="F35" i="17" s="1"/>
  <c r="F45" i="17" s="1"/>
  <c r="T96" i="2"/>
  <c r="U90" i="2"/>
  <c r="U95" i="2"/>
  <c r="E4" i="6"/>
  <c r="E4" i="17"/>
  <c r="U91" i="2"/>
  <c r="E5" i="6"/>
  <c r="E5" i="17"/>
  <c r="S92" i="2"/>
  <c r="F5" i="6"/>
  <c r="F5" i="17"/>
  <c r="T92" i="2"/>
  <c r="T97" i="2"/>
  <c r="G5" i="6"/>
  <c r="G5" i="17"/>
  <c r="S96" i="2"/>
  <c r="U92" i="2"/>
  <c r="E2" i="6"/>
  <c r="E33" i="6" s="1"/>
  <c r="E38" i="6" s="1"/>
  <c r="E21" i="43"/>
  <c r="W23" i="16"/>
  <c r="W30" i="16"/>
  <c r="F21" i="18"/>
  <c r="F36" i="18" s="1"/>
  <c r="E18" i="39"/>
  <c r="F21" i="43"/>
  <c r="V22" i="16"/>
  <c r="V29" i="16"/>
  <c r="W29" i="16"/>
  <c r="F20" i="18"/>
  <c r="F35" i="18" s="1"/>
  <c r="F31" i="18"/>
  <c r="W22" i="16"/>
  <c r="V24" i="16"/>
  <c r="F18" i="39"/>
  <c r="F33" i="39" s="1"/>
  <c r="F43" i="39" s="1"/>
  <c r="W24" i="16"/>
  <c r="E19" i="39"/>
  <c r="E34" i="39" s="1"/>
  <c r="E26" i="39"/>
  <c r="F26" i="39"/>
  <c r="E24" i="43"/>
  <c r="E31" i="43"/>
  <c r="E20" i="39"/>
  <c r="E35" i="39" s="1"/>
  <c r="E40" i="39" s="1"/>
  <c r="E28" i="39"/>
  <c r="F31" i="43"/>
  <c r="F20" i="39"/>
  <c r="F35" i="39" s="1"/>
  <c r="F45" i="39" s="1"/>
  <c r="W27" i="16"/>
  <c r="F18" i="18"/>
  <c r="F33" i="18" s="1"/>
  <c r="V28" i="16"/>
  <c r="E19" i="18"/>
  <c r="E26" i="18"/>
  <c r="F26" i="18"/>
  <c r="E20" i="18"/>
  <c r="E28" i="18"/>
  <c r="G23" i="39"/>
  <c r="G23" i="43"/>
  <c r="G23" i="18"/>
  <c r="X23" i="16"/>
  <c r="X28" i="16"/>
  <c r="G18" i="18"/>
  <c r="G20" i="39"/>
  <c r="G18" i="43"/>
  <c r="X24" i="16"/>
  <c r="X29" i="16"/>
  <c r="G19" i="18"/>
  <c r="G34" i="18" s="1"/>
  <c r="G21" i="39"/>
  <c r="G19" i="43"/>
  <c r="G35" i="43" s="1"/>
  <c r="G40" i="43" s="1"/>
  <c r="X25" i="16"/>
  <c r="X30" i="16"/>
  <c r="G18" i="39"/>
  <c r="G33" i="39" s="1"/>
  <c r="G43" i="39" s="1"/>
  <c r="G20" i="43"/>
  <c r="X27" i="16"/>
  <c r="G21" i="18"/>
  <c r="G36" i="18" s="1"/>
  <c r="E34" i="43"/>
  <c r="E44" i="43" s="1"/>
  <c r="G34" i="42"/>
  <c r="G39" i="42" s="1"/>
  <c r="E36" i="42"/>
  <c r="E41" i="42" s="1"/>
  <c r="F34" i="41"/>
  <c r="F44" i="41" s="1"/>
  <c r="G34" i="41"/>
  <c r="G39" i="41" s="1"/>
  <c r="E41" i="39"/>
  <c r="E34" i="42" l="1"/>
  <c r="G37" i="42"/>
  <c r="E35" i="17"/>
  <c r="E40" i="17" s="1"/>
  <c r="G35" i="41"/>
  <c r="G40" i="41" s="1"/>
  <c r="F40" i="6"/>
  <c r="G39" i="22"/>
  <c r="G44" i="22"/>
  <c r="G35" i="22"/>
  <c r="G45" i="22" s="1"/>
  <c r="W36" i="22" s="1"/>
  <c r="E36" i="22"/>
  <c r="E46" i="22" s="1"/>
  <c r="E34" i="22"/>
  <c r="E39" i="22" s="1"/>
  <c r="E35" i="18"/>
  <c r="G35" i="39"/>
  <c r="G45" i="39" s="1"/>
  <c r="E33" i="39"/>
  <c r="E43" i="39" s="1"/>
  <c r="G34" i="6"/>
  <c r="G39" i="6" s="1"/>
  <c r="G34" i="23"/>
  <c r="G39" i="23" s="1"/>
  <c r="G33" i="18"/>
  <c r="G36" i="43"/>
  <c r="G46" i="43" s="1"/>
  <c r="E36" i="6"/>
  <c r="E41" i="6" s="1"/>
  <c r="G36" i="22"/>
  <c r="G41" i="22" s="1"/>
  <c r="G40" i="18"/>
  <c r="F31" i="39"/>
  <c r="F41" i="39"/>
  <c r="E31" i="39"/>
  <c r="E31" i="18"/>
  <c r="F35" i="43"/>
  <c r="F40" i="43" s="1"/>
  <c r="E24" i="39"/>
  <c r="E24" i="18"/>
  <c r="G33" i="17"/>
  <c r="G43" i="17" s="1"/>
  <c r="G36" i="17"/>
  <c r="G46" i="17" s="1"/>
  <c r="F35" i="41"/>
  <c r="F40" i="41" s="1"/>
  <c r="G36" i="6"/>
  <c r="G46" i="6" s="1"/>
  <c r="F37" i="41"/>
  <c r="F42" i="41" s="1"/>
  <c r="F36" i="23"/>
  <c r="G42" i="41"/>
  <c r="G47" i="41"/>
  <c r="E45" i="22"/>
  <c r="E40" i="22"/>
  <c r="E37" i="43"/>
  <c r="E42" i="43" s="1"/>
  <c r="F36" i="17"/>
  <c r="F46" i="17" s="1"/>
  <c r="G35" i="23"/>
  <c r="G40" i="23" s="1"/>
  <c r="F35" i="23"/>
  <c r="F40" i="23" s="1"/>
  <c r="F34" i="23"/>
  <c r="F44" i="23" s="1"/>
  <c r="F36" i="6"/>
  <c r="F46" i="6" s="1"/>
  <c r="F38" i="23"/>
  <c r="G34" i="17"/>
  <c r="G39" i="17" s="1"/>
  <c r="E38" i="18"/>
  <c r="G33" i="6"/>
  <c r="E43" i="17"/>
  <c r="G36" i="39"/>
  <c r="G46" i="39" s="1"/>
  <c r="U36" i="39" s="1"/>
  <c r="E34" i="23"/>
  <c r="E39" i="23" s="1"/>
  <c r="G33" i="22"/>
  <c r="E41" i="18"/>
  <c r="F34" i="17"/>
  <c r="F44" i="17" s="1"/>
  <c r="E40" i="41"/>
  <c r="F34" i="6"/>
  <c r="F44" i="6" s="1"/>
  <c r="V35" i="6" s="1"/>
  <c r="F33" i="6"/>
  <c r="F43" i="6" s="1"/>
  <c r="L34" i="6" s="1"/>
  <c r="E38" i="23"/>
  <c r="G34" i="43"/>
  <c r="G44" i="43" s="1"/>
  <c r="M39" i="43" s="1"/>
  <c r="X38" i="43" s="1"/>
  <c r="F37" i="43"/>
  <c r="F42" i="43" s="1"/>
  <c r="G41" i="41"/>
  <c r="G46" i="41"/>
  <c r="F40" i="22"/>
  <c r="F45" i="22"/>
  <c r="E41" i="23"/>
  <c r="E46" i="23"/>
  <c r="E44" i="42"/>
  <c r="E39" i="42"/>
  <c r="G9" i="18"/>
  <c r="G9" i="23"/>
  <c r="G9" i="22"/>
  <c r="G23" i="17"/>
  <c r="G23" i="6"/>
  <c r="G9" i="43"/>
  <c r="G9" i="42"/>
  <c r="G9" i="41"/>
  <c r="G9" i="39"/>
  <c r="G16" i="18"/>
  <c r="G16" i="23"/>
  <c r="G16" i="22"/>
  <c r="G30" i="17"/>
  <c r="G30" i="6"/>
  <c r="G16" i="43"/>
  <c r="G16" i="42"/>
  <c r="G16" i="41"/>
  <c r="G16" i="39"/>
  <c r="F15" i="18"/>
  <c r="F10" i="18"/>
  <c r="F15" i="23"/>
  <c r="F10" i="23"/>
  <c r="F15" i="22"/>
  <c r="F10" i="22"/>
  <c r="F29" i="17"/>
  <c r="F24" i="17"/>
  <c r="F29" i="6"/>
  <c r="F24" i="6"/>
  <c r="F15" i="43"/>
  <c r="F10" i="43"/>
  <c r="F15" i="42"/>
  <c r="F10" i="42"/>
  <c r="F15" i="41"/>
  <c r="F10" i="41"/>
  <c r="F15" i="39"/>
  <c r="F10" i="39"/>
  <c r="G11" i="18"/>
  <c r="G11" i="23"/>
  <c r="G11" i="22"/>
  <c r="G25" i="17"/>
  <c r="G25" i="6"/>
  <c r="G11" i="43"/>
  <c r="G11" i="42"/>
  <c r="G11" i="41"/>
  <c r="G11" i="39"/>
  <c r="E41" i="43"/>
  <c r="E16" i="18"/>
  <c r="E11" i="18"/>
  <c r="E16" i="23"/>
  <c r="E11" i="23"/>
  <c r="E16" i="22"/>
  <c r="E11" i="22"/>
  <c r="E30" i="17"/>
  <c r="E25" i="17"/>
  <c r="E30" i="6"/>
  <c r="E25" i="6"/>
  <c r="E16" i="43"/>
  <c r="E11" i="43"/>
  <c r="E16" i="42"/>
  <c r="E11" i="42"/>
  <c r="E16" i="41"/>
  <c r="E11" i="41"/>
  <c r="E16" i="39"/>
  <c r="E11" i="39"/>
  <c r="F11" i="23"/>
  <c r="F11" i="22"/>
  <c r="F30" i="17"/>
  <c r="F16" i="18"/>
  <c r="F11" i="18"/>
  <c r="F16" i="23"/>
  <c r="F16" i="22"/>
  <c r="F25" i="17"/>
  <c r="F30" i="6"/>
  <c r="F25" i="6"/>
  <c r="F16" i="43"/>
  <c r="F11" i="43"/>
  <c r="F16" i="42"/>
  <c r="F11" i="42"/>
  <c r="F16" i="41"/>
  <c r="F11" i="41"/>
  <c r="F16" i="39"/>
  <c r="F11" i="39"/>
  <c r="G15" i="18"/>
  <c r="G15" i="23"/>
  <c r="G15" i="22"/>
  <c r="G29" i="17"/>
  <c r="G29" i="6"/>
  <c r="G15" i="43"/>
  <c r="G15" i="42"/>
  <c r="G15" i="41"/>
  <c r="G15" i="39"/>
  <c r="G44" i="39"/>
  <c r="G42" i="43"/>
  <c r="F44" i="39"/>
  <c r="L36" i="39" s="1"/>
  <c r="G40" i="17"/>
  <c r="G24" i="6"/>
  <c r="G10" i="18"/>
  <c r="G10" i="23"/>
  <c r="G10" i="22"/>
  <c r="G24" i="17"/>
  <c r="G10" i="43"/>
  <c r="G10" i="42"/>
  <c r="G10" i="41"/>
  <c r="G10" i="39"/>
  <c r="E10" i="23"/>
  <c r="E15" i="22"/>
  <c r="E29" i="17"/>
  <c r="E29" i="6"/>
  <c r="E15" i="18"/>
  <c r="E10" i="18"/>
  <c r="E15" i="23"/>
  <c r="E10" i="22"/>
  <c r="E24" i="17"/>
  <c r="E24" i="6"/>
  <c r="E15" i="43"/>
  <c r="E10" i="43"/>
  <c r="E15" i="42"/>
  <c r="E10" i="42"/>
  <c r="E15" i="41"/>
  <c r="E10" i="41"/>
  <c r="E15" i="39"/>
  <c r="E10" i="39"/>
  <c r="F41" i="43"/>
  <c r="G40" i="6"/>
  <c r="E37" i="42"/>
  <c r="E47" i="42" s="1"/>
  <c r="E45" i="39"/>
  <c r="F39" i="17"/>
  <c r="F45" i="43"/>
  <c r="L37" i="43" s="1"/>
  <c r="V37" i="43" s="1"/>
  <c r="E36" i="17"/>
  <c r="E46" i="17" s="1"/>
  <c r="F36" i="42"/>
  <c r="F41" i="42" s="1"/>
  <c r="G33" i="23"/>
  <c r="G43" i="23" s="1"/>
  <c r="U36" i="23" s="1"/>
  <c r="F34" i="22"/>
  <c r="F39" i="22" s="1"/>
  <c r="F40" i="39"/>
  <c r="E45" i="43"/>
  <c r="K37" i="43" s="1"/>
  <c r="V36" i="43" s="1"/>
  <c r="E37" i="41"/>
  <c r="E47" i="41" s="1"/>
  <c r="K39" i="41" s="1"/>
  <c r="X36" i="41" s="1"/>
  <c r="G41" i="23"/>
  <c r="F45" i="41"/>
  <c r="E45" i="23"/>
  <c r="K34" i="23" s="1"/>
  <c r="E23" i="6"/>
  <c r="E9" i="23"/>
  <c r="E28" i="17"/>
  <c r="E9" i="18"/>
  <c r="E23" i="17"/>
  <c r="E28" i="6"/>
  <c r="E14" i="18"/>
  <c r="E14" i="23"/>
  <c r="E14" i="22"/>
  <c r="E9" i="22"/>
  <c r="E14" i="43"/>
  <c r="E9" i="43"/>
  <c r="E14" i="42"/>
  <c r="E9" i="42"/>
  <c r="E14" i="41"/>
  <c r="E9" i="41"/>
  <c r="E14" i="39"/>
  <c r="E9" i="39"/>
  <c r="F35" i="42"/>
  <c r="F45" i="42" s="1"/>
  <c r="E13" i="43"/>
  <c r="E8" i="43"/>
  <c r="E13" i="42"/>
  <c r="E8" i="42"/>
  <c r="E13" i="41"/>
  <c r="E8" i="41"/>
  <c r="E13" i="39"/>
  <c r="E8" i="39"/>
  <c r="E13" i="23"/>
  <c r="E27" i="6"/>
  <c r="E22" i="17"/>
  <c r="E8" i="22"/>
  <c r="E8" i="18"/>
  <c r="E13" i="18"/>
  <c r="E8" i="23"/>
  <c r="E13" i="22"/>
  <c r="E27" i="17"/>
  <c r="E22" i="6"/>
  <c r="E34" i="18"/>
  <c r="E39" i="18" s="1"/>
  <c r="F44" i="18"/>
  <c r="E35" i="6"/>
  <c r="F45" i="23"/>
  <c r="W35" i="23" s="1"/>
  <c r="F37" i="42"/>
  <c r="F47" i="42" s="1"/>
  <c r="L39" i="42" s="1"/>
  <c r="X38" i="42" s="1"/>
  <c r="G8" i="18"/>
  <c r="G8" i="23"/>
  <c r="G8" i="22"/>
  <c r="G22" i="17"/>
  <c r="G22" i="6"/>
  <c r="G8" i="43"/>
  <c r="G8" i="42"/>
  <c r="G8" i="41"/>
  <c r="G8" i="39"/>
  <c r="G47" i="42"/>
  <c r="G42" i="42"/>
  <c r="G44" i="42"/>
  <c r="F23" i="23"/>
  <c r="F23" i="42"/>
  <c r="E26" i="23"/>
  <c r="E26" i="42"/>
  <c r="E23" i="23"/>
  <c r="E23" i="42"/>
  <c r="E28" i="23"/>
  <c r="E28" i="42"/>
  <c r="G31" i="23"/>
  <c r="G31" i="42"/>
  <c r="E24" i="23"/>
  <c r="E24" i="42"/>
  <c r="G40" i="42"/>
  <c r="G25" i="42"/>
  <c r="G25" i="23"/>
  <c r="E31" i="42"/>
  <c r="E31" i="23"/>
  <c r="E45" i="42"/>
  <c r="F31" i="23"/>
  <c r="F31" i="42"/>
  <c r="F25" i="42"/>
  <c r="F25" i="23"/>
  <c r="G23" i="23"/>
  <c r="G23" i="42"/>
  <c r="G30" i="42"/>
  <c r="G30" i="23"/>
  <c r="E25" i="42"/>
  <c r="E25" i="23"/>
  <c r="G26" i="23"/>
  <c r="G26" i="42"/>
  <c r="F29" i="23"/>
  <c r="F29" i="42"/>
  <c r="G45" i="23"/>
  <c r="G24" i="42"/>
  <c r="G24" i="23"/>
  <c r="F28" i="23"/>
  <c r="F28" i="42"/>
  <c r="X34" i="23"/>
  <c r="K38" i="23"/>
  <c r="K35" i="23"/>
  <c r="U34" i="23"/>
  <c r="T34" i="23"/>
  <c r="G45" i="43"/>
  <c r="M38" i="43" s="1"/>
  <c r="W38" i="43" s="1"/>
  <c r="G46" i="42"/>
  <c r="M50" i="42" s="1"/>
  <c r="E43" i="22"/>
  <c r="F41" i="22"/>
  <c r="F39" i="41"/>
  <c r="G44" i="41"/>
  <c r="E39" i="41"/>
  <c r="E41" i="41"/>
  <c r="E46" i="41"/>
  <c r="G30" i="41"/>
  <c r="G30" i="22"/>
  <c r="E24" i="41"/>
  <c r="E24" i="22"/>
  <c r="G24" i="22"/>
  <c r="G24" i="41"/>
  <c r="G31" i="41"/>
  <c r="G31" i="22"/>
  <c r="G25" i="41"/>
  <c r="G25" i="22"/>
  <c r="E29" i="41"/>
  <c r="E29" i="22"/>
  <c r="F30" i="22"/>
  <c r="F30" i="41"/>
  <c r="G29" i="22"/>
  <c r="G29" i="41"/>
  <c r="G38" i="22"/>
  <c r="G43" i="22"/>
  <c r="G26" i="41"/>
  <c r="G26" i="22"/>
  <c r="F43" i="22"/>
  <c r="X35" i="22" s="1"/>
  <c r="F38" i="22"/>
  <c r="E26" i="41"/>
  <c r="E26" i="22"/>
  <c r="E30" i="22"/>
  <c r="E30" i="41"/>
  <c r="G28" i="22"/>
  <c r="G28" i="41"/>
  <c r="F28" i="41"/>
  <c r="F28" i="22"/>
  <c r="F23" i="41"/>
  <c r="F23" i="22"/>
  <c r="G23" i="41"/>
  <c r="G23" i="22"/>
  <c r="E28" i="41"/>
  <c r="E28" i="22"/>
  <c r="F24" i="22"/>
  <c r="F24" i="41"/>
  <c r="E25" i="22"/>
  <c r="E25" i="41"/>
  <c r="F31" i="41"/>
  <c r="F31" i="22"/>
  <c r="F25" i="22"/>
  <c r="F25" i="41"/>
  <c r="G45" i="41"/>
  <c r="E23" i="41"/>
  <c r="E23" i="22"/>
  <c r="G41" i="6"/>
  <c r="E45" i="17"/>
  <c r="AJ53" i="17" s="1"/>
  <c r="L37" i="17"/>
  <c r="W36" i="17" s="1"/>
  <c r="E43" i="6"/>
  <c r="G44" i="17"/>
  <c r="M36" i="17" s="1"/>
  <c r="V37" i="17" s="1"/>
  <c r="G41" i="17"/>
  <c r="E44" i="17"/>
  <c r="F40" i="17"/>
  <c r="M38" i="17"/>
  <c r="X37" i="17" s="1"/>
  <c r="L34" i="17"/>
  <c r="L33" i="17"/>
  <c r="S36" i="17" s="1"/>
  <c r="E12" i="17"/>
  <c r="E7" i="17"/>
  <c r="E12" i="6"/>
  <c r="E7" i="6"/>
  <c r="F38" i="17"/>
  <c r="E15" i="17"/>
  <c r="E10" i="17"/>
  <c r="E15" i="6"/>
  <c r="E10" i="6"/>
  <c r="E13" i="17"/>
  <c r="E8" i="17"/>
  <c r="E13" i="6"/>
  <c r="E8" i="6"/>
  <c r="G15" i="17"/>
  <c r="G10" i="17"/>
  <c r="G15" i="6"/>
  <c r="G10" i="6"/>
  <c r="F12" i="17"/>
  <c r="F7" i="17"/>
  <c r="F12" i="6"/>
  <c r="F7" i="6"/>
  <c r="E44" i="6"/>
  <c r="F9" i="17"/>
  <c r="F14" i="17"/>
  <c r="F9" i="6"/>
  <c r="F14" i="6"/>
  <c r="F13" i="17"/>
  <c r="F8" i="17"/>
  <c r="F13" i="6"/>
  <c r="F8" i="6"/>
  <c r="F41" i="6"/>
  <c r="L36" i="17"/>
  <c r="V36" i="17" s="1"/>
  <c r="M35" i="17"/>
  <c r="U37" i="17" s="1"/>
  <c r="M34" i="17"/>
  <c r="G12" i="17"/>
  <c r="G7" i="17"/>
  <c r="G12" i="6"/>
  <c r="G7" i="6"/>
  <c r="F15" i="17"/>
  <c r="F10" i="17"/>
  <c r="F15" i="6"/>
  <c r="F10" i="6"/>
  <c r="X35" i="39"/>
  <c r="L38" i="39"/>
  <c r="E39" i="43"/>
  <c r="F38" i="39"/>
  <c r="L35" i="43"/>
  <c r="T37" i="43" s="1"/>
  <c r="E45" i="18"/>
  <c r="T34" i="18" s="1"/>
  <c r="E40" i="18"/>
  <c r="F29" i="39"/>
  <c r="F24" i="43"/>
  <c r="F24" i="18"/>
  <c r="F29" i="43"/>
  <c r="F29" i="18"/>
  <c r="F24" i="39"/>
  <c r="K35" i="43"/>
  <c r="T36" i="43" s="1"/>
  <c r="F45" i="18"/>
  <c r="F40" i="18"/>
  <c r="E30" i="39"/>
  <c r="E30" i="43"/>
  <c r="E30" i="18"/>
  <c r="E23" i="39"/>
  <c r="E23" i="43"/>
  <c r="E23" i="18"/>
  <c r="E29" i="39"/>
  <c r="E29" i="18"/>
  <c r="E29" i="43"/>
  <c r="F30" i="39"/>
  <c r="F25" i="43"/>
  <c r="F25" i="18"/>
  <c r="F30" i="43"/>
  <c r="F30" i="18"/>
  <c r="F25" i="39"/>
  <c r="F41" i="18"/>
  <c r="F46" i="18"/>
  <c r="K38" i="18"/>
  <c r="X34" i="18"/>
  <c r="F28" i="43"/>
  <c r="F23" i="39"/>
  <c r="F28" i="39"/>
  <c r="F23" i="43"/>
  <c r="F23" i="18"/>
  <c r="F28" i="18"/>
  <c r="E44" i="39"/>
  <c r="E39" i="39"/>
  <c r="U34" i="18"/>
  <c r="K35" i="18"/>
  <c r="F38" i="18"/>
  <c r="F43" i="18"/>
  <c r="E38" i="39"/>
  <c r="F39" i="43"/>
  <c r="E25" i="43"/>
  <c r="E25" i="18"/>
  <c r="E25" i="39"/>
  <c r="G40" i="39"/>
  <c r="G38" i="39"/>
  <c r="M35" i="43"/>
  <c r="T38" i="43" s="1"/>
  <c r="G29" i="39"/>
  <c r="G29" i="43"/>
  <c r="G29" i="18"/>
  <c r="G41" i="43"/>
  <c r="G24" i="39"/>
  <c r="G24" i="43"/>
  <c r="G24" i="18"/>
  <c r="G44" i="18"/>
  <c r="M37" i="18" s="1"/>
  <c r="G39" i="18"/>
  <c r="G46" i="18"/>
  <c r="G41" i="18"/>
  <c r="G28" i="39"/>
  <c r="G28" i="43"/>
  <c r="G28" i="18"/>
  <c r="G31" i="43"/>
  <c r="G31" i="18"/>
  <c r="G31" i="39"/>
  <c r="G30" i="43"/>
  <c r="G30" i="18"/>
  <c r="G30" i="39"/>
  <c r="G43" i="18"/>
  <c r="G38" i="18"/>
  <c r="G26" i="43"/>
  <c r="G26" i="18"/>
  <c r="G26" i="39"/>
  <c r="G25" i="43"/>
  <c r="G25" i="18"/>
  <c r="G25" i="39"/>
  <c r="G39" i="43"/>
  <c r="L36" i="42"/>
  <c r="U38" i="42" s="1"/>
  <c r="F42" i="42"/>
  <c r="E46" i="42"/>
  <c r="F39" i="42"/>
  <c r="F46" i="41"/>
  <c r="L36" i="6"/>
  <c r="AJ54" i="17"/>
  <c r="AK53" i="6"/>
  <c r="AJ53" i="6"/>
  <c r="AA35" i="6"/>
  <c r="AI53" i="6"/>
  <c r="U35" i="6"/>
  <c r="L41" i="6"/>
  <c r="T35" i="6"/>
  <c r="L33" i="6"/>
  <c r="S35" i="6"/>
  <c r="L35" i="6"/>
  <c r="W35" i="6"/>
  <c r="L37" i="6"/>
  <c r="X35" i="6"/>
  <c r="L38" i="6"/>
  <c r="AJ55" i="17"/>
  <c r="AK55" i="17"/>
  <c r="U34" i="39"/>
  <c r="K35" i="39"/>
  <c r="K38" i="39"/>
  <c r="X34" i="39"/>
  <c r="M35" i="39"/>
  <c r="M34" i="39"/>
  <c r="T36" i="39"/>
  <c r="U35" i="39"/>
  <c r="T35" i="39"/>
  <c r="L35" i="39"/>
  <c r="L34" i="39"/>
  <c r="V36" i="22" l="1"/>
  <c r="M39" i="41"/>
  <c r="X38" i="41" s="1"/>
  <c r="K35" i="22"/>
  <c r="M37" i="22"/>
  <c r="F39" i="23"/>
  <c r="E42" i="42"/>
  <c r="E44" i="22"/>
  <c r="S34" i="22" s="1"/>
  <c r="M37" i="41"/>
  <c r="V38" i="41" s="1"/>
  <c r="F47" i="41"/>
  <c r="L39" i="41" s="1"/>
  <c r="X37" i="41" s="1"/>
  <c r="G40" i="22"/>
  <c r="E41" i="22"/>
  <c r="G46" i="22"/>
  <c r="M33" i="22" s="1"/>
  <c r="M36" i="22"/>
  <c r="E46" i="6"/>
  <c r="U34" i="6" s="1"/>
  <c r="AI54" i="17"/>
  <c r="L41" i="39"/>
  <c r="F39" i="6"/>
  <c r="T34" i="39"/>
  <c r="G44" i="6"/>
  <c r="W36" i="6" s="1"/>
  <c r="L41" i="17"/>
  <c r="AA36" i="17" s="1"/>
  <c r="L38" i="17"/>
  <c r="X36" i="17" s="1"/>
  <c r="AK54" i="17"/>
  <c r="K35" i="6"/>
  <c r="D8" i="37" s="1"/>
  <c r="L35" i="17"/>
  <c r="U36" i="17" s="1"/>
  <c r="F41" i="17"/>
  <c r="M39" i="42"/>
  <c r="X39" i="42" s="1"/>
  <c r="G38" i="17"/>
  <c r="M34" i="43"/>
  <c r="S38" i="43" s="1"/>
  <c r="X34" i="6"/>
  <c r="E44" i="23"/>
  <c r="V34" i="23" s="1"/>
  <c r="L38" i="41"/>
  <c r="W37" i="41" s="1"/>
  <c r="M38" i="23"/>
  <c r="K36" i="42"/>
  <c r="U37" i="42" s="1"/>
  <c r="G44" i="23"/>
  <c r="W36" i="23" s="1"/>
  <c r="E10" i="35" s="1"/>
  <c r="V36" i="6"/>
  <c r="K34" i="17"/>
  <c r="S36" i="39"/>
  <c r="G41" i="39"/>
  <c r="M36" i="39"/>
  <c r="V36" i="39"/>
  <c r="W36" i="39"/>
  <c r="K34" i="39"/>
  <c r="M41" i="39"/>
  <c r="M36" i="43"/>
  <c r="U38" i="43" s="1"/>
  <c r="AA36" i="39"/>
  <c r="M38" i="39"/>
  <c r="F47" i="43"/>
  <c r="L39" i="43" s="1"/>
  <c r="X37" i="43" s="1"/>
  <c r="L37" i="39"/>
  <c r="AA35" i="39"/>
  <c r="M33" i="39"/>
  <c r="S35" i="39"/>
  <c r="L33" i="39"/>
  <c r="K38" i="43"/>
  <c r="W36" i="43" s="1"/>
  <c r="X36" i="39"/>
  <c r="V35" i="39"/>
  <c r="E44" i="18"/>
  <c r="S34" i="18" s="1"/>
  <c r="M37" i="39"/>
  <c r="L38" i="43"/>
  <c r="W37" i="43" s="1"/>
  <c r="W35" i="39"/>
  <c r="X34" i="22"/>
  <c r="L34" i="23"/>
  <c r="F41" i="23"/>
  <c r="F46" i="23"/>
  <c r="AA35" i="23" s="1"/>
  <c r="AK53" i="17"/>
  <c r="V35" i="23"/>
  <c r="L36" i="18"/>
  <c r="E47" i="43"/>
  <c r="K39" i="43" s="1"/>
  <c r="X36" i="43" s="1"/>
  <c r="U34" i="22"/>
  <c r="E11" i="33" s="1"/>
  <c r="F38" i="6"/>
  <c r="K36" i="41"/>
  <c r="U36" i="41" s="1"/>
  <c r="F44" i="22"/>
  <c r="AA35" i="22" s="1"/>
  <c r="K34" i="22"/>
  <c r="K40" i="22" s="1"/>
  <c r="M35" i="23"/>
  <c r="K39" i="42"/>
  <c r="X37" i="42" s="1"/>
  <c r="AI55" i="17"/>
  <c r="AK52" i="6"/>
  <c r="K38" i="17"/>
  <c r="X35" i="17" s="1"/>
  <c r="M33" i="17"/>
  <c r="S37" i="17" s="1"/>
  <c r="E41" i="17"/>
  <c r="G38" i="6"/>
  <c r="G43" i="6"/>
  <c r="S36" i="6" s="1"/>
  <c r="K35" i="17"/>
  <c r="U35" i="17" s="1"/>
  <c r="K34" i="18"/>
  <c r="Z34" i="18" s="1"/>
  <c r="K35" i="42"/>
  <c r="T37" i="42" s="1"/>
  <c r="K36" i="17"/>
  <c r="V35" i="17" s="1"/>
  <c r="L41" i="23"/>
  <c r="M36" i="6"/>
  <c r="M37" i="6"/>
  <c r="F10" i="33" s="1"/>
  <c r="K41" i="17"/>
  <c r="AA35" i="17" s="1"/>
  <c r="T34" i="22"/>
  <c r="E42" i="41"/>
  <c r="X36" i="23"/>
  <c r="L36" i="23"/>
  <c r="K38" i="22"/>
  <c r="L37" i="23"/>
  <c r="F40" i="42"/>
  <c r="E40" i="6"/>
  <c r="E45" i="6"/>
  <c r="T34" i="6" s="1"/>
  <c r="W36" i="18"/>
  <c r="M36" i="42"/>
  <c r="U39" i="42" s="1"/>
  <c r="AI53" i="17"/>
  <c r="K38" i="6"/>
  <c r="F46" i="42"/>
  <c r="L37" i="42" s="1"/>
  <c r="V38" i="42" s="1"/>
  <c r="T35" i="23"/>
  <c r="M42" i="43"/>
  <c r="AA38" i="43" s="1"/>
  <c r="K34" i="41"/>
  <c r="S36" i="41" s="1"/>
  <c r="M34" i="23"/>
  <c r="G38" i="23"/>
  <c r="M37" i="42"/>
  <c r="V39" i="42" s="1"/>
  <c r="M35" i="42"/>
  <c r="T39" i="42" s="1"/>
  <c r="M42" i="42"/>
  <c r="AA39" i="42" s="1"/>
  <c r="M34" i="42"/>
  <c r="S39" i="42" s="1"/>
  <c r="K42" i="42"/>
  <c r="AA37" i="42" s="1"/>
  <c r="K50" i="42"/>
  <c r="K37" i="42"/>
  <c r="V37" i="42" s="1"/>
  <c r="T36" i="23"/>
  <c r="E9" i="35"/>
  <c r="F15" i="33"/>
  <c r="E14" i="33"/>
  <c r="D8" i="35"/>
  <c r="D10" i="35"/>
  <c r="E16" i="33"/>
  <c r="Z34" i="23"/>
  <c r="K40" i="23"/>
  <c r="M37" i="43"/>
  <c r="V38" i="43" s="1"/>
  <c r="K51" i="42"/>
  <c r="K38" i="42"/>
  <c r="W37" i="42" s="1"/>
  <c r="M51" i="42"/>
  <c r="M38" i="42"/>
  <c r="W39" i="42" s="1"/>
  <c r="K35" i="41"/>
  <c r="T36" i="41" s="1"/>
  <c r="M35" i="41"/>
  <c r="T38" i="41" s="1"/>
  <c r="K33" i="22"/>
  <c r="L38" i="22"/>
  <c r="M36" i="41"/>
  <c r="U38" i="41" s="1"/>
  <c r="K42" i="41"/>
  <c r="AA36" i="41" s="1"/>
  <c r="T36" i="22"/>
  <c r="M34" i="22"/>
  <c r="V34" i="22"/>
  <c r="E10" i="36"/>
  <c r="F13" i="33"/>
  <c r="L37" i="41"/>
  <c r="V37" i="41" s="1"/>
  <c r="M42" i="41"/>
  <c r="AA38" i="41" s="1"/>
  <c r="W34" i="22"/>
  <c r="M34" i="41"/>
  <c r="S38" i="41" s="1"/>
  <c r="T35" i="22"/>
  <c r="U35" i="22"/>
  <c r="L34" i="22"/>
  <c r="L35" i="22"/>
  <c r="M38" i="41"/>
  <c r="W38" i="41" s="1"/>
  <c r="K38" i="41"/>
  <c r="W36" i="41" s="1"/>
  <c r="K37" i="41"/>
  <c r="V36" i="41" s="1"/>
  <c r="L35" i="41"/>
  <c r="T37" i="41" s="1"/>
  <c r="M41" i="17"/>
  <c r="AA37" i="17" s="1"/>
  <c r="M37" i="17"/>
  <c r="W37" i="17" s="1"/>
  <c r="K37" i="17"/>
  <c r="W35" i="17" s="1"/>
  <c r="K33" i="17"/>
  <c r="S35" i="17" s="1"/>
  <c r="T36" i="17"/>
  <c r="T37" i="17"/>
  <c r="AL55" i="17"/>
  <c r="K36" i="39"/>
  <c r="K39" i="39" s="1"/>
  <c r="V34" i="39"/>
  <c r="L38" i="18"/>
  <c r="X35" i="18"/>
  <c r="K37" i="39"/>
  <c r="W34" i="39"/>
  <c r="W35" i="18"/>
  <c r="L37" i="18"/>
  <c r="V35" i="18"/>
  <c r="AA34" i="39"/>
  <c r="K33" i="39"/>
  <c r="D8" i="34"/>
  <c r="E17" i="33"/>
  <c r="K41" i="39"/>
  <c r="S34" i="39"/>
  <c r="L41" i="18"/>
  <c r="L33" i="18"/>
  <c r="S35" i="18"/>
  <c r="L35" i="18"/>
  <c r="AA35" i="18"/>
  <c r="T35" i="18"/>
  <c r="U35" i="18"/>
  <c r="L34" i="18"/>
  <c r="M34" i="18"/>
  <c r="U36" i="18"/>
  <c r="T36" i="18"/>
  <c r="S36" i="18"/>
  <c r="M41" i="18"/>
  <c r="M33" i="18"/>
  <c r="AA36" i="18"/>
  <c r="M35" i="18"/>
  <c r="M38" i="18"/>
  <c r="X36" i="18"/>
  <c r="V36" i="18"/>
  <c r="M36" i="18"/>
  <c r="F19" i="33"/>
  <c r="E10" i="34"/>
  <c r="M41" i="43"/>
  <c r="Z38" i="43" s="1"/>
  <c r="K34" i="42"/>
  <c r="S37" i="42" s="1"/>
  <c r="L40" i="42"/>
  <c r="Y38" i="42" s="1"/>
  <c r="M39" i="17"/>
  <c r="Y37" i="17" s="1"/>
  <c r="M40" i="17"/>
  <c r="Z37" i="17" s="1"/>
  <c r="L40" i="17"/>
  <c r="Z36" i="17" s="1"/>
  <c r="D9" i="37"/>
  <c r="Y35" i="6"/>
  <c r="E9" i="33"/>
  <c r="L39" i="6"/>
  <c r="E9" i="37"/>
  <c r="F9" i="33"/>
  <c r="L40" i="6"/>
  <c r="Z35" i="6"/>
  <c r="AL53" i="6"/>
  <c r="L40" i="39"/>
  <c r="Z35" i="39"/>
  <c r="K40" i="39"/>
  <c r="Z34" i="39"/>
  <c r="Z36" i="39"/>
  <c r="M40" i="39"/>
  <c r="L39" i="39"/>
  <c r="Y35" i="39"/>
  <c r="M39" i="39"/>
  <c r="Y36" i="39"/>
  <c r="K36" i="22" l="1"/>
  <c r="Y34" i="22" s="1"/>
  <c r="K37" i="22"/>
  <c r="AA34" i="22"/>
  <c r="S36" i="22"/>
  <c r="L36" i="41"/>
  <c r="U37" i="41" s="1"/>
  <c r="M41" i="22"/>
  <c r="K41" i="22"/>
  <c r="L34" i="41"/>
  <c r="S37" i="41" s="1"/>
  <c r="X36" i="22"/>
  <c r="L42" i="41"/>
  <c r="AA37" i="41" s="1"/>
  <c r="K41" i="23"/>
  <c r="L33" i="23"/>
  <c r="L51" i="42"/>
  <c r="S35" i="23"/>
  <c r="M40" i="23"/>
  <c r="K33" i="23"/>
  <c r="W34" i="23"/>
  <c r="M35" i="22"/>
  <c r="M39" i="22" s="1"/>
  <c r="U36" i="22"/>
  <c r="D10" i="36" s="1"/>
  <c r="M40" i="41"/>
  <c r="Y38" i="41" s="1"/>
  <c r="M38" i="22"/>
  <c r="AA36" i="22"/>
  <c r="AL53" i="17"/>
  <c r="Z34" i="22"/>
  <c r="L33" i="22"/>
  <c r="S34" i="23"/>
  <c r="M41" i="23"/>
  <c r="AI52" i="6"/>
  <c r="AA34" i="6"/>
  <c r="AL54" i="17"/>
  <c r="E10" i="37"/>
  <c r="E8" i="33"/>
  <c r="L39" i="17"/>
  <c r="Y36" i="17" s="1"/>
  <c r="K40" i="17"/>
  <c r="Z35" i="17" s="1"/>
  <c r="S35" i="22"/>
  <c r="L37" i="22"/>
  <c r="M33" i="23"/>
  <c r="AI54" i="6"/>
  <c r="L41" i="22"/>
  <c r="S36" i="23"/>
  <c r="L36" i="22"/>
  <c r="L39" i="22" s="1"/>
  <c r="AA36" i="23"/>
  <c r="T35" i="17"/>
  <c r="W35" i="22"/>
  <c r="F12" i="33" s="1"/>
  <c r="V35" i="22"/>
  <c r="L42" i="42"/>
  <c r="AA38" i="42" s="1"/>
  <c r="K36" i="23"/>
  <c r="AA34" i="23"/>
  <c r="M36" i="23"/>
  <c r="M39" i="23" s="1"/>
  <c r="M40" i="42"/>
  <c r="Y39" i="42" s="1"/>
  <c r="M37" i="23"/>
  <c r="K41" i="42"/>
  <c r="Z37" i="42" s="1"/>
  <c r="K36" i="6"/>
  <c r="V36" i="23"/>
  <c r="V34" i="6"/>
  <c r="S34" i="6"/>
  <c r="K37" i="23"/>
  <c r="K40" i="18"/>
  <c r="L34" i="43"/>
  <c r="S37" i="43" s="1"/>
  <c r="V34" i="18"/>
  <c r="K33" i="18"/>
  <c r="L36" i="43"/>
  <c r="U37" i="43" s="1"/>
  <c r="K42" i="43"/>
  <c r="AA36" i="43" s="1"/>
  <c r="L42" i="43"/>
  <c r="AA37" i="43" s="1"/>
  <c r="K36" i="43"/>
  <c r="U36" i="43" s="1"/>
  <c r="K37" i="18"/>
  <c r="E8" i="34" s="1"/>
  <c r="W34" i="18"/>
  <c r="AA34" i="18"/>
  <c r="L40" i="43"/>
  <c r="Y37" i="43" s="1"/>
  <c r="K36" i="18"/>
  <c r="Y34" i="18" s="1"/>
  <c r="K41" i="18"/>
  <c r="K41" i="41"/>
  <c r="Z36" i="41" s="1"/>
  <c r="W34" i="6"/>
  <c r="D8" i="36"/>
  <c r="X35" i="23"/>
  <c r="L38" i="23"/>
  <c r="U35" i="23"/>
  <c r="L35" i="23"/>
  <c r="K37" i="6"/>
  <c r="E8" i="37" s="1"/>
  <c r="K34" i="6"/>
  <c r="K40" i="6" s="1"/>
  <c r="K34" i="43"/>
  <c r="S36" i="43" s="1"/>
  <c r="K33" i="6"/>
  <c r="AJ52" i="6"/>
  <c r="K39" i="17"/>
  <c r="Y35" i="17" s="1"/>
  <c r="Y36" i="23"/>
  <c r="L38" i="42"/>
  <c r="W38" i="42" s="1"/>
  <c r="M34" i="6"/>
  <c r="T36" i="6"/>
  <c r="AK54" i="6"/>
  <c r="U36" i="6"/>
  <c r="M33" i="6"/>
  <c r="M38" i="6"/>
  <c r="AJ54" i="6"/>
  <c r="M35" i="6"/>
  <c r="X36" i="6"/>
  <c r="F16" i="33"/>
  <c r="AA36" i="6"/>
  <c r="L35" i="42"/>
  <c r="L34" i="42"/>
  <c r="S38" i="42" s="1"/>
  <c r="M41" i="6"/>
  <c r="K41" i="6"/>
  <c r="M41" i="41"/>
  <c r="Z38" i="41" s="1"/>
  <c r="M40" i="43"/>
  <c r="Y38" i="43" s="1"/>
  <c r="L50" i="42"/>
  <c r="Z36" i="23"/>
  <c r="M41" i="42"/>
  <c r="Z39" i="42" s="1"/>
  <c r="Y34" i="39"/>
  <c r="K40" i="41"/>
  <c r="Y36" i="41" s="1"/>
  <c r="K39" i="22"/>
  <c r="E12" i="33"/>
  <c r="D9" i="36"/>
  <c r="E13" i="33"/>
  <c r="L40" i="41"/>
  <c r="Y37" i="41" s="1"/>
  <c r="F11" i="33"/>
  <c r="E8" i="36"/>
  <c r="Z36" i="22"/>
  <c r="M40" i="22"/>
  <c r="L41" i="41"/>
  <c r="Z37" i="41" s="1"/>
  <c r="Z35" i="22"/>
  <c r="L40" i="22"/>
  <c r="Z35" i="18"/>
  <c r="L40" i="18"/>
  <c r="D9" i="34"/>
  <c r="Y35" i="18"/>
  <c r="E18" i="33"/>
  <c r="L39" i="18"/>
  <c r="F18" i="33"/>
  <c r="E9" i="34"/>
  <c r="Y36" i="18"/>
  <c r="E19" i="33"/>
  <c r="D10" i="34"/>
  <c r="M39" i="18"/>
  <c r="M40" i="18"/>
  <c r="Z36" i="18"/>
  <c r="K40" i="42"/>
  <c r="Y37" i="42" s="1"/>
  <c r="Y36" i="22" l="1"/>
  <c r="F14" i="33"/>
  <c r="E8" i="35"/>
  <c r="Y35" i="22"/>
  <c r="AL52" i="6"/>
  <c r="K39" i="6"/>
  <c r="Y34" i="6"/>
  <c r="E9" i="36"/>
  <c r="Y34" i="23"/>
  <c r="K39" i="23"/>
  <c r="F8" i="33"/>
  <c r="Z34" i="6"/>
  <c r="L41" i="43"/>
  <c r="Z37" i="43" s="1"/>
  <c r="K41" i="43"/>
  <c r="Z36" i="43" s="1"/>
  <c r="K40" i="43"/>
  <c r="Y36" i="43" s="1"/>
  <c r="F17" i="33"/>
  <c r="K39" i="18"/>
  <c r="L40" i="23"/>
  <c r="Z35" i="23"/>
  <c r="L39" i="23"/>
  <c r="E15" i="33"/>
  <c r="D9" i="35"/>
  <c r="Y35" i="23"/>
  <c r="M39" i="6"/>
  <c r="D10" i="37"/>
  <c r="Y36" i="6"/>
  <c r="E10" i="33"/>
  <c r="AL54" i="6"/>
  <c r="Z36" i="6"/>
  <c r="M40" i="6"/>
  <c r="T38" i="42"/>
  <c r="L41" i="42"/>
  <c r="Z38" i="4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<sst xmlns="http://schemas.openxmlformats.org/spreadsheetml/2006/main" count="3845" uniqueCount="1121">
  <si>
    <t>Test #</t>
  </si>
  <si>
    <t>Technique ID</t>
  </si>
  <si>
    <t>Phase</t>
  </si>
  <si>
    <t>P1-HP1</t>
  </si>
  <si>
    <t>I</t>
  </si>
  <si>
    <t>P1-HP2</t>
  </si>
  <si>
    <t>P1-HP3</t>
  </si>
  <si>
    <t>P1-HP4</t>
  </si>
  <si>
    <t>P1-HP5</t>
  </si>
  <si>
    <t>P1-HP6</t>
  </si>
  <si>
    <t>P1-HP7</t>
  </si>
  <si>
    <t>P1-HP8</t>
  </si>
  <si>
    <t>P1-HP9</t>
  </si>
  <si>
    <t>P1-HP10</t>
  </si>
  <si>
    <t>P1-HP11</t>
  </si>
  <si>
    <t>P1-HP12</t>
  </si>
  <si>
    <t>P1-HP13</t>
  </si>
  <si>
    <t>P1-HP14</t>
  </si>
  <si>
    <t>P1-HP15</t>
  </si>
  <si>
    <t>P1-HP16</t>
  </si>
  <si>
    <t>P1-HP17</t>
  </si>
  <si>
    <t>P1-HP18</t>
  </si>
  <si>
    <t>P1-HP19</t>
  </si>
  <si>
    <t>P1-HP20</t>
  </si>
  <si>
    <t>P1-HP21</t>
  </si>
  <si>
    <t>P1-NP1</t>
  </si>
  <si>
    <t>P1-NP2</t>
  </si>
  <si>
    <t>P1-NP3</t>
  </si>
  <si>
    <t>P1-NP4</t>
  </si>
  <si>
    <t>P1-NP5</t>
  </si>
  <si>
    <t>P1-NP6</t>
  </si>
  <si>
    <t>P1-NP7</t>
  </si>
  <si>
    <t>P1-NP8</t>
  </si>
  <si>
    <t>P1-NP9</t>
  </si>
  <si>
    <t>P1-NP10</t>
  </si>
  <si>
    <t>P1-NP11</t>
  </si>
  <si>
    <t>P1-NP12</t>
  </si>
  <si>
    <t>P1-NP13</t>
  </si>
  <si>
    <t>P1-NP14</t>
  </si>
  <si>
    <t>P1-MS1</t>
  </si>
  <si>
    <t>P1-AP1</t>
  </si>
  <si>
    <t>P1-AS1</t>
  </si>
  <si>
    <t>P1-AS2</t>
  </si>
  <si>
    <t>P1-AS3</t>
  </si>
  <si>
    <t>P1-NB1</t>
  </si>
  <si>
    <t>P1-NB2</t>
  </si>
  <si>
    <t>P1-FP1</t>
  </si>
  <si>
    <t>P1-FT1</t>
  </si>
  <si>
    <t>P1-FT2</t>
  </si>
  <si>
    <t>P1-FT3</t>
  </si>
  <si>
    <t>P1-ND1</t>
  </si>
  <si>
    <t>P1-ND2</t>
  </si>
  <si>
    <t>P1-SS1</t>
  </si>
  <si>
    <t>P1-US1</t>
  </si>
  <si>
    <t>P1-US2</t>
  </si>
  <si>
    <t>P1-US3</t>
  </si>
  <si>
    <t>P1-US4</t>
  </si>
  <si>
    <t>P1-US5</t>
  </si>
  <si>
    <t>P1-US6</t>
  </si>
  <si>
    <t>P1-DY1</t>
  </si>
  <si>
    <t>P1-DY2</t>
  </si>
  <si>
    <t>P1-LN1</t>
  </si>
  <si>
    <t>P1-LN2</t>
  </si>
  <si>
    <t>P1-APS1</t>
  </si>
  <si>
    <t>P1-NS1</t>
  </si>
  <si>
    <t>P1-NS2</t>
  </si>
  <si>
    <t>P1-NK1</t>
  </si>
  <si>
    <t>P1-AV1</t>
  </si>
  <si>
    <t>P1-WS1</t>
  </si>
  <si>
    <t>P1-DE1</t>
  </si>
  <si>
    <t>P1-DR1</t>
  </si>
  <si>
    <t>P1-EL1</t>
  </si>
  <si>
    <t>P1-EL2</t>
  </si>
  <si>
    <t>P1-SB1</t>
  </si>
  <si>
    <t>P1-SQ2</t>
  </si>
  <si>
    <t>P1-SQ3</t>
  </si>
  <si>
    <t>P1-SQ4</t>
  </si>
  <si>
    <t>P1-SQ5</t>
  </si>
  <si>
    <t>P2-HP1</t>
  </si>
  <si>
    <t>P2-HP2</t>
  </si>
  <si>
    <t>P2-HP3</t>
  </si>
  <si>
    <t>P2-HP4</t>
  </si>
  <si>
    <t>P2-HP5</t>
  </si>
  <si>
    <t>P2-HP6</t>
  </si>
  <si>
    <t>P2-HP7</t>
  </si>
  <si>
    <t>P2-HP8</t>
  </si>
  <si>
    <t>P2-NP1</t>
  </si>
  <si>
    <t>P2-NP2</t>
  </si>
  <si>
    <t>P2-NP3</t>
  </si>
  <si>
    <t>P2-NP4</t>
  </si>
  <si>
    <t>P2-NP5</t>
  </si>
  <si>
    <t>P2-NP6</t>
  </si>
  <si>
    <t>P2-NP7</t>
  </si>
  <si>
    <t>P2-NP8</t>
  </si>
  <si>
    <t>P2-MS1</t>
  </si>
  <si>
    <t>P2-MS2</t>
  </si>
  <si>
    <t>P2-MS3</t>
  </si>
  <si>
    <t>P2-MS4</t>
  </si>
  <si>
    <t>P2-MS5</t>
  </si>
  <si>
    <t>P2-MS6</t>
  </si>
  <si>
    <t>P2-MS7</t>
  </si>
  <si>
    <t>P2-MS8</t>
  </si>
  <si>
    <t>P2-SS1</t>
  </si>
  <si>
    <t>P2-SS2</t>
  </si>
  <si>
    <t>P2-SS3</t>
  </si>
  <si>
    <t>P2-SS4</t>
  </si>
  <si>
    <t>P2-SS5</t>
  </si>
  <si>
    <t>P2-SS6</t>
  </si>
  <si>
    <t>P2-SS7</t>
  </si>
  <si>
    <t>P2-SS8</t>
  </si>
  <si>
    <t>P3-P1</t>
  </si>
  <si>
    <t>III</t>
  </si>
  <si>
    <t>P3-N1</t>
  </si>
  <si>
    <t>P3-B1</t>
  </si>
  <si>
    <t>P3-B2</t>
  </si>
  <si>
    <t>P3-E1</t>
  </si>
  <si>
    <t>P3-K1</t>
  </si>
  <si>
    <t>P3-S1</t>
  </si>
  <si>
    <t>P3-W1</t>
  </si>
  <si>
    <t>P3-R1</t>
  </si>
  <si>
    <t>P3-NS1</t>
  </si>
  <si>
    <t>#</t>
  </si>
  <si>
    <t>Stage</t>
  </si>
  <si>
    <t>Tool</t>
  </si>
  <si>
    <t>Task</t>
  </si>
  <si>
    <t>Description</t>
  </si>
  <si>
    <t>Key Points</t>
  </si>
  <si>
    <t>Prepare</t>
  </si>
  <si>
    <t>All</t>
  </si>
  <si>
    <t>Standardised layout of screens throughout testing.</t>
  </si>
  <si>
    <t>htop</t>
  </si>
  <si>
    <t>Set htop to start capturing.</t>
  </si>
  <si>
    <t>Records CPU Memory (RAM) Utilisation.</t>
  </si>
  <si>
    <t>Screenshots captured CPU and Memory for all tests.</t>
  </si>
  <si>
    <t>Tshark</t>
  </si>
  <si>
    <t>One PCAP per test/stored in correct location.</t>
  </si>
  <si>
    <t>PCAP file named appropriately /stored in correct directory.</t>
  </si>
  <si>
    <t>Kali Wireshark</t>
  </si>
  <si>
    <t>Test</t>
  </si>
  <si>
    <t>Kali or PC</t>
  </si>
  <si>
    <t>Begin the test.</t>
  </si>
  <si>
    <t>Evidence</t>
  </si>
  <si>
    <t>Screenshot of Test in progress on Kali/PC attack VM.</t>
  </si>
  <si>
    <t>Proof that testing took place.</t>
  </si>
  <si>
    <t>Name appropriately and store in appropriate files.</t>
  </si>
  <si>
    <t>DAS</t>
  </si>
  <si>
    <t>Screenshot of Test in progress on DAS with SSH sessions to NIDS.</t>
  </si>
  <si>
    <t>Save the output of the attack tool.</t>
  </si>
  <si>
    <t>CLI save to text file.</t>
  </si>
  <si>
    <t>Proves the attack took place.</t>
  </si>
  <si>
    <t>Screenshot of Kali / PC.</t>
  </si>
  <si>
    <t>ALL</t>
  </si>
  <si>
    <t>End of test.</t>
  </si>
  <si>
    <t>Stop Wireshark capture on Kali - Save appropriately.</t>
  </si>
  <si>
    <t>CHECK</t>
  </si>
  <si>
    <t>N/A</t>
  </si>
  <si>
    <t>Restart</t>
  </si>
  <si>
    <t>Continue onto next test.</t>
  </si>
  <si>
    <t>Details of Test</t>
  </si>
  <si>
    <t>Attack</t>
  </si>
  <si>
    <t>Defence</t>
  </si>
  <si>
    <t xml:space="preserve">CPU/ RAM Monitoring Command: </t>
  </si>
  <si>
    <t>Suricata</t>
  </si>
  <si>
    <t>Snort2</t>
  </si>
  <si>
    <t>Snort3</t>
  </si>
  <si>
    <t>Test Desctiption</t>
  </si>
  <si>
    <t>Date</t>
  </si>
  <si>
    <t>Start Time</t>
  </si>
  <si>
    <t>End Time</t>
  </si>
  <si>
    <t>Mitre ATT&amp;CK Technique</t>
  </si>
  <si>
    <t>Mitre ATT&amp;CK Description</t>
  </si>
  <si>
    <t>Tool #</t>
  </si>
  <si>
    <t>Technique</t>
  </si>
  <si>
    <t>Target</t>
  </si>
  <si>
    <t>Command</t>
  </si>
  <si>
    <t>Attack Output Saved?</t>
  </si>
  <si>
    <t>Classification</t>
  </si>
  <si>
    <t>Port Scan of Device</t>
  </si>
  <si>
    <t>Port Scan Using SYN packets with scan mode</t>
  </si>
  <si>
    <t>T1595.0001</t>
  </si>
  <si>
    <t>Active Scanning</t>
  </si>
  <si>
    <t>hping3</t>
  </si>
  <si>
    <t>SYN Scan &amp; Scan mode</t>
  </si>
  <si>
    <t>Host</t>
  </si>
  <si>
    <t>hping3 -S 10.0.2.111 --scan 0-1023</t>
  </si>
  <si>
    <t>TP</t>
  </si>
  <si>
    <t>Port Scan Using SYN packets 
(Confirms Host online)</t>
  </si>
  <si>
    <t>SYN Scan</t>
  </si>
  <si>
    <t>hping3 -S 10.0.2.111 -p 0-1023</t>
  </si>
  <si>
    <t>Post Test</t>
  </si>
  <si>
    <t>Port Scan Using ACK packets</t>
  </si>
  <si>
    <t>ACK Scan</t>
  </si>
  <si>
    <t>hping3 -A 10.0.2.111 -p 0-1023</t>
  </si>
  <si>
    <t>Port Scan Using URG packets</t>
  </si>
  <si>
    <t>URG Scan</t>
  </si>
  <si>
    <t>hping3 -U 10.0.2.111 -p 0-1023</t>
  </si>
  <si>
    <t>Port Scan Using PSH packets</t>
  </si>
  <si>
    <t>PSH Scan</t>
  </si>
  <si>
    <t>hping3 -P 10.0.2.111 -p 0-1023</t>
  </si>
  <si>
    <t>Port Scan Using FIN packets</t>
  </si>
  <si>
    <t>FIN Scan</t>
  </si>
  <si>
    <t>hping3 -F 10.0.2.111 -p 0-1023</t>
  </si>
  <si>
    <t>Port Scan Using RST packets</t>
  </si>
  <si>
    <t>RST Scan</t>
  </si>
  <si>
    <t>hping3 -R 10.0.2.111 -p 0-1023</t>
  </si>
  <si>
    <t>Port Scan Using SYN packets Using Fragment and scan mode</t>
  </si>
  <si>
    <t>SYN, Frag &amp; scan mode</t>
  </si>
  <si>
    <t>hping3 -S -f 10.0.2.111 --scan 0-1023</t>
  </si>
  <si>
    <t>Port Scan Using SYN packets Using Fragment</t>
  </si>
  <si>
    <t>SYN Scan, Frag</t>
  </si>
  <si>
    <t>hping3 -S -f 10.0.2.111 -p 0-1023</t>
  </si>
  <si>
    <t>Port Scan Using ACK packets Fragment</t>
  </si>
  <si>
    <t>ACK Scan, Frag</t>
  </si>
  <si>
    <t>hping3 -A -f 10.0.2.111 -p 0-1023</t>
  </si>
  <si>
    <t>Port Scan Using URG packets Fragment</t>
  </si>
  <si>
    <t>URG Scan, Frag</t>
  </si>
  <si>
    <t>hping3 -U -f 10.0.2.111 -p 0-1023</t>
  </si>
  <si>
    <t>Port Scan Using PSH packets Fragment</t>
  </si>
  <si>
    <t>PSH Scan, Frag</t>
  </si>
  <si>
    <t>hping3 -P -f 10.0.2.111 -p 0-1023</t>
  </si>
  <si>
    <t>Port Scan Using FIN packets Fragment</t>
  </si>
  <si>
    <t>FIN Scan, Frag</t>
  </si>
  <si>
    <t>hping3 -F -f 10.0.2.111 -p 0-1023</t>
  </si>
  <si>
    <t>Port Scan Using RST packets Fragment</t>
  </si>
  <si>
    <t>RST Scan, Frag</t>
  </si>
  <si>
    <t>hping3 -R -f 10.0.2.111 -p 0-1023</t>
  </si>
  <si>
    <t>Port Scan Using SYN packets Using Fragment Further and scan mode</t>
  </si>
  <si>
    <t>SYN, Frag further &amp; scan mode</t>
  </si>
  <si>
    <t>hping3 -S -x 10.0.2.111 --scan 0-1023</t>
  </si>
  <si>
    <t>Port Scan Using SYN packets Fragment</t>
  </si>
  <si>
    <t xml:space="preserve">SYN Scan, Frag further </t>
  </si>
  <si>
    <t>hping3 -S -x 10.0.2.111 -p 0-1023</t>
  </si>
  <si>
    <t>Port Scan Using ACK packets Fragmented further</t>
  </si>
  <si>
    <t>ACK Scan, Frag further</t>
  </si>
  <si>
    <t>hping3 -A -x 10.0.2.111 -p 0-1023</t>
  </si>
  <si>
    <t>Port Scan Using URG packets Fragmented further</t>
  </si>
  <si>
    <t>URG Scan, Frag further</t>
  </si>
  <si>
    <t>hping3 -U -x 10.0.2.111 -p 0-1023</t>
  </si>
  <si>
    <t>Port Scan Using PSH packets Fragmented further</t>
  </si>
  <si>
    <t>PSH Scan, Frag further</t>
  </si>
  <si>
    <t>hping3 -P -x 10.0.2.111 -p 0-1023</t>
  </si>
  <si>
    <t>Port Scan Using FIN packets Fragmented further</t>
  </si>
  <si>
    <t>FIN Scan, Frag further</t>
  </si>
  <si>
    <t>hping3 -F -x 10.0.2.111 -p 0-1023</t>
  </si>
  <si>
    <t>Port Scan Using RST packets Fragmented further</t>
  </si>
  <si>
    <t>RST Scan, Frag further</t>
  </si>
  <si>
    <t>hping3 -R -x 10.0.2.111 -p 0-1023</t>
  </si>
  <si>
    <t>Host Discovery</t>
  </si>
  <si>
    <t>Ping Scan using ARP</t>
  </si>
  <si>
    <t>nmap</t>
  </si>
  <si>
    <t>ARP Ping Range</t>
  </si>
  <si>
    <t>Range</t>
  </si>
  <si>
    <t>nmap -sn 10.0.2.0/25</t>
  </si>
  <si>
    <t>Ping Scan using ICMP</t>
  </si>
  <si>
    <t>ICMP Ping</t>
  </si>
  <si>
    <t>nmap -sP 10.0.2.0/25  --disable-arp-ping</t>
  </si>
  <si>
    <t>Host Discovery &amp; Port Scan</t>
  </si>
  <si>
    <t>Nmap TCP Full Open Scan</t>
  </si>
  <si>
    <t>TCP Scan</t>
  </si>
  <si>
    <t>nmap -sT 10.0.2.0/25</t>
  </si>
  <si>
    <t>2:47:00 PM Error Message
14:50</t>
  </si>
  <si>
    <t>nmap -sT -A 10.0.2.0/25</t>
  </si>
  <si>
    <t>Nmap UDP Full Open Scan</t>
  </si>
  <si>
    <t>UDP Scan</t>
  </si>
  <si>
    <t>nmap -sU 10.0.2.0/25</t>
  </si>
  <si>
    <t>Nmap SYN Half Open (Stealth) Scan</t>
  </si>
  <si>
    <t>SYN Stealth Scan</t>
  </si>
  <si>
    <t>nmap -sS 10.0.2.0/25</t>
  </si>
  <si>
    <t>Nmap ACK Full Open Scan</t>
  </si>
  <si>
    <t>nmap -sA 10.0.2.0/25</t>
  </si>
  <si>
    <t>Nmap FIN  Scan</t>
  </si>
  <si>
    <t>nmap -sF 10.0.2.0/25</t>
  </si>
  <si>
    <t>Nmap Maimon  Scan (ACK&amp;FIN set)</t>
  </si>
  <si>
    <t>ACK &amp; FIN Scan</t>
  </si>
  <si>
    <t>nmap -sM 10.0.2.0/25</t>
  </si>
  <si>
    <t>Nmap Xmas Tree  Scan (All Flags Set)</t>
  </si>
  <si>
    <t>Xmas Tree Scan</t>
  </si>
  <si>
    <t>nmap -sX 10.0.2.0/25</t>
  </si>
  <si>
    <t>31A</t>
  </si>
  <si>
    <t>Metasploit</t>
  </si>
  <si>
    <t>P1-MT1</t>
  </si>
  <si>
    <t>msfconsle
use auxilary/scanner/portscan/xmas
show options
set rhost 10.0.2.111
run</t>
  </si>
  <si>
    <t>Nmap Null  Scan (No Flags Set)</t>
  </si>
  <si>
    <t>Null Scan</t>
  </si>
  <si>
    <t>nmap -sN 10.0.2.0/25</t>
  </si>
  <si>
    <t>Nmap Null  Scan (Fragment set)</t>
  </si>
  <si>
    <t>Null Scan &amp; Frag</t>
  </si>
  <si>
    <t>nmap -sN -f 10.0.2.0/25</t>
  </si>
  <si>
    <t>Nmap Null  Scan (Fragment set) &amp; Decoy</t>
  </si>
  <si>
    <t>nmap -sN 10.0.2.0/25  -D  10.0.2.200</t>
  </si>
  <si>
    <t>OS Discovery</t>
  </si>
  <si>
    <t>Nmap OS Fingerprinting</t>
  </si>
  <si>
    <t>OS Scan</t>
  </si>
  <si>
    <t>nmap -O 10.0.2.0/25</t>
  </si>
  <si>
    <t>Masscan Host Discovery &amp; Port Scan.</t>
  </si>
  <si>
    <t>masscan</t>
  </si>
  <si>
    <t>Fast TCP Port Scan</t>
  </si>
  <si>
    <t>masscan --router-mac 08-00-27-18-dc-50 10.0.2.0/25 -p 139,445 -v</t>
  </si>
  <si>
    <t>Host Discovery at L2</t>
  </si>
  <si>
    <t>Arping Host Discovery</t>
  </si>
  <si>
    <t>arping</t>
  </si>
  <si>
    <t>ARP Ping Host</t>
  </si>
  <si>
    <t>arping -c 10 10.0.2.111</t>
  </si>
  <si>
    <t>Listening to ARP Traffic Host Discovery at L2</t>
  </si>
  <si>
    <t>Arp-scan passively listening to ARP traffic.</t>
  </si>
  <si>
    <t>T1590.004</t>
  </si>
  <si>
    <t>Gather Victim Network Information: Network Topology</t>
  </si>
  <si>
    <t>arp-scan</t>
  </si>
  <si>
    <t>Passive ARP Reconnaissance</t>
  </si>
  <si>
    <t>arp-scan -l</t>
  </si>
  <si>
    <t>Listening to ARP Traffic to Fingerprint devices Host Discovery at L2.</t>
  </si>
  <si>
    <t>Arp-scan passively listening to ARP traffic &amp; Fingerprinting Devices.</t>
  </si>
  <si>
    <t>Passive ARP Reconnaissance Fingerprinting.</t>
  </si>
  <si>
    <t>arp-fingerprint -l</t>
  </si>
  <si>
    <t>Active ARP scan Host Discovery at L2</t>
  </si>
  <si>
    <t>Active arp-scan of network range.</t>
  </si>
  <si>
    <t>Active ARP Scan</t>
  </si>
  <si>
    <t>arp-scan 10.0.2.0/25</t>
  </si>
  <si>
    <t>NetBIOS Scan</t>
  </si>
  <si>
    <t>NetBIOS Scan of range.</t>
  </si>
  <si>
    <t>nbtscan</t>
  </si>
  <si>
    <t>NetBIOS Scan of range</t>
  </si>
  <si>
    <t>nbtscan 10.0.2.0/25</t>
  </si>
  <si>
    <t>NetBIOS Scan of host.</t>
  </si>
  <si>
    <t>NetBIOS Scan of host</t>
  </si>
  <si>
    <t>nbtscan 10.0.2.111</t>
  </si>
  <si>
    <t>Ping Scan</t>
  </si>
  <si>
    <t>Fping ARP &amp; ICMP scan of range.</t>
  </si>
  <si>
    <t>fping</t>
  </si>
  <si>
    <t>ARP &amp; ICMP Scan of range</t>
  </si>
  <si>
    <t>fping -g 10.0.2.0/25</t>
  </si>
  <si>
    <t>Firewall/IDS tester
Testing Snort2</t>
  </si>
  <si>
    <t>Firewall Rule and IDS Signature vulnerability detection.</t>
  </si>
  <si>
    <t xml:space="preserve">T1590.006 </t>
  </si>
  <si>
    <t xml:space="preserve">Gather Victim Network Information: Network Security Appliances </t>
  </si>
  <si>
    <t>ftester</t>
  </si>
  <si>
    <t>Scanning/testing IDS Signatures.</t>
  </si>
  <si>
    <t>ftest -c 10.0.2.70:999:10.0.2.50:139:AP:TCP:VRFY -v</t>
  </si>
  <si>
    <t>Firewall/IDS tester
Testing Snort3</t>
  </si>
  <si>
    <t>ftest -c 10.0.2.70:999:10.0.2.51:139:AP:TCP:VRFY -v</t>
  </si>
  <si>
    <t>Firewall/IDS tester
Testing Suricata</t>
  </si>
  <si>
    <t>ftest -c 10.0.2.70:999:10.0.2.52:139:AP:TCP:VRFY -v</t>
  </si>
  <si>
    <t>Network Discovery</t>
  </si>
  <si>
    <t>Network Discovery (Active Scanning)</t>
  </si>
  <si>
    <t>netdiscover</t>
  </si>
  <si>
    <t>netdiscover active scan of range.</t>
  </si>
  <si>
    <t>netdiscover -i eth0 -r 10.0.2.0/24</t>
  </si>
  <si>
    <t>Network Discovery (Passive Scanning)</t>
  </si>
  <si>
    <t>netdiscover passive listening of range.</t>
  </si>
  <si>
    <t>netdiscover -p</t>
  </si>
  <si>
    <t>Certificate Scanning</t>
  </si>
  <si>
    <t>Scanning of SSL Certificates to confirm CipherSuite</t>
  </si>
  <si>
    <t>sslscan</t>
  </si>
  <si>
    <t>sslscan of host</t>
  </si>
  <si>
    <t>sslscan 10.0.2.112</t>
  </si>
  <si>
    <t>Unicornscan  UDP of Range</t>
  </si>
  <si>
    <t>Unicornscan</t>
  </si>
  <si>
    <t>unicornscan -v -I 10.0.2.0/25 -m U</t>
  </si>
  <si>
    <t>Unicornscan  UDP of Host</t>
  </si>
  <si>
    <t>unicornscan -v -I 10.0.2.111 -m U</t>
  </si>
  <si>
    <t>Unicornscan  TCP of Range</t>
  </si>
  <si>
    <t>unicornscan -v -I 10.0.2.0/25 -m T</t>
  </si>
  <si>
    <t>Unicornscan  TCP of Host</t>
  </si>
  <si>
    <t>unicornscan -v -I 10.0.2.111 -m T</t>
  </si>
  <si>
    <t>Unicornscan  ARP of Range</t>
  </si>
  <si>
    <t>ARP Scan</t>
  </si>
  <si>
    <t>unicornscan -v -I 10.0.2.0/25 -m A</t>
  </si>
  <si>
    <t>Unicornscan  ARP of Host</t>
  </si>
  <si>
    <t>unicornscan -v -I 10.0.2.111 -m A</t>
  </si>
  <si>
    <t>TCP Port Scan</t>
  </si>
  <si>
    <t>dmitry</t>
  </si>
  <si>
    <t>TCP scan of host</t>
  </si>
  <si>
    <t>host</t>
  </si>
  <si>
    <t>dmitry -p 10.0.2.111</t>
  </si>
  <si>
    <t>TCP Port Scan &amp; displays banner</t>
  </si>
  <si>
    <t>TCP scan of host &amp; Banner</t>
  </si>
  <si>
    <t>dmitry -pb 10.0.2.111</t>
  </si>
  <si>
    <t>Graphical User Interface (GUI) Active Network Scan</t>
  </si>
  <si>
    <t>legion</t>
  </si>
  <si>
    <t>TCP scan of range</t>
  </si>
  <si>
    <t>GUI - Range</t>
  </si>
  <si>
    <t>GUI- Meta2</t>
  </si>
  <si>
    <t>Advanced Port Scanner</t>
  </si>
  <si>
    <t>TCP scan of RANGE - NOT host  UPDATED</t>
  </si>
  <si>
    <t>GUI</t>
  </si>
  <si>
    <t>Vulnerability Scan (Nessus)</t>
  </si>
  <si>
    <t>Vulnerability Scan</t>
  </si>
  <si>
    <t>Nessus</t>
  </si>
  <si>
    <t>Host Scan</t>
  </si>
  <si>
    <t>Vulnerability Scan Website</t>
  </si>
  <si>
    <t>nikto</t>
  </si>
  <si>
    <t>nikto -h 10.0.2.111</t>
  </si>
  <si>
    <t>Network Protocol Scan</t>
  </si>
  <si>
    <t>Passive Network Protocol Scan</t>
  </si>
  <si>
    <t>above</t>
  </si>
  <si>
    <t>Network Protocol Analysis</t>
  </si>
  <si>
    <t>above --interface eth0/enp0s3</t>
  </si>
  <si>
    <t>Wireshark</t>
  </si>
  <si>
    <t>DNS Enumeration</t>
  </si>
  <si>
    <t>DNS Enumeration of Domain targeting DNS server (DC) and Webserver</t>
  </si>
  <si>
    <t>T1590.002</t>
  </si>
  <si>
    <t>Gather Victim Network Information: DNS</t>
  </si>
  <si>
    <t>dnsenum</t>
  </si>
  <si>
    <t>Domain</t>
  </si>
  <si>
    <t>dnsenum --dnsserver 10.0.2.100 cyber.test</t>
  </si>
  <si>
    <t>DNS Enumeration of Domain targeting DNS server (DC)</t>
  </si>
  <si>
    <t>dnsrecon</t>
  </si>
  <si>
    <t>dnsrecon -n 10.0.2.100 -d cyber.test</t>
  </si>
  <si>
    <t>Enumeration of users, computers and data</t>
  </si>
  <si>
    <t>Enumeration Targeting DNS server (DC) - Aggressive enumeration (All Options)</t>
  </si>
  <si>
    <t>T1590.001 / T1082</t>
  </si>
  <si>
    <t xml:space="preserve">Gather Victim Network Information: Domain Properties / System Information Discovery </t>
  </si>
  <si>
    <t>enum4linux</t>
  </si>
  <si>
    <t>Domain Information Enumeration</t>
  </si>
  <si>
    <t>enum4linux -alAo 10.0.2.111</t>
  </si>
  <si>
    <t>enum4linux -alAo 10.0.2.10-120</t>
  </si>
  <si>
    <t>SMB Enumeration</t>
  </si>
  <si>
    <t>Scan for network shared folders</t>
  </si>
  <si>
    <t xml:space="preserve">T1021.002 </t>
  </si>
  <si>
    <t>Remote Services: SMB/Windows Admin Shares</t>
  </si>
  <si>
    <t>smbmap</t>
  </si>
  <si>
    <t>Network Shared Folder Scan</t>
  </si>
  <si>
    <t>smbmap -u &lt;user&gt; -p &lt;password&gt; -d &lt;domain&gt; -H 10.0.2.111</t>
  </si>
  <si>
    <t>Scan for network shared folders
List all Files</t>
  </si>
  <si>
    <t>Remote Services: SMB/Windows Admin Shares - List all files</t>
  </si>
  <si>
    <t>P1-SB2</t>
  </si>
  <si>
    <t>smbmap -u &lt;user&gt; -p &lt;password&gt; -d &lt;domain&gt; -H 10.0.2.111 -L</t>
  </si>
  <si>
    <t>SQL Enumeration</t>
  </si>
  <si>
    <t>SQLmap Enumeration - Testing vulnerable parameter (id)</t>
  </si>
  <si>
    <t>T1190</t>
  </si>
  <si>
    <t>Exploit Public-Facing Application</t>
  </si>
  <si>
    <t>sqlmap</t>
  </si>
  <si>
    <t>Testing Vulnerable Parameter (id) &amp; flushing previous SQL Scan</t>
  </si>
  <si>
    <t>sqlmap "http://meta2.com/vulnerabilities/sqli/?id=1&amp;Submit=Submit" -p id -H " Cookie: &lt;Cookie&gt;; security-low" --flush-session</t>
  </si>
  <si>
    <t>SQLmap Enumeration Exfiltration of Databases</t>
  </si>
  <si>
    <t>Exfiltration of Databases &amp; flushing previous SQL Scan</t>
  </si>
  <si>
    <t>sqlmap "http://meta2.com/vulnerabilities/sqli/?id=1&amp;Submit=Submit" -p id -H " Cookie: &lt;Cookie&gt;; security-low" --flush-session --dbs</t>
  </si>
  <si>
    <t>SQLmap Enumeration Inspect "dvwa" Database tables</t>
  </si>
  <si>
    <t>Inspecting the "dvwa" database tables</t>
  </si>
  <si>
    <t>sqlmap "http://meta2.com/vulnerabilities/sqli/?id=1&amp;Submit=Submit" -p id -H " Cookie: &lt;Cookie&gt;; security-low" -D dvwa --tables</t>
  </si>
  <si>
    <t>SQLmap Enumeration Inspect User Table of the dvwa Database gathering usernames &amp; passwords</t>
  </si>
  <si>
    <t>Gathering Usernames and Passwords from "dvwa" database table</t>
  </si>
  <si>
    <t>sqlmap "http://meta2.com/vulnerabilities/sqli/?id=1&amp;Submit=Submit" -p id -H " Cookie: &lt;Cookie&gt;; security-low" -D dvwa -T users --dump</t>
  </si>
  <si>
    <t>Analysis</t>
  </si>
  <si>
    <t>Sum</t>
  </si>
  <si>
    <t>TN</t>
  </si>
  <si>
    <t>FP</t>
  </si>
  <si>
    <t>FN</t>
  </si>
  <si>
    <t xml:space="preserve">Percentage </t>
  </si>
  <si>
    <t>Median</t>
  </si>
  <si>
    <t>Tools</t>
  </si>
  <si>
    <t>Defence Suricata Number of Alerts</t>
  </si>
  <si>
    <t>Defence Snort2 Number of Alerts</t>
  </si>
  <si>
    <t>Defence Snort3 Number of Alerts</t>
  </si>
  <si>
    <t>#Start</t>
  </si>
  <si>
    <t># End</t>
  </si>
  <si>
    <t>P2 
#</t>
  </si>
  <si>
    <t>P1
#</t>
  </si>
  <si>
    <t>Timing Metric</t>
  </si>
  <si>
    <t>Unit</t>
  </si>
  <si>
    <t>Command Example</t>
  </si>
  <si>
    <t>Command 1</t>
  </si>
  <si>
    <t>Command 2</t>
  </si>
  <si>
    <t>Command 3</t>
  </si>
  <si>
    <t>Command 4</t>
  </si>
  <si>
    <t>Command 5</t>
  </si>
  <si>
    <t>Command 6</t>
  </si>
  <si>
    <t>Command 7</t>
  </si>
  <si>
    <t>Command 8</t>
  </si>
  <si>
    <t>Command 9</t>
  </si>
  <si>
    <t>Command 10</t>
  </si>
  <si>
    <t>Command 11</t>
  </si>
  <si>
    <t>Command 12</t>
  </si>
  <si>
    <t>Command 13</t>
  </si>
  <si>
    <t>Command 14</t>
  </si>
  <si>
    <t>Command 15</t>
  </si>
  <si>
    <t>Time interval (ms)</t>
  </si>
  <si>
    <t>200,00</t>
  </si>
  <si>
    <t>Packet Crafting tool</t>
  </si>
  <si>
    <t>P2-HP-(1-15)</t>
  </si>
  <si>
    <t>Interval</t>
  </si>
  <si>
    <t>Seconds Or Microseconds (u)</t>
  </si>
  <si>
    <r>
      <t>hping3 -S 10.0.2.111 -p 0-1023</t>
    </r>
    <r>
      <rPr>
        <b/>
        <sz val="11"/>
        <color theme="1"/>
        <rFont val="Calibri"/>
        <family val="2"/>
        <scheme val="minor"/>
      </rPr>
      <t xml:space="preserve"> -i (time in Seconds)</t>
    </r>
  </si>
  <si>
    <r>
      <t>hping3 -S 10.0.2.111 -p 0-1023</t>
    </r>
    <r>
      <rPr>
        <b/>
        <sz val="11"/>
        <color theme="1"/>
        <rFont val="Calibri"/>
        <family val="2"/>
        <scheme val="minor"/>
      </rPr>
      <t xml:space="preserve"> -i 300</t>
    </r>
  </si>
  <si>
    <r>
      <t>hping3 -S 10.0.2.111 -p 0-1023</t>
    </r>
    <r>
      <rPr>
        <b/>
        <sz val="11"/>
        <color theme="1"/>
        <rFont val="Calibri"/>
        <family val="2"/>
        <scheme val="minor"/>
      </rPr>
      <t xml:space="preserve"> -i 200</t>
    </r>
  </si>
  <si>
    <r>
      <t>hping3 -S 10.0.2.111 -p 0-1023</t>
    </r>
    <r>
      <rPr>
        <b/>
        <sz val="11"/>
        <color theme="1"/>
        <rFont val="Calibri"/>
        <family val="2"/>
        <scheme val="minor"/>
      </rPr>
      <t xml:space="preserve"> -i 150</t>
    </r>
  </si>
  <si>
    <r>
      <t>hping3 -S 10.0.2.111 -p 0-1023</t>
    </r>
    <r>
      <rPr>
        <b/>
        <sz val="11"/>
        <color theme="1"/>
        <rFont val="Calibri"/>
        <family val="2"/>
        <scheme val="minor"/>
      </rPr>
      <t xml:space="preserve"> -i 100</t>
    </r>
  </si>
  <si>
    <r>
      <t>hping3 -S 10.0.2.111 -p 0-1023</t>
    </r>
    <r>
      <rPr>
        <b/>
        <sz val="11"/>
        <color theme="1"/>
        <rFont val="Calibri"/>
        <family val="2"/>
        <scheme val="minor"/>
      </rPr>
      <t xml:space="preserve"> -i 50</t>
    </r>
  </si>
  <si>
    <r>
      <t>hping3 -S 10.0.2.111 -p 0-1023</t>
    </r>
    <r>
      <rPr>
        <b/>
        <sz val="11"/>
        <color theme="1"/>
        <rFont val="Calibri"/>
        <family val="2"/>
        <scheme val="minor"/>
      </rPr>
      <t xml:space="preserve"> -i 25</t>
    </r>
  </si>
  <si>
    <r>
      <t>hping3 -S 10.0.2.111 -p 0-1023</t>
    </r>
    <r>
      <rPr>
        <b/>
        <sz val="11"/>
        <color theme="1"/>
        <rFont val="Calibri"/>
        <family val="2"/>
        <scheme val="minor"/>
      </rPr>
      <t xml:space="preserve"> -i 15</t>
    </r>
  </si>
  <si>
    <r>
      <t>hping3 -S 10.0.2.111 -p 0-1023</t>
    </r>
    <r>
      <rPr>
        <b/>
        <sz val="11"/>
        <color theme="1"/>
        <rFont val="Calibri"/>
        <family val="2"/>
        <scheme val="minor"/>
      </rPr>
      <t xml:space="preserve"> -i 10</t>
    </r>
  </si>
  <si>
    <r>
      <t>hping3 -S 10.0.2.111 -p 0-1023</t>
    </r>
    <r>
      <rPr>
        <b/>
        <sz val="11"/>
        <color theme="1"/>
        <rFont val="Calibri"/>
        <family val="2"/>
        <scheme val="minor"/>
      </rPr>
      <t xml:space="preserve"> -i 5</t>
    </r>
  </si>
  <si>
    <r>
      <t>hping3 -S 10.0.2.111 -p 0-1023</t>
    </r>
    <r>
      <rPr>
        <b/>
        <sz val="11"/>
        <color theme="1"/>
        <rFont val="Calibri"/>
        <family val="2"/>
        <scheme val="minor"/>
      </rPr>
      <t xml:space="preserve"> -i 2.5</t>
    </r>
  </si>
  <si>
    <r>
      <t>hping3 -S 10.0.2.111 -p 0-1023</t>
    </r>
    <r>
      <rPr>
        <b/>
        <sz val="11"/>
        <color theme="1"/>
        <rFont val="Calibri"/>
        <family val="2"/>
        <scheme val="minor"/>
      </rPr>
      <t xml:space="preserve"> -i 1</t>
    </r>
  </si>
  <si>
    <r>
      <t>hping3 -S 10.0.2.111 -p 0-1023</t>
    </r>
    <r>
      <rPr>
        <b/>
        <sz val="11"/>
        <color theme="1"/>
        <rFont val="Calibri"/>
        <family val="2"/>
        <scheme val="minor"/>
      </rPr>
      <t xml:space="preserve"> -i u500000</t>
    </r>
  </si>
  <si>
    <r>
      <t>hping3 -S 10.0.2.111 -p 0-1023</t>
    </r>
    <r>
      <rPr>
        <b/>
        <sz val="11"/>
        <color theme="1"/>
        <rFont val="Calibri"/>
        <family val="2"/>
        <scheme val="minor"/>
      </rPr>
      <t xml:space="preserve"> -i u250000</t>
    </r>
  </si>
  <si>
    <r>
      <t>hping3 -S 10.0.2.111 -p 0-1023</t>
    </r>
    <r>
      <rPr>
        <b/>
        <sz val="11"/>
        <color theme="1"/>
        <rFont val="Calibri"/>
        <family val="2"/>
        <scheme val="minor"/>
      </rPr>
      <t xml:space="preserve"> -i u10000</t>
    </r>
  </si>
  <si>
    <r>
      <t>hping3 -S 10.0.2.111 -p 0-1023</t>
    </r>
    <r>
      <rPr>
        <b/>
        <sz val="11"/>
        <color theme="1"/>
        <rFont val="Calibri"/>
        <family val="2"/>
        <scheme val="minor"/>
      </rPr>
      <t xml:space="preserve"> -i u5000</t>
    </r>
  </si>
  <si>
    <t>Nmap</t>
  </si>
  <si>
    <t>Network Scanner</t>
  </si>
  <si>
    <t>P2-NP-(1-15)</t>
  </si>
  <si>
    <t>Delay</t>
  </si>
  <si>
    <t>Minute (m), Second (s) MilliSecond (ms)</t>
  </si>
  <si>
    <r>
      <t>nmap -sT 10.0.2.0/25</t>
    </r>
    <r>
      <rPr>
        <b/>
        <sz val="11"/>
        <color theme="1"/>
        <rFont val="Calibri"/>
        <family val="2"/>
        <scheme val="minor"/>
      </rPr>
      <t xml:space="preserve"> --scan-delay (Minutes, Seconds or mSeconds)</t>
    </r>
  </si>
  <si>
    <r>
      <t>nmap -sT 10.0.2.0/25</t>
    </r>
    <r>
      <rPr>
        <b/>
        <sz val="11"/>
        <color theme="1"/>
        <rFont val="Calibri"/>
        <family val="2"/>
        <scheme val="minor"/>
      </rPr>
      <t xml:space="preserve"> --scan-delay 5m</t>
    </r>
  </si>
  <si>
    <r>
      <t>nmap -sT 10.0.2.0/25</t>
    </r>
    <r>
      <rPr>
        <b/>
        <sz val="11"/>
        <color theme="1"/>
        <rFont val="Calibri"/>
        <family val="2"/>
        <scheme val="minor"/>
      </rPr>
      <t xml:space="preserve"> --scan-delay 200s</t>
    </r>
  </si>
  <si>
    <r>
      <t>nmap -sT 10.0.2.0/25</t>
    </r>
    <r>
      <rPr>
        <b/>
        <sz val="11"/>
        <color theme="1"/>
        <rFont val="Calibri"/>
        <family val="2"/>
        <scheme val="minor"/>
      </rPr>
      <t xml:space="preserve"> --scan-delay 150s</t>
    </r>
  </si>
  <si>
    <r>
      <t>nmap -sT 10.0.2.0/25</t>
    </r>
    <r>
      <rPr>
        <b/>
        <sz val="11"/>
        <color theme="1"/>
        <rFont val="Calibri"/>
        <family val="2"/>
        <scheme val="minor"/>
      </rPr>
      <t xml:space="preserve"> --scan-delay 100s</t>
    </r>
  </si>
  <si>
    <r>
      <t>nmap -sT 10.0.2.0/25</t>
    </r>
    <r>
      <rPr>
        <b/>
        <sz val="11"/>
        <color theme="1"/>
        <rFont val="Calibri"/>
        <family val="2"/>
        <scheme val="minor"/>
      </rPr>
      <t xml:space="preserve"> --scan-delay 50s</t>
    </r>
  </si>
  <si>
    <r>
      <t>nmap -sT 10.0.2.0/25</t>
    </r>
    <r>
      <rPr>
        <b/>
        <sz val="11"/>
        <color theme="1"/>
        <rFont val="Calibri"/>
        <family val="2"/>
        <scheme val="minor"/>
      </rPr>
      <t xml:space="preserve"> --scan-delay 25s</t>
    </r>
  </si>
  <si>
    <r>
      <t>nmap -sT 10.0.2.0/25</t>
    </r>
    <r>
      <rPr>
        <b/>
        <sz val="11"/>
        <color theme="1"/>
        <rFont val="Calibri"/>
        <family val="2"/>
        <scheme val="minor"/>
      </rPr>
      <t xml:space="preserve"> --scan-delay 15s</t>
    </r>
  </si>
  <si>
    <r>
      <t>nmap -sT 10.0.2.0/25</t>
    </r>
    <r>
      <rPr>
        <b/>
        <sz val="11"/>
        <color theme="1"/>
        <rFont val="Calibri"/>
        <family val="2"/>
        <scheme val="minor"/>
      </rPr>
      <t xml:space="preserve"> --scan-delay 10s</t>
    </r>
  </si>
  <si>
    <r>
      <t>nmap -sT 10.0.2.0/25</t>
    </r>
    <r>
      <rPr>
        <b/>
        <sz val="11"/>
        <color theme="1"/>
        <rFont val="Calibri"/>
        <family val="2"/>
        <scheme val="minor"/>
      </rPr>
      <t xml:space="preserve"> --scan-delay 5s</t>
    </r>
  </si>
  <si>
    <r>
      <t>nmap -sT 10.0.2.0/25</t>
    </r>
    <r>
      <rPr>
        <b/>
        <sz val="11"/>
        <color theme="1"/>
        <rFont val="Calibri"/>
        <family val="2"/>
        <scheme val="minor"/>
      </rPr>
      <t xml:space="preserve"> --scan-delay 2.5s</t>
    </r>
  </si>
  <si>
    <r>
      <t>nmap -sT 10.0.2.0/25</t>
    </r>
    <r>
      <rPr>
        <b/>
        <sz val="11"/>
        <color theme="1"/>
        <rFont val="Calibri"/>
        <family val="2"/>
        <scheme val="minor"/>
      </rPr>
      <t xml:space="preserve"> --scan-delay 1s</t>
    </r>
  </si>
  <si>
    <r>
      <t>nmap -sT 10.0.2.0/25</t>
    </r>
    <r>
      <rPr>
        <b/>
        <sz val="11"/>
        <color theme="1"/>
        <rFont val="Calibri"/>
        <family val="2"/>
        <scheme val="minor"/>
      </rPr>
      <t xml:space="preserve"> --scan-delay 500ms</t>
    </r>
  </si>
  <si>
    <r>
      <t>nmap -sT 10.0.2.0/25</t>
    </r>
    <r>
      <rPr>
        <b/>
        <sz val="11"/>
        <color theme="1"/>
        <rFont val="Calibri"/>
        <family val="2"/>
        <scheme val="minor"/>
      </rPr>
      <t xml:space="preserve"> --scan-delay 250ms</t>
    </r>
  </si>
  <si>
    <r>
      <t>nmap -sT 10.0.2.0/25</t>
    </r>
    <r>
      <rPr>
        <b/>
        <sz val="11"/>
        <color theme="1"/>
        <rFont val="Calibri"/>
        <family val="2"/>
        <scheme val="minor"/>
      </rPr>
      <t xml:space="preserve"> --scan-delay 10ms</t>
    </r>
  </si>
  <si>
    <r>
      <t>nmap -sT 10.0.2.0/25</t>
    </r>
    <r>
      <rPr>
        <b/>
        <sz val="11"/>
        <color theme="1"/>
        <rFont val="Calibri"/>
        <family val="2"/>
        <scheme val="minor"/>
      </rPr>
      <t xml:space="preserve"> --scan-delay 5ms</t>
    </r>
  </si>
  <si>
    <t>P2-MS-(1-15)</t>
  </si>
  <si>
    <t>Rate</t>
  </si>
  <si>
    <t>Packets per second (pps)</t>
  </si>
  <si>
    <r>
      <t>masscan --router-mac 08-00-27-18-dc-50 10.0.2.0/25 -p 139,445</t>
    </r>
    <r>
      <rPr>
        <b/>
        <sz val="11"/>
        <color theme="1"/>
        <rFont val="Calibri"/>
        <family val="2"/>
        <scheme val="minor"/>
      </rPr>
      <t xml:space="preserve"> --rate (pps)</t>
    </r>
    <r>
      <rPr>
        <sz val="11"/>
        <color theme="1"/>
        <rFont val="Calibri"/>
        <family val="2"/>
        <scheme val="minor"/>
      </rPr>
      <t xml:space="preserve"> -v</t>
    </r>
  </si>
  <si>
    <r>
      <t>masscan --router-mac 08-00-27-18-dc-50 10.0.2.0/25 -p 139,445</t>
    </r>
    <r>
      <rPr>
        <b/>
        <sz val="11"/>
        <color theme="1"/>
        <rFont val="Calibri"/>
        <family val="2"/>
        <scheme val="minor"/>
      </rPr>
      <t xml:space="preserve"> --rate 0.0033</t>
    </r>
    <r>
      <rPr>
        <sz val="11"/>
        <color theme="1"/>
        <rFont val="Calibri"/>
        <family val="2"/>
        <scheme val="minor"/>
      </rPr>
      <t xml:space="preserve">  -v</t>
    </r>
  </si>
  <si>
    <r>
      <t>masscan --router-mac 08-00-27-18-dc-50 10.0.2.0/25 -p 139,445</t>
    </r>
    <r>
      <rPr>
        <b/>
        <sz val="11"/>
        <color theme="1"/>
        <rFont val="Calibri"/>
        <family val="2"/>
        <scheme val="minor"/>
      </rPr>
      <t xml:space="preserve"> --rate 0.005</t>
    </r>
    <r>
      <rPr>
        <sz val="11"/>
        <color theme="1"/>
        <rFont val="Calibri"/>
        <family val="2"/>
        <scheme val="minor"/>
      </rPr>
      <t xml:space="preserve">  -v</t>
    </r>
  </si>
  <si>
    <r>
      <t>masscan --router-mac 08-00-27-18-dc-50 10.0.2.0/25 -p 139,445</t>
    </r>
    <r>
      <rPr>
        <b/>
        <sz val="11"/>
        <color theme="1"/>
        <rFont val="Calibri"/>
        <family val="2"/>
        <scheme val="minor"/>
      </rPr>
      <t xml:space="preserve"> --rate 0.006</t>
    </r>
    <r>
      <rPr>
        <sz val="11"/>
        <color theme="1"/>
        <rFont val="Calibri"/>
        <family val="2"/>
        <scheme val="minor"/>
      </rPr>
      <t>7  -v</t>
    </r>
  </si>
  <si>
    <r>
      <t>masscan --router-mac 08-00-27-18-dc-50 10.0.2.0/25 -p 139,445</t>
    </r>
    <r>
      <rPr>
        <b/>
        <sz val="11"/>
        <color theme="1"/>
        <rFont val="Calibri"/>
        <family val="2"/>
        <scheme val="minor"/>
      </rPr>
      <t xml:space="preserve"> --rate 0.01</t>
    </r>
    <r>
      <rPr>
        <sz val="11"/>
        <color theme="1"/>
        <rFont val="Calibri"/>
        <family val="2"/>
        <scheme val="minor"/>
      </rPr>
      <t xml:space="preserve">  -v</t>
    </r>
  </si>
  <si>
    <r>
      <t>masscan --router-mac 08-00-27-18-dc-50 10.0.2.0/25 -p 139,445</t>
    </r>
    <r>
      <rPr>
        <b/>
        <sz val="11"/>
        <color theme="1"/>
        <rFont val="Calibri"/>
        <family val="2"/>
        <scheme val="minor"/>
      </rPr>
      <t xml:space="preserve"> --rate 0.04</t>
    </r>
    <r>
      <rPr>
        <sz val="11"/>
        <color theme="1"/>
        <rFont val="Calibri"/>
        <family val="2"/>
        <scheme val="minor"/>
      </rPr>
      <t xml:space="preserve">  -v</t>
    </r>
  </si>
  <si>
    <r>
      <t>masscan --router-mac 08-00-27-18-dc-50 10.0.2.0/25 -p 139,445</t>
    </r>
    <r>
      <rPr>
        <b/>
        <sz val="11"/>
        <color theme="1"/>
        <rFont val="Calibri"/>
        <family val="2"/>
        <scheme val="minor"/>
      </rPr>
      <t xml:space="preserve"> --rate 0.03</t>
    </r>
    <r>
      <rPr>
        <sz val="11"/>
        <color theme="1"/>
        <rFont val="Calibri"/>
        <family val="2"/>
        <scheme val="minor"/>
      </rPr>
      <t xml:space="preserve">  -v</t>
    </r>
  </si>
  <si>
    <r>
      <t>masscan --router-mac 08-00-27-18-dc-50 10.0.2.0/25 -p 139,445</t>
    </r>
    <r>
      <rPr>
        <b/>
        <sz val="11"/>
        <color theme="1"/>
        <rFont val="Calibri"/>
        <family val="2"/>
        <scheme val="minor"/>
      </rPr>
      <t xml:space="preserve"> --rate 0.067</t>
    </r>
    <r>
      <rPr>
        <sz val="11"/>
        <color theme="1"/>
        <rFont val="Calibri"/>
        <family val="2"/>
        <scheme val="minor"/>
      </rPr>
      <t xml:space="preserve">  -v</t>
    </r>
  </si>
  <si>
    <r>
      <t>masscan --router-mac 08-00-27-18-dc-50 10.0.2.0/25 -p 139,445</t>
    </r>
    <r>
      <rPr>
        <b/>
        <sz val="11"/>
        <color theme="1"/>
        <rFont val="Calibri"/>
        <family val="2"/>
        <scheme val="minor"/>
      </rPr>
      <t xml:space="preserve"> --rate 0.1</t>
    </r>
    <r>
      <rPr>
        <sz val="11"/>
        <color theme="1"/>
        <rFont val="Calibri"/>
        <family val="2"/>
        <scheme val="minor"/>
      </rPr>
      <t xml:space="preserve">  -v</t>
    </r>
  </si>
  <si>
    <r>
      <t>masscan --router-mac 08-00-27-18-dc-50 10.0.2.0/25 -p 139,445</t>
    </r>
    <r>
      <rPr>
        <b/>
        <sz val="11"/>
        <color theme="1"/>
        <rFont val="Calibri"/>
        <family val="2"/>
        <scheme val="minor"/>
      </rPr>
      <t xml:space="preserve"> --rate 0.2</t>
    </r>
    <r>
      <rPr>
        <sz val="11"/>
        <color theme="1"/>
        <rFont val="Calibri"/>
        <family val="2"/>
        <scheme val="minor"/>
      </rPr>
      <t xml:space="preserve">  -v</t>
    </r>
  </si>
  <si>
    <r>
      <t>masscan --router-mac 08-00-27-18-dc-50 10.0.2.0/25 -p 139,445</t>
    </r>
    <r>
      <rPr>
        <b/>
        <sz val="11"/>
        <color theme="1"/>
        <rFont val="Calibri"/>
        <family val="2"/>
        <scheme val="minor"/>
      </rPr>
      <t xml:space="preserve"> --rate 0.4</t>
    </r>
    <r>
      <rPr>
        <sz val="11"/>
        <color theme="1"/>
        <rFont val="Calibri"/>
        <family val="2"/>
        <scheme val="minor"/>
      </rPr>
      <t xml:space="preserve">  -v</t>
    </r>
  </si>
  <si>
    <r>
      <t>masscan --router-mac 08-00-27-18-dc-50 10.0.2.0/25 -p 139,445</t>
    </r>
    <r>
      <rPr>
        <b/>
        <sz val="11"/>
        <color theme="1"/>
        <rFont val="Calibri"/>
        <family val="2"/>
        <scheme val="minor"/>
      </rPr>
      <t xml:space="preserve"> --rate 1</t>
    </r>
    <r>
      <rPr>
        <sz val="11"/>
        <color theme="1"/>
        <rFont val="Calibri"/>
        <family val="2"/>
        <scheme val="minor"/>
      </rPr>
      <t xml:space="preserve">  -v</t>
    </r>
  </si>
  <si>
    <r>
      <t>masscan --router-mac 08-00-27-18-dc-50 10.0.2.0/25 -p 139,445</t>
    </r>
    <r>
      <rPr>
        <b/>
        <sz val="11"/>
        <color theme="1"/>
        <rFont val="Calibri"/>
        <family val="2"/>
        <scheme val="minor"/>
      </rPr>
      <t xml:space="preserve"> --rate 2</t>
    </r>
    <r>
      <rPr>
        <sz val="11"/>
        <color theme="1"/>
        <rFont val="Calibri"/>
        <family val="2"/>
        <scheme val="minor"/>
      </rPr>
      <t xml:space="preserve">  -v</t>
    </r>
  </si>
  <si>
    <r>
      <t>masscan --router-mac 08-00-27-18-dc-50 10.0.2.0/25 -p 139,445</t>
    </r>
    <r>
      <rPr>
        <b/>
        <sz val="11"/>
        <color theme="1"/>
        <rFont val="Calibri"/>
        <family val="2"/>
        <scheme val="minor"/>
      </rPr>
      <t xml:space="preserve"> --rate 4</t>
    </r>
    <r>
      <rPr>
        <sz val="11"/>
        <color theme="1"/>
        <rFont val="Calibri"/>
        <family val="2"/>
        <scheme val="minor"/>
      </rPr>
      <t xml:space="preserve">  -v</t>
    </r>
  </si>
  <si>
    <r>
      <t>masscan --router-mac 08-00-27-18-dc-50 10.0.2.0/25 -p 139,445</t>
    </r>
    <r>
      <rPr>
        <b/>
        <sz val="11"/>
        <color theme="1"/>
        <rFont val="Calibri"/>
        <family val="2"/>
        <scheme val="minor"/>
      </rPr>
      <t xml:space="preserve"> --rate 100</t>
    </r>
    <r>
      <rPr>
        <sz val="11"/>
        <color theme="1"/>
        <rFont val="Calibri"/>
        <family val="2"/>
        <scheme val="minor"/>
      </rPr>
      <t xml:space="preserve">  -v</t>
    </r>
  </si>
  <si>
    <r>
      <t>masscan --router-mac 08-00-27-18-dc-50 10.0.2.0/25 -p 139,445</t>
    </r>
    <r>
      <rPr>
        <b/>
        <sz val="11"/>
        <color theme="1"/>
        <rFont val="Calibri"/>
        <family val="2"/>
        <scheme val="minor"/>
      </rPr>
      <t xml:space="preserve"> --rate 200</t>
    </r>
    <r>
      <rPr>
        <sz val="11"/>
        <color theme="1"/>
        <rFont val="Calibri"/>
        <family val="2"/>
        <scheme val="minor"/>
      </rPr>
      <t xml:space="preserve">  -v</t>
    </r>
  </si>
  <si>
    <t>Arping</t>
  </si>
  <si>
    <t>Address Resolution Protocol Scanner</t>
  </si>
  <si>
    <t>ARP Ping</t>
  </si>
  <si>
    <t>P2-AP-(1-15)</t>
  </si>
  <si>
    <t>Seconds</t>
  </si>
  <si>
    <r>
      <t>arping -c 10 10.0.2.111</t>
    </r>
    <r>
      <rPr>
        <b/>
        <sz val="11"/>
        <color theme="1"/>
        <rFont val="Calibri"/>
        <family val="2"/>
        <scheme val="minor"/>
      </rPr>
      <t xml:space="preserve"> -W (Seconds)</t>
    </r>
  </si>
  <si>
    <r>
      <t>arping -c 10 10.0.2.111</t>
    </r>
    <r>
      <rPr>
        <b/>
        <sz val="11"/>
        <color theme="1"/>
        <rFont val="Calibri"/>
        <family val="2"/>
        <scheme val="minor"/>
      </rPr>
      <t xml:space="preserve"> -W 300</t>
    </r>
  </si>
  <si>
    <r>
      <t>arping -c 10 10.0.2.111</t>
    </r>
    <r>
      <rPr>
        <b/>
        <sz val="11"/>
        <color theme="1"/>
        <rFont val="Calibri"/>
        <family val="2"/>
        <scheme val="minor"/>
      </rPr>
      <t xml:space="preserve"> -W 200</t>
    </r>
  </si>
  <si>
    <r>
      <t>arping -c 10 10.0.2.111</t>
    </r>
    <r>
      <rPr>
        <b/>
        <sz val="11"/>
        <color theme="1"/>
        <rFont val="Calibri"/>
        <family val="2"/>
        <scheme val="minor"/>
      </rPr>
      <t xml:space="preserve"> -W 150</t>
    </r>
  </si>
  <si>
    <r>
      <t>arping -c 10 10.0.2.111</t>
    </r>
    <r>
      <rPr>
        <b/>
        <sz val="11"/>
        <color theme="1"/>
        <rFont val="Calibri"/>
        <family val="2"/>
        <scheme val="minor"/>
      </rPr>
      <t xml:space="preserve"> -W 100</t>
    </r>
  </si>
  <si>
    <r>
      <t>arping -c 10 10.0.2.111</t>
    </r>
    <r>
      <rPr>
        <b/>
        <sz val="11"/>
        <color theme="1"/>
        <rFont val="Calibri"/>
        <family val="2"/>
        <scheme val="minor"/>
      </rPr>
      <t xml:space="preserve"> -W 50</t>
    </r>
  </si>
  <si>
    <r>
      <t>arping -c 10 10.0.2.111</t>
    </r>
    <r>
      <rPr>
        <b/>
        <sz val="11"/>
        <color theme="1"/>
        <rFont val="Calibri"/>
        <family val="2"/>
        <scheme val="minor"/>
      </rPr>
      <t xml:space="preserve"> -W 25</t>
    </r>
  </si>
  <si>
    <r>
      <t>arping -c 10 10.0.2.111</t>
    </r>
    <r>
      <rPr>
        <b/>
        <sz val="11"/>
        <color theme="1"/>
        <rFont val="Calibri"/>
        <family val="2"/>
        <scheme val="minor"/>
      </rPr>
      <t xml:space="preserve"> -W 15</t>
    </r>
  </si>
  <si>
    <r>
      <t>arping -c 10 10.0.2.111</t>
    </r>
    <r>
      <rPr>
        <b/>
        <sz val="11"/>
        <color theme="1"/>
        <rFont val="Calibri"/>
        <family val="2"/>
        <scheme val="minor"/>
      </rPr>
      <t xml:space="preserve"> -W 10</t>
    </r>
  </si>
  <si>
    <r>
      <t>arping -c 10 10.0.2.111</t>
    </r>
    <r>
      <rPr>
        <b/>
        <sz val="11"/>
        <color theme="1"/>
        <rFont val="Calibri"/>
        <family val="2"/>
        <scheme val="minor"/>
      </rPr>
      <t xml:space="preserve"> -W 5</t>
    </r>
  </si>
  <si>
    <r>
      <t>arping -c 10 10.0.2.111</t>
    </r>
    <r>
      <rPr>
        <b/>
        <sz val="11"/>
        <color theme="1"/>
        <rFont val="Calibri"/>
        <family val="2"/>
        <scheme val="minor"/>
      </rPr>
      <t xml:space="preserve"> -W 2.5</t>
    </r>
  </si>
  <si>
    <r>
      <t>arping -c 10 10.0.2.111</t>
    </r>
    <r>
      <rPr>
        <b/>
        <sz val="11"/>
        <color theme="1"/>
        <rFont val="Calibri"/>
        <family val="2"/>
        <scheme val="minor"/>
      </rPr>
      <t xml:space="preserve"> -W 1</t>
    </r>
  </si>
  <si>
    <r>
      <t>arping -c 10 10.0.2.111</t>
    </r>
    <r>
      <rPr>
        <b/>
        <sz val="11"/>
        <color theme="1"/>
        <rFont val="Calibri"/>
        <family val="2"/>
        <scheme val="minor"/>
      </rPr>
      <t xml:space="preserve"> -W 0.5</t>
    </r>
  </si>
  <si>
    <r>
      <t>arping -c 10 10.0.2.111</t>
    </r>
    <r>
      <rPr>
        <b/>
        <sz val="11"/>
        <color theme="1"/>
        <rFont val="Calibri"/>
        <family val="2"/>
        <scheme val="minor"/>
      </rPr>
      <t xml:space="preserve"> -W 0.25</t>
    </r>
  </si>
  <si>
    <r>
      <t>arping -c 10 10.0.2.111</t>
    </r>
    <r>
      <rPr>
        <b/>
        <sz val="11"/>
        <color theme="1"/>
        <rFont val="Calibri"/>
        <family val="2"/>
        <scheme val="minor"/>
      </rPr>
      <t xml:space="preserve"> -W 0.01</t>
    </r>
  </si>
  <si>
    <r>
      <t>arping -c 10 10.0.2.111</t>
    </r>
    <r>
      <rPr>
        <b/>
        <sz val="11"/>
        <color theme="1"/>
        <rFont val="Calibri"/>
        <family val="2"/>
        <scheme val="minor"/>
      </rPr>
      <t xml:space="preserve"> -W 0.005</t>
    </r>
  </si>
  <si>
    <t>Arp-Scan</t>
  </si>
  <si>
    <t>P2-AS-(1-15)</t>
  </si>
  <si>
    <t>mSeconds
Or Microseconds (u)</t>
  </si>
  <si>
    <r>
      <t xml:space="preserve">arp-scan 10.0.2.0/25 </t>
    </r>
    <r>
      <rPr>
        <b/>
        <sz val="11"/>
        <color theme="1"/>
        <rFont val="Calibri"/>
        <family val="2"/>
        <scheme val="minor"/>
      </rPr>
      <t>-i (mSeconds)</t>
    </r>
  </si>
  <si>
    <r>
      <t xml:space="preserve">arp-scan 10.0.2.0/25 </t>
    </r>
    <r>
      <rPr>
        <b/>
        <sz val="11"/>
        <color theme="1"/>
        <rFont val="Calibri"/>
        <family val="2"/>
        <scheme val="minor"/>
      </rPr>
      <t>-I 300000</t>
    </r>
  </si>
  <si>
    <r>
      <t xml:space="preserve">arp-scan 10.0.2.0/25 </t>
    </r>
    <r>
      <rPr>
        <b/>
        <sz val="11"/>
        <color theme="1"/>
        <rFont val="Calibri"/>
        <family val="2"/>
        <scheme val="minor"/>
      </rPr>
      <t>-I 200000</t>
    </r>
  </si>
  <si>
    <r>
      <t xml:space="preserve">arp-scan 10.0.2.0/25 </t>
    </r>
    <r>
      <rPr>
        <b/>
        <sz val="11"/>
        <color theme="1"/>
        <rFont val="Calibri"/>
        <family val="2"/>
        <scheme val="minor"/>
      </rPr>
      <t>-I 150000</t>
    </r>
  </si>
  <si>
    <r>
      <t xml:space="preserve">arp-scan 10.0.2.0/25 </t>
    </r>
    <r>
      <rPr>
        <b/>
        <sz val="11"/>
        <color theme="1"/>
        <rFont val="Calibri"/>
        <family val="2"/>
        <scheme val="minor"/>
      </rPr>
      <t>-I 100000</t>
    </r>
  </si>
  <si>
    <r>
      <t xml:space="preserve">arp-scan 10.0.2.0/25 </t>
    </r>
    <r>
      <rPr>
        <b/>
        <sz val="11"/>
        <color theme="1"/>
        <rFont val="Calibri"/>
        <family val="2"/>
        <scheme val="minor"/>
      </rPr>
      <t>-I 50000</t>
    </r>
  </si>
  <si>
    <r>
      <t xml:space="preserve">arp-scan 10.0.2.0/25 </t>
    </r>
    <r>
      <rPr>
        <b/>
        <sz val="11"/>
        <color theme="1"/>
        <rFont val="Calibri"/>
        <family val="2"/>
        <scheme val="minor"/>
      </rPr>
      <t>-i 25000</t>
    </r>
  </si>
  <si>
    <r>
      <t xml:space="preserve">arp-scan 10.0.2.0/25 </t>
    </r>
    <r>
      <rPr>
        <b/>
        <sz val="11"/>
        <color theme="1"/>
        <rFont val="Calibri"/>
        <family val="2"/>
        <scheme val="minor"/>
      </rPr>
      <t>-i 15000</t>
    </r>
  </si>
  <si>
    <r>
      <t xml:space="preserve">arp-scan 10.0.2.0/25 </t>
    </r>
    <r>
      <rPr>
        <b/>
        <sz val="11"/>
        <color theme="1"/>
        <rFont val="Calibri"/>
        <family val="2"/>
        <scheme val="minor"/>
      </rPr>
      <t>-i 1000</t>
    </r>
    <r>
      <rPr>
        <sz val="11"/>
        <color theme="1"/>
        <rFont val="Calibri"/>
        <family val="2"/>
        <scheme val="minor"/>
      </rPr>
      <t>0</t>
    </r>
  </si>
  <si>
    <r>
      <t xml:space="preserve">arp-scan 10.0.2.0/25 </t>
    </r>
    <r>
      <rPr>
        <b/>
        <sz val="11"/>
        <color theme="1"/>
        <rFont val="Calibri"/>
        <family val="2"/>
        <scheme val="minor"/>
      </rPr>
      <t>-i 5000</t>
    </r>
  </si>
  <si>
    <r>
      <t xml:space="preserve">arp-scan 10.0.2.0/25 </t>
    </r>
    <r>
      <rPr>
        <b/>
        <sz val="11"/>
        <color theme="1"/>
        <rFont val="Calibri"/>
        <family val="2"/>
        <scheme val="minor"/>
      </rPr>
      <t>-i 2500</t>
    </r>
  </si>
  <si>
    <r>
      <t xml:space="preserve">arp-scan 10.0.2.0/25 </t>
    </r>
    <r>
      <rPr>
        <b/>
        <sz val="11"/>
        <color theme="1"/>
        <rFont val="Calibri"/>
        <family val="2"/>
        <scheme val="minor"/>
      </rPr>
      <t>-i 1000</t>
    </r>
  </si>
  <si>
    <r>
      <t xml:space="preserve">arp-scan 10.0.2.0/25 </t>
    </r>
    <r>
      <rPr>
        <b/>
        <sz val="11"/>
        <color theme="1"/>
        <rFont val="Calibri"/>
        <family val="2"/>
        <scheme val="minor"/>
      </rPr>
      <t>-i 500</t>
    </r>
  </si>
  <si>
    <r>
      <t xml:space="preserve">arp-scan 10.0.2.0/25 </t>
    </r>
    <r>
      <rPr>
        <b/>
        <sz val="11"/>
        <color theme="1"/>
        <rFont val="Calibri"/>
        <family val="2"/>
        <scheme val="minor"/>
      </rPr>
      <t>-i 250</t>
    </r>
  </si>
  <si>
    <r>
      <t xml:space="preserve">arp-scan 10.0.2.0/25 </t>
    </r>
    <r>
      <rPr>
        <b/>
        <sz val="11"/>
        <color theme="1"/>
        <rFont val="Calibri"/>
        <family val="2"/>
        <scheme val="minor"/>
      </rPr>
      <t>-i 10</t>
    </r>
  </si>
  <si>
    <r>
      <t xml:space="preserve">arp-scan 10.0.2.0/25 </t>
    </r>
    <r>
      <rPr>
        <b/>
        <sz val="11"/>
        <color theme="1"/>
        <rFont val="Calibri"/>
        <family val="2"/>
        <scheme val="minor"/>
      </rPr>
      <t>-i 5</t>
    </r>
  </si>
  <si>
    <t>NetBIOS Scanner</t>
  </si>
  <si>
    <t>P2-NB-(1-15)</t>
  </si>
  <si>
    <t>Bandwidth</t>
  </si>
  <si>
    <t>Bits per second</t>
  </si>
  <si>
    <r>
      <t xml:space="preserve">nbtscan 10.0.2.0/25 </t>
    </r>
    <r>
      <rPr>
        <b/>
        <sz val="11"/>
        <color theme="1"/>
        <rFont val="Calibri"/>
        <family val="2"/>
        <scheme val="minor"/>
      </rPr>
      <t>-b (bps)</t>
    </r>
  </si>
  <si>
    <r>
      <t xml:space="preserve">nbtscan 10.0.2.0/25 </t>
    </r>
    <r>
      <rPr>
        <b/>
        <sz val="11"/>
        <color theme="1"/>
        <rFont val="Calibri"/>
        <family val="2"/>
        <scheme val="minor"/>
      </rPr>
      <t>-b 2.45</t>
    </r>
  </si>
  <si>
    <r>
      <t xml:space="preserve">nbtscan 10.0.2.0/25 </t>
    </r>
    <r>
      <rPr>
        <b/>
        <sz val="11"/>
        <color theme="1"/>
        <rFont val="Calibri"/>
        <family val="2"/>
        <scheme val="minor"/>
      </rPr>
      <t xml:space="preserve">-b </t>
    </r>
    <r>
      <rPr>
        <sz val="11"/>
        <color theme="1"/>
        <rFont val="Calibri"/>
        <family val="2"/>
        <scheme val="minor"/>
      </rPr>
      <t>3.68</t>
    </r>
  </si>
  <si>
    <r>
      <t xml:space="preserve">nbtscan 10.0.2.0/25 </t>
    </r>
    <r>
      <rPr>
        <b/>
        <sz val="11"/>
        <color theme="1"/>
        <rFont val="Calibri"/>
        <family val="2"/>
        <scheme val="minor"/>
      </rPr>
      <t xml:space="preserve">-b </t>
    </r>
    <r>
      <rPr>
        <sz val="11"/>
        <color theme="1"/>
        <rFont val="Calibri"/>
        <family val="2"/>
        <scheme val="minor"/>
      </rPr>
      <t>4.91</t>
    </r>
  </si>
  <si>
    <r>
      <t xml:space="preserve">nbtscan 10.0.2.0/25 </t>
    </r>
    <r>
      <rPr>
        <b/>
        <sz val="11"/>
        <color theme="1"/>
        <rFont val="Calibri"/>
        <family val="2"/>
        <scheme val="minor"/>
      </rPr>
      <t xml:space="preserve">-b </t>
    </r>
    <r>
      <rPr>
        <sz val="11"/>
        <color theme="1"/>
        <rFont val="Calibri"/>
        <family val="2"/>
        <scheme val="minor"/>
      </rPr>
      <t>7.36</t>
    </r>
  </si>
  <si>
    <r>
      <t xml:space="preserve">nbtscan 10.0.2.0/25 </t>
    </r>
    <r>
      <rPr>
        <b/>
        <sz val="11"/>
        <color theme="1"/>
        <rFont val="Calibri"/>
        <family val="2"/>
        <scheme val="minor"/>
      </rPr>
      <t xml:space="preserve">-b </t>
    </r>
    <r>
      <rPr>
        <sz val="11"/>
        <color theme="1"/>
        <rFont val="Calibri"/>
        <family val="2"/>
        <scheme val="minor"/>
      </rPr>
      <t>14.72</t>
    </r>
  </si>
  <si>
    <r>
      <t xml:space="preserve">nbtscan 10.0.2.0/25 </t>
    </r>
    <r>
      <rPr>
        <b/>
        <sz val="11"/>
        <color theme="1"/>
        <rFont val="Calibri"/>
        <family val="2"/>
        <scheme val="minor"/>
      </rPr>
      <t xml:space="preserve">-b </t>
    </r>
    <r>
      <rPr>
        <sz val="11"/>
        <color theme="1"/>
        <rFont val="Calibri"/>
        <family val="2"/>
        <scheme val="minor"/>
      </rPr>
      <t>29.44</t>
    </r>
  </si>
  <si>
    <r>
      <t xml:space="preserve">nbtscan 10.0.2.0/25 </t>
    </r>
    <r>
      <rPr>
        <b/>
        <sz val="11"/>
        <color theme="1"/>
        <rFont val="Calibri"/>
        <family val="2"/>
        <scheme val="minor"/>
      </rPr>
      <t xml:space="preserve">-b </t>
    </r>
    <r>
      <rPr>
        <sz val="11"/>
        <color theme="1"/>
        <rFont val="Calibri"/>
        <family val="2"/>
        <scheme val="minor"/>
      </rPr>
      <t>49.07</t>
    </r>
  </si>
  <si>
    <r>
      <t xml:space="preserve">nbtscan 10.0.2.0/25 </t>
    </r>
    <r>
      <rPr>
        <b/>
        <sz val="11"/>
        <color theme="1"/>
        <rFont val="Calibri"/>
        <family val="2"/>
        <scheme val="minor"/>
      </rPr>
      <t xml:space="preserve">-b </t>
    </r>
    <r>
      <rPr>
        <sz val="11"/>
        <color theme="1"/>
        <rFont val="Calibri"/>
        <family val="2"/>
        <scheme val="minor"/>
      </rPr>
      <t>73.6</t>
    </r>
  </si>
  <si>
    <r>
      <t xml:space="preserve">nbtscan 10.0.2.0/25 </t>
    </r>
    <r>
      <rPr>
        <b/>
        <sz val="11"/>
        <color theme="1"/>
        <rFont val="Calibri"/>
        <family val="2"/>
        <scheme val="minor"/>
      </rPr>
      <t xml:space="preserve">-b </t>
    </r>
    <r>
      <rPr>
        <sz val="11"/>
        <color theme="1"/>
        <rFont val="Calibri"/>
        <family val="2"/>
        <scheme val="minor"/>
      </rPr>
      <t>147.2</t>
    </r>
  </si>
  <si>
    <r>
      <t xml:space="preserve">nbtscan 10.0.2.0/25 </t>
    </r>
    <r>
      <rPr>
        <b/>
        <sz val="11"/>
        <color theme="1"/>
        <rFont val="Calibri"/>
        <family val="2"/>
        <scheme val="minor"/>
      </rPr>
      <t xml:space="preserve">-b </t>
    </r>
    <r>
      <rPr>
        <sz val="11"/>
        <color theme="1"/>
        <rFont val="Calibri"/>
        <family val="2"/>
        <scheme val="minor"/>
      </rPr>
      <t>294.4</t>
    </r>
  </si>
  <si>
    <r>
      <t xml:space="preserve">nbtscan 10.0.2.0/25 </t>
    </r>
    <r>
      <rPr>
        <b/>
        <sz val="11"/>
        <color theme="1"/>
        <rFont val="Calibri"/>
        <family val="2"/>
        <scheme val="minor"/>
      </rPr>
      <t xml:space="preserve">-b </t>
    </r>
    <r>
      <rPr>
        <sz val="11"/>
        <color theme="1"/>
        <rFont val="Calibri"/>
        <family val="2"/>
        <scheme val="minor"/>
      </rPr>
      <t>736</t>
    </r>
  </si>
  <si>
    <r>
      <t xml:space="preserve">nbtscan 10.0.2.0/25 </t>
    </r>
    <r>
      <rPr>
        <b/>
        <sz val="11"/>
        <color theme="1"/>
        <rFont val="Calibri"/>
        <family val="2"/>
        <scheme val="minor"/>
      </rPr>
      <t xml:space="preserve">-b </t>
    </r>
    <r>
      <rPr>
        <sz val="11"/>
        <color theme="1"/>
        <rFont val="Calibri"/>
        <family val="2"/>
        <scheme val="minor"/>
      </rPr>
      <t>1472</t>
    </r>
  </si>
  <si>
    <r>
      <t xml:space="preserve">nbtscan 10.0.2.0/25 </t>
    </r>
    <r>
      <rPr>
        <b/>
        <sz val="11"/>
        <color theme="1"/>
        <rFont val="Calibri"/>
        <family val="2"/>
        <scheme val="minor"/>
      </rPr>
      <t xml:space="preserve">-b </t>
    </r>
    <r>
      <rPr>
        <sz val="11"/>
        <color theme="1"/>
        <rFont val="Calibri"/>
        <family val="2"/>
        <scheme val="minor"/>
      </rPr>
      <t>2944</t>
    </r>
  </si>
  <si>
    <r>
      <t xml:space="preserve">nbtscan 10.0.2.0/25 </t>
    </r>
    <r>
      <rPr>
        <b/>
        <sz val="11"/>
        <color theme="1"/>
        <rFont val="Calibri"/>
        <family val="2"/>
        <scheme val="minor"/>
      </rPr>
      <t xml:space="preserve">-b </t>
    </r>
    <r>
      <rPr>
        <sz val="11"/>
        <color theme="1"/>
        <rFont val="Calibri"/>
        <family val="2"/>
        <scheme val="minor"/>
      </rPr>
      <t>73600</t>
    </r>
  </si>
  <si>
    <r>
      <t xml:space="preserve">nbtscan 10.0.2.0/25 </t>
    </r>
    <r>
      <rPr>
        <b/>
        <sz val="11"/>
        <color theme="1"/>
        <rFont val="Calibri"/>
        <family val="2"/>
        <scheme val="minor"/>
      </rPr>
      <t xml:space="preserve">-b </t>
    </r>
    <r>
      <rPr>
        <sz val="11"/>
        <color theme="1"/>
        <rFont val="Calibri"/>
        <family val="2"/>
        <scheme val="minor"/>
      </rPr>
      <t>147200</t>
    </r>
  </si>
  <si>
    <t>Host Detection</t>
  </si>
  <si>
    <t>ARP &amp; ICMP Scan</t>
  </si>
  <si>
    <t>P2-FP-(1-15)</t>
  </si>
  <si>
    <t>mSeconds</t>
  </si>
  <si>
    <r>
      <t>fping -g 10.0.2.0/25</t>
    </r>
    <r>
      <rPr>
        <b/>
        <sz val="11"/>
        <color theme="1"/>
        <rFont val="Calibri"/>
        <family val="2"/>
        <scheme val="minor"/>
      </rPr>
      <t xml:space="preserve"> -i (mSeconds)</t>
    </r>
  </si>
  <si>
    <r>
      <t xml:space="preserve">fping -g 10.0.2.0/25 </t>
    </r>
    <r>
      <rPr>
        <b/>
        <sz val="11"/>
        <color theme="1"/>
        <rFont val="Calibri"/>
        <family val="2"/>
        <scheme val="minor"/>
      </rPr>
      <t>-i 300000</t>
    </r>
  </si>
  <si>
    <r>
      <t xml:space="preserve">fping -g 10.0.2.0/25 </t>
    </r>
    <r>
      <rPr>
        <b/>
        <sz val="11"/>
        <color theme="1"/>
        <rFont val="Calibri"/>
        <family val="2"/>
        <scheme val="minor"/>
      </rPr>
      <t>-i 200000</t>
    </r>
  </si>
  <si>
    <r>
      <t xml:space="preserve">fping -g 10.0.2.0/25 </t>
    </r>
    <r>
      <rPr>
        <b/>
        <sz val="11"/>
        <color theme="1"/>
        <rFont val="Calibri"/>
        <family val="2"/>
        <scheme val="minor"/>
      </rPr>
      <t>-i 150000</t>
    </r>
  </si>
  <si>
    <r>
      <t xml:space="preserve">fping -g 10.0.2.0/25 </t>
    </r>
    <r>
      <rPr>
        <b/>
        <sz val="11"/>
        <color theme="1"/>
        <rFont val="Calibri"/>
        <family val="2"/>
        <scheme val="minor"/>
      </rPr>
      <t>-i 100000</t>
    </r>
  </si>
  <si>
    <r>
      <t xml:space="preserve">fping -g 10.0.2.0/25 </t>
    </r>
    <r>
      <rPr>
        <b/>
        <sz val="11"/>
        <color theme="1"/>
        <rFont val="Calibri"/>
        <family val="2"/>
        <scheme val="minor"/>
      </rPr>
      <t>-i 50000</t>
    </r>
  </si>
  <si>
    <r>
      <t xml:space="preserve">fping -g 10.0.2.0/25 </t>
    </r>
    <r>
      <rPr>
        <b/>
        <sz val="11"/>
        <color theme="1"/>
        <rFont val="Calibri"/>
        <family val="2"/>
        <scheme val="minor"/>
      </rPr>
      <t>-i 25000</t>
    </r>
  </si>
  <si>
    <r>
      <t xml:space="preserve">fping -g 10.0.2.0/25 </t>
    </r>
    <r>
      <rPr>
        <b/>
        <sz val="11"/>
        <color theme="1"/>
        <rFont val="Calibri"/>
        <family val="2"/>
        <scheme val="minor"/>
      </rPr>
      <t>-i 15000</t>
    </r>
  </si>
  <si>
    <r>
      <t xml:space="preserve">fping -g 10.0.2.0/25 </t>
    </r>
    <r>
      <rPr>
        <b/>
        <sz val="11"/>
        <color theme="1"/>
        <rFont val="Calibri"/>
        <family val="2"/>
        <scheme val="minor"/>
      </rPr>
      <t>-i 10000</t>
    </r>
  </si>
  <si>
    <r>
      <t xml:space="preserve">fping -g 10.0.2.0/25 </t>
    </r>
    <r>
      <rPr>
        <b/>
        <sz val="11"/>
        <color theme="1"/>
        <rFont val="Calibri"/>
        <family val="2"/>
        <scheme val="minor"/>
      </rPr>
      <t>-i 5000</t>
    </r>
  </si>
  <si>
    <r>
      <t xml:space="preserve">fping -g 10.0.2.0/25 </t>
    </r>
    <r>
      <rPr>
        <b/>
        <sz val="11"/>
        <color theme="1"/>
        <rFont val="Calibri"/>
        <family val="2"/>
        <scheme val="minor"/>
      </rPr>
      <t>-i 2500</t>
    </r>
  </si>
  <si>
    <r>
      <t xml:space="preserve">fping -g 10.0.2.0/25 </t>
    </r>
    <r>
      <rPr>
        <b/>
        <sz val="11"/>
        <color theme="1"/>
        <rFont val="Calibri"/>
        <family val="2"/>
        <scheme val="minor"/>
      </rPr>
      <t>-i 1000</t>
    </r>
  </si>
  <si>
    <r>
      <t xml:space="preserve">fping -g 10.0.2.0/25 </t>
    </r>
    <r>
      <rPr>
        <b/>
        <sz val="11"/>
        <color theme="1"/>
        <rFont val="Calibri"/>
        <family val="2"/>
        <scheme val="minor"/>
      </rPr>
      <t>-i 500</t>
    </r>
  </si>
  <si>
    <r>
      <t xml:space="preserve">fping -g 10.0.2.0/25 </t>
    </r>
    <r>
      <rPr>
        <b/>
        <sz val="11"/>
        <color theme="1"/>
        <rFont val="Calibri"/>
        <family val="2"/>
        <scheme val="minor"/>
      </rPr>
      <t>-i 250</t>
    </r>
  </si>
  <si>
    <r>
      <t xml:space="preserve">fping -g 10.0.2.0/25 </t>
    </r>
    <r>
      <rPr>
        <b/>
        <sz val="11"/>
        <color theme="1"/>
        <rFont val="Calibri"/>
        <family val="2"/>
        <scheme val="minor"/>
      </rPr>
      <t>-i 10</t>
    </r>
  </si>
  <si>
    <r>
      <t xml:space="preserve">fping -g 10.0.2.0/25 </t>
    </r>
    <r>
      <rPr>
        <b/>
        <sz val="11"/>
        <color theme="1"/>
        <rFont val="Calibri"/>
        <family val="2"/>
        <scheme val="minor"/>
      </rPr>
      <t>-i 5</t>
    </r>
  </si>
  <si>
    <t>Web Application Firewall and IDS Discovery Tool Snort2</t>
  </si>
  <si>
    <t>IDS Test Snort2</t>
  </si>
  <si>
    <t>P2-FT1-(1-15)</t>
  </si>
  <si>
    <r>
      <t xml:space="preserve">ftest -c 10.0.2.70:999:10.0.2.50:139:AP:TCP:VRFY -v </t>
    </r>
    <r>
      <rPr>
        <b/>
        <sz val="11"/>
        <color theme="1"/>
        <rFont val="Calibri"/>
        <family val="2"/>
        <scheme val="minor"/>
      </rPr>
      <t>-d (Seconds)</t>
    </r>
  </si>
  <si>
    <r>
      <t xml:space="preserve">ftest -c 10.0.2.70:999:10.0.2.50:139:AP:TCP:VRFY -v </t>
    </r>
    <r>
      <rPr>
        <b/>
        <sz val="11"/>
        <color theme="1"/>
        <rFont val="Calibri"/>
        <family val="2"/>
        <scheme val="minor"/>
      </rPr>
      <t>-d 250</t>
    </r>
  </si>
  <si>
    <r>
      <t xml:space="preserve">ftest -c 10.0.2.70:999:10.0.2.50:139:AP:TCP:VRFY -v </t>
    </r>
    <r>
      <rPr>
        <b/>
        <sz val="11"/>
        <color theme="1"/>
        <rFont val="Calibri"/>
        <family val="2"/>
        <scheme val="minor"/>
      </rPr>
      <t>-d 200</t>
    </r>
  </si>
  <si>
    <r>
      <t xml:space="preserve">ftest -c 10.0.2.70:999:10.0.2.50:139:AP:TCP:VRFY -v </t>
    </r>
    <r>
      <rPr>
        <b/>
        <sz val="11"/>
        <color theme="1"/>
        <rFont val="Calibri"/>
        <family val="2"/>
        <scheme val="minor"/>
      </rPr>
      <t>-d 150</t>
    </r>
  </si>
  <si>
    <r>
      <t xml:space="preserve">ftest -c 10.0.2.70:999:10.0.2.50:139:AP:TCP:VRFY -v </t>
    </r>
    <r>
      <rPr>
        <b/>
        <sz val="11"/>
        <color theme="1"/>
        <rFont val="Calibri"/>
        <family val="2"/>
        <scheme val="minor"/>
      </rPr>
      <t>-d 100</t>
    </r>
  </si>
  <si>
    <r>
      <t xml:space="preserve">ftest -c 10.0.2.70:999:10.0.2.50:139:AP:TCP:VRFY -v </t>
    </r>
    <r>
      <rPr>
        <b/>
        <sz val="11"/>
        <color theme="1"/>
        <rFont val="Calibri"/>
        <family val="2"/>
        <scheme val="minor"/>
      </rPr>
      <t>-d 50</t>
    </r>
  </si>
  <si>
    <r>
      <t xml:space="preserve">ftest -c 10.0.2.70:999:10.0.2.50:139:AP:TCP:VRFY -v </t>
    </r>
    <r>
      <rPr>
        <b/>
        <sz val="11"/>
        <color theme="1"/>
        <rFont val="Calibri"/>
        <family val="2"/>
        <scheme val="minor"/>
      </rPr>
      <t>-d 25</t>
    </r>
  </si>
  <si>
    <r>
      <t xml:space="preserve">ftest -c 10.0.2.70:999:10.0.2.50:139:AP:TCP:VRFY -v </t>
    </r>
    <r>
      <rPr>
        <b/>
        <sz val="11"/>
        <color theme="1"/>
        <rFont val="Calibri"/>
        <family val="2"/>
        <scheme val="minor"/>
      </rPr>
      <t>-d 15</t>
    </r>
  </si>
  <si>
    <r>
      <t xml:space="preserve">ftest -c 10.0.2.70:999:10.0.2.50:139:AP:TCP:VRFY -v </t>
    </r>
    <r>
      <rPr>
        <b/>
        <sz val="11"/>
        <color theme="1"/>
        <rFont val="Calibri"/>
        <family val="2"/>
        <scheme val="minor"/>
      </rPr>
      <t>-d 10</t>
    </r>
  </si>
  <si>
    <r>
      <t xml:space="preserve">ftest -c 10.0.2.70:999:10.0.2.50:139:AP:TCP:VRFY -v </t>
    </r>
    <r>
      <rPr>
        <b/>
        <sz val="11"/>
        <color theme="1"/>
        <rFont val="Calibri"/>
        <family val="2"/>
        <scheme val="minor"/>
      </rPr>
      <t>-d 5</t>
    </r>
  </si>
  <si>
    <r>
      <t xml:space="preserve">ftest -c 10.0.2.70:999:10.0.2.50:139:AP:TCP:VRFY -v </t>
    </r>
    <r>
      <rPr>
        <b/>
        <sz val="11"/>
        <color theme="1"/>
        <rFont val="Calibri"/>
        <family val="2"/>
        <scheme val="minor"/>
      </rPr>
      <t>-d 2.5</t>
    </r>
  </si>
  <si>
    <r>
      <t xml:space="preserve">ftest -c 10.0.2.70:999:10.0.2.50:139:AP:TCP:VRFY -v </t>
    </r>
    <r>
      <rPr>
        <b/>
        <sz val="11"/>
        <color theme="1"/>
        <rFont val="Calibri"/>
        <family val="2"/>
        <scheme val="minor"/>
      </rPr>
      <t>-d 1</t>
    </r>
  </si>
  <si>
    <r>
      <t xml:space="preserve">ftest -c 10.0.2.70:999:10.0.2.50:139:AP:TCP:VRFY -v </t>
    </r>
    <r>
      <rPr>
        <b/>
        <sz val="11"/>
        <color theme="1"/>
        <rFont val="Calibri"/>
        <family val="2"/>
        <scheme val="minor"/>
      </rPr>
      <t>-d 0.5</t>
    </r>
  </si>
  <si>
    <r>
      <t xml:space="preserve">ftest -c 10.0.2.70:999:10.0.2.50:139:AP:TCP:VRFY -v </t>
    </r>
    <r>
      <rPr>
        <b/>
        <sz val="11"/>
        <color theme="1"/>
        <rFont val="Calibri"/>
        <family val="2"/>
        <scheme val="minor"/>
      </rPr>
      <t>-d 0.25</t>
    </r>
  </si>
  <si>
    <r>
      <t xml:space="preserve">ftest -c 10.0.2.70:999:10.0.2.50:139:AP:TCP:VRFY -v </t>
    </r>
    <r>
      <rPr>
        <b/>
        <sz val="11"/>
        <color theme="1"/>
        <rFont val="Calibri"/>
        <family val="2"/>
        <scheme val="minor"/>
      </rPr>
      <t>-d 0.01</t>
    </r>
  </si>
  <si>
    <r>
      <t xml:space="preserve">ftest -c 10.0.2.70:999:10.0.2.50:139:AP:TCP:VRFY -v </t>
    </r>
    <r>
      <rPr>
        <b/>
        <sz val="11"/>
        <color theme="1"/>
        <rFont val="Calibri"/>
        <family val="2"/>
        <scheme val="minor"/>
      </rPr>
      <t>-d 0.005</t>
    </r>
  </si>
  <si>
    <t>Web Application Firewall and IDS Discovery Tool Snort3</t>
  </si>
  <si>
    <t>IDS Test Snort3</t>
  </si>
  <si>
    <t>P2-FT2-(1-15)</t>
  </si>
  <si>
    <r>
      <t xml:space="preserve">ftest -c 10.0.2.70:999:10.0.2.51:139:AP:TCP:VRFY -v </t>
    </r>
    <r>
      <rPr>
        <b/>
        <sz val="11"/>
        <color theme="1"/>
        <rFont val="Calibri"/>
        <family val="2"/>
        <scheme val="minor"/>
      </rPr>
      <t>-d (Seconds)</t>
    </r>
  </si>
  <si>
    <r>
      <t xml:space="preserve">ftest -c 10.0.2.70:999:10.0.2.51:139:AP:TCP:VRFY -v </t>
    </r>
    <r>
      <rPr>
        <b/>
        <sz val="11"/>
        <color theme="1"/>
        <rFont val="Calibri"/>
        <family val="2"/>
        <scheme val="minor"/>
      </rPr>
      <t>-d 250</t>
    </r>
  </si>
  <si>
    <r>
      <t xml:space="preserve">ftest -c 10.0.2.70:999:10.0.2.51:139:AP:TCP:VRFY -v </t>
    </r>
    <r>
      <rPr>
        <b/>
        <sz val="11"/>
        <color theme="1"/>
        <rFont val="Calibri"/>
        <family val="2"/>
        <scheme val="minor"/>
      </rPr>
      <t>-d 200</t>
    </r>
  </si>
  <si>
    <r>
      <t xml:space="preserve">ftest -c 10.0.2.70:999:10.0.2.51:139:AP:TCP:VRFY -v </t>
    </r>
    <r>
      <rPr>
        <b/>
        <sz val="11"/>
        <color theme="1"/>
        <rFont val="Calibri"/>
        <family val="2"/>
        <scheme val="minor"/>
      </rPr>
      <t>-d 150</t>
    </r>
  </si>
  <si>
    <r>
      <t xml:space="preserve">ftest -c 10.0.2.70:999:10.0.2.51:139:AP:TCP:VRFY -v </t>
    </r>
    <r>
      <rPr>
        <b/>
        <sz val="11"/>
        <color theme="1"/>
        <rFont val="Calibri"/>
        <family val="2"/>
        <scheme val="minor"/>
      </rPr>
      <t>-d 100</t>
    </r>
  </si>
  <si>
    <r>
      <t xml:space="preserve">ftest -c 10.0.2.70:999:10.0.2.51:139:AP:TCP:VRFY -v </t>
    </r>
    <r>
      <rPr>
        <b/>
        <sz val="11"/>
        <color theme="1"/>
        <rFont val="Calibri"/>
        <family val="2"/>
        <scheme val="minor"/>
      </rPr>
      <t>-d 50</t>
    </r>
  </si>
  <si>
    <r>
      <t xml:space="preserve">ftest -c 10.0.2.70:999:10.0.2.51:139:AP:TCP:VRFY -v </t>
    </r>
    <r>
      <rPr>
        <b/>
        <sz val="11"/>
        <color theme="1"/>
        <rFont val="Calibri"/>
        <family val="2"/>
        <scheme val="minor"/>
      </rPr>
      <t>-d 25</t>
    </r>
  </si>
  <si>
    <r>
      <t xml:space="preserve">ftest -c 10.0.2.70:999:10.0.2.51:139:AP:TCP:VRFY -v </t>
    </r>
    <r>
      <rPr>
        <b/>
        <sz val="11"/>
        <color theme="1"/>
        <rFont val="Calibri"/>
        <family val="2"/>
        <scheme val="minor"/>
      </rPr>
      <t>-d 15</t>
    </r>
  </si>
  <si>
    <r>
      <t xml:space="preserve">ftest -c 10.0.2.70:999:10.0.2.51:139:AP:TCP:VRFY -v </t>
    </r>
    <r>
      <rPr>
        <b/>
        <sz val="11"/>
        <color theme="1"/>
        <rFont val="Calibri"/>
        <family val="2"/>
        <scheme val="minor"/>
      </rPr>
      <t>-d 10</t>
    </r>
  </si>
  <si>
    <r>
      <t xml:space="preserve">ftest -c 10.0.2.70:999:10.0.2.51:139:AP:TCP:VRFY -v </t>
    </r>
    <r>
      <rPr>
        <b/>
        <sz val="11"/>
        <color theme="1"/>
        <rFont val="Calibri"/>
        <family val="2"/>
        <scheme val="minor"/>
      </rPr>
      <t>-d 5</t>
    </r>
  </si>
  <si>
    <r>
      <t xml:space="preserve">ftest -c 10.0.2.70:999:10.0.2.51:139:AP:TCP:VRFY -v </t>
    </r>
    <r>
      <rPr>
        <b/>
        <sz val="11"/>
        <color theme="1"/>
        <rFont val="Calibri"/>
        <family val="2"/>
        <scheme val="minor"/>
      </rPr>
      <t>-d 2.5</t>
    </r>
  </si>
  <si>
    <r>
      <t xml:space="preserve">ftest -c 10.0.2.70:999:10.0.2.51:139:AP:TCP:VRFY -v </t>
    </r>
    <r>
      <rPr>
        <b/>
        <sz val="11"/>
        <color theme="1"/>
        <rFont val="Calibri"/>
        <family val="2"/>
        <scheme val="minor"/>
      </rPr>
      <t>-d 1</t>
    </r>
  </si>
  <si>
    <r>
      <t xml:space="preserve">ftest -c 10.0.2.70:999:10.0.2.51:139:AP:TCP:VRFY -v </t>
    </r>
    <r>
      <rPr>
        <b/>
        <sz val="11"/>
        <color theme="1"/>
        <rFont val="Calibri"/>
        <family val="2"/>
        <scheme val="minor"/>
      </rPr>
      <t>-d 0.5</t>
    </r>
  </si>
  <si>
    <r>
      <t xml:space="preserve">ftest -c 10.0.2.70:999:10.0.2.51:139:AP:TCP:VRFY -v </t>
    </r>
    <r>
      <rPr>
        <b/>
        <sz val="11"/>
        <color theme="1"/>
        <rFont val="Calibri"/>
        <family val="2"/>
        <scheme val="minor"/>
      </rPr>
      <t>-d 0.25</t>
    </r>
  </si>
  <si>
    <r>
      <t xml:space="preserve">ftest -c 10.0.2.70:999:10.0.2.51:139:AP:TCP:VRFY -v </t>
    </r>
    <r>
      <rPr>
        <b/>
        <sz val="11"/>
        <color theme="1"/>
        <rFont val="Calibri"/>
        <family val="2"/>
        <scheme val="minor"/>
      </rPr>
      <t>-d 0.01</t>
    </r>
  </si>
  <si>
    <r>
      <t xml:space="preserve">ftest -c 10.0.2.70:999:10.0.2.51:139:AP:TCP:VRFY -v </t>
    </r>
    <r>
      <rPr>
        <b/>
        <sz val="11"/>
        <color theme="1"/>
        <rFont val="Calibri"/>
        <family val="2"/>
        <scheme val="minor"/>
      </rPr>
      <t>-d 0.005</t>
    </r>
  </si>
  <si>
    <t>Web Application Firewall and IDS Discovery Tool Suricata</t>
  </si>
  <si>
    <t>IDS Test Suricata</t>
  </si>
  <si>
    <t>P2-FT3-(1-15)</t>
  </si>
  <si>
    <r>
      <t xml:space="preserve">ftest -c 10.0.2.70:999:10.0.2.52:139:AP:TCP:VRFY -v </t>
    </r>
    <r>
      <rPr>
        <b/>
        <sz val="11"/>
        <color theme="1"/>
        <rFont val="Calibri"/>
        <family val="2"/>
        <scheme val="minor"/>
      </rPr>
      <t>-d (Seconds)</t>
    </r>
  </si>
  <si>
    <r>
      <t xml:space="preserve">ftest -c 10.0.2.70:999:10.0.2.52:139:AP:TCP:VRFY -v </t>
    </r>
    <r>
      <rPr>
        <b/>
        <sz val="11"/>
        <color theme="1"/>
        <rFont val="Calibri"/>
        <family val="2"/>
        <scheme val="minor"/>
      </rPr>
      <t>-d 250</t>
    </r>
  </si>
  <si>
    <r>
      <t xml:space="preserve">ftest -c 10.0.2.70:999:10.0.2.52:139:AP:TCP:VRFY -v </t>
    </r>
    <r>
      <rPr>
        <b/>
        <sz val="11"/>
        <color theme="1"/>
        <rFont val="Calibri"/>
        <family val="2"/>
        <scheme val="minor"/>
      </rPr>
      <t>-d 200</t>
    </r>
  </si>
  <si>
    <r>
      <t xml:space="preserve">ftest -c 10.0.2.70:999:10.0.2.52:139:AP:TCP:VRFY -v </t>
    </r>
    <r>
      <rPr>
        <b/>
        <sz val="11"/>
        <color theme="1"/>
        <rFont val="Calibri"/>
        <family val="2"/>
        <scheme val="minor"/>
      </rPr>
      <t>-d 150</t>
    </r>
  </si>
  <si>
    <r>
      <t xml:space="preserve">ftest -c 10.0.2.70:999:10.0.2.52:139:AP:TCP:VRFY -v </t>
    </r>
    <r>
      <rPr>
        <b/>
        <sz val="11"/>
        <color theme="1"/>
        <rFont val="Calibri"/>
        <family val="2"/>
        <scheme val="minor"/>
      </rPr>
      <t>-d 100</t>
    </r>
  </si>
  <si>
    <r>
      <t xml:space="preserve">ftest -c 10.0.2.70:999:10.0.2.52:139:AP:TCP:VRFY -v </t>
    </r>
    <r>
      <rPr>
        <b/>
        <sz val="11"/>
        <color theme="1"/>
        <rFont val="Calibri"/>
        <family val="2"/>
        <scheme val="minor"/>
      </rPr>
      <t>-d 50</t>
    </r>
  </si>
  <si>
    <r>
      <t xml:space="preserve">ftest -c 10.0.2.70:999:10.0.2.52:139:AP:TCP:VRFY -v </t>
    </r>
    <r>
      <rPr>
        <b/>
        <sz val="11"/>
        <color theme="1"/>
        <rFont val="Calibri"/>
        <family val="2"/>
        <scheme val="minor"/>
      </rPr>
      <t>-d 25</t>
    </r>
  </si>
  <si>
    <r>
      <t xml:space="preserve">ftest -c 10.0.2.70:999:10.0.2.52:139:AP:TCP:VRFY -v </t>
    </r>
    <r>
      <rPr>
        <b/>
        <sz val="11"/>
        <color theme="1"/>
        <rFont val="Calibri"/>
        <family val="2"/>
        <scheme val="minor"/>
      </rPr>
      <t>-d 15</t>
    </r>
  </si>
  <si>
    <r>
      <t xml:space="preserve">ftest -c 10.0.2.70:999:10.0.2.52:139:AP:TCP:VRFY -v </t>
    </r>
    <r>
      <rPr>
        <b/>
        <sz val="11"/>
        <color theme="1"/>
        <rFont val="Calibri"/>
        <family val="2"/>
        <scheme val="minor"/>
      </rPr>
      <t>-d 10</t>
    </r>
  </si>
  <si>
    <r>
      <t xml:space="preserve">ftest -c 10.0.2.70:999:10.0.2.52:139:AP:TCP:VRFY -v </t>
    </r>
    <r>
      <rPr>
        <b/>
        <sz val="11"/>
        <color theme="1"/>
        <rFont val="Calibri"/>
        <family val="2"/>
        <scheme val="minor"/>
      </rPr>
      <t>-d 5</t>
    </r>
  </si>
  <si>
    <r>
      <t xml:space="preserve">ftest -c 10.0.2.70:999:10.0.2.52:139:AP:TCP:VRFY -v </t>
    </r>
    <r>
      <rPr>
        <b/>
        <sz val="11"/>
        <color theme="1"/>
        <rFont val="Calibri"/>
        <family val="2"/>
        <scheme val="minor"/>
      </rPr>
      <t>-d 2.5</t>
    </r>
  </si>
  <si>
    <r>
      <t xml:space="preserve">ftest -c 10.0.2.70:999:10.0.2.52:139:AP:TCP:VRFY -v </t>
    </r>
    <r>
      <rPr>
        <b/>
        <sz val="11"/>
        <color theme="1"/>
        <rFont val="Calibri"/>
        <family val="2"/>
        <scheme val="minor"/>
      </rPr>
      <t>-d 1</t>
    </r>
  </si>
  <si>
    <r>
      <t xml:space="preserve">ftest -c 10.0.2.70:999:10.0.2.52:139:AP:TCP:VRFY -v </t>
    </r>
    <r>
      <rPr>
        <b/>
        <sz val="11"/>
        <color theme="1"/>
        <rFont val="Calibri"/>
        <family val="2"/>
        <scheme val="minor"/>
      </rPr>
      <t>-d 0.5</t>
    </r>
  </si>
  <si>
    <r>
      <t xml:space="preserve">ftest -c 10.0.2.70:999:10.0.2.52:139:AP:TCP:VRFY -v </t>
    </r>
    <r>
      <rPr>
        <b/>
        <sz val="11"/>
        <color theme="1"/>
        <rFont val="Calibri"/>
        <family val="2"/>
        <scheme val="minor"/>
      </rPr>
      <t>-d 0.25</t>
    </r>
  </si>
  <si>
    <r>
      <t xml:space="preserve">ftest -c 10.0.2.70:999:10.0.2.52:139:AP:TCP:VRFY -v </t>
    </r>
    <r>
      <rPr>
        <b/>
        <sz val="11"/>
        <color theme="1"/>
        <rFont val="Calibri"/>
        <family val="2"/>
        <scheme val="minor"/>
      </rPr>
      <t>-d 0.01</t>
    </r>
  </si>
  <si>
    <r>
      <t xml:space="preserve">ftest -c 10.0.2.70:999:10.0.2.52:139:AP:TCP:VRFY -v </t>
    </r>
    <r>
      <rPr>
        <b/>
        <sz val="11"/>
        <color theme="1"/>
        <rFont val="Calibri"/>
        <family val="2"/>
        <scheme val="minor"/>
      </rPr>
      <t>-d 0.005</t>
    </r>
  </si>
  <si>
    <t>Topology Discovery</t>
  </si>
  <si>
    <t>P2-ND-(1-15)</t>
  </si>
  <si>
    <t>Sleep</t>
  </si>
  <si>
    <r>
      <t xml:space="preserve">netdiscover -i eth0 -r 10.0.2.0/24 </t>
    </r>
    <r>
      <rPr>
        <b/>
        <sz val="11"/>
        <color theme="1"/>
        <rFont val="Calibri"/>
        <family val="2"/>
        <scheme val="minor"/>
      </rPr>
      <t>-s  (mSeconds)</t>
    </r>
  </si>
  <si>
    <r>
      <t xml:space="preserve">netdiscover -i eth0 -r 10.0.2.0/24 </t>
    </r>
    <r>
      <rPr>
        <b/>
        <sz val="11"/>
        <color theme="1"/>
        <rFont val="Calibri"/>
        <family val="2"/>
        <scheme val="minor"/>
      </rPr>
      <t>-s 300000</t>
    </r>
  </si>
  <si>
    <r>
      <t xml:space="preserve">netdiscover -i eth0 -r 10.0.2.0/24 </t>
    </r>
    <r>
      <rPr>
        <b/>
        <sz val="11"/>
        <color theme="1"/>
        <rFont val="Calibri"/>
        <family val="2"/>
        <scheme val="minor"/>
      </rPr>
      <t>-s 200000</t>
    </r>
  </si>
  <si>
    <r>
      <t xml:space="preserve">netdiscover -i eth0 -r 10.0.2.0/24 </t>
    </r>
    <r>
      <rPr>
        <b/>
        <sz val="11"/>
        <color theme="1"/>
        <rFont val="Calibri"/>
        <family val="2"/>
        <scheme val="minor"/>
      </rPr>
      <t>-s 150000</t>
    </r>
  </si>
  <si>
    <r>
      <t xml:space="preserve">netdiscover -i eth0 -r 10.0.2.0/24 </t>
    </r>
    <r>
      <rPr>
        <b/>
        <sz val="11"/>
        <color theme="1"/>
        <rFont val="Calibri"/>
        <family val="2"/>
        <scheme val="minor"/>
      </rPr>
      <t>-s 100000</t>
    </r>
  </si>
  <si>
    <r>
      <t xml:space="preserve">netdiscover -i eth0 -r 10.0.2.0/24 </t>
    </r>
    <r>
      <rPr>
        <b/>
        <sz val="11"/>
        <color theme="1"/>
        <rFont val="Calibri"/>
        <family val="2"/>
        <scheme val="minor"/>
      </rPr>
      <t>-s 50000</t>
    </r>
  </si>
  <si>
    <r>
      <t xml:space="preserve">netdiscover -i eth0 -r 10.0.2.0/24 </t>
    </r>
    <r>
      <rPr>
        <b/>
        <sz val="11"/>
        <color theme="1"/>
        <rFont val="Calibri"/>
        <family val="2"/>
        <scheme val="minor"/>
      </rPr>
      <t>-s 25000</t>
    </r>
  </si>
  <si>
    <r>
      <t xml:space="preserve">netdiscover -i eth0 -r 10.0.2.0/24 </t>
    </r>
    <r>
      <rPr>
        <b/>
        <sz val="11"/>
        <color theme="1"/>
        <rFont val="Calibri"/>
        <family val="2"/>
        <scheme val="minor"/>
      </rPr>
      <t>-s 15000</t>
    </r>
  </si>
  <si>
    <r>
      <t xml:space="preserve">netdiscover -i eth0 -r 10.0.2.0/24 </t>
    </r>
    <r>
      <rPr>
        <b/>
        <sz val="11"/>
        <color theme="1"/>
        <rFont val="Calibri"/>
        <family val="2"/>
        <scheme val="minor"/>
      </rPr>
      <t>-s 10000</t>
    </r>
  </si>
  <si>
    <r>
      <t xml:space="preserve">netdiscover -i eth0 -r 10.0.2.0/24 </t>
    </r>
    <r>
      <rPr>
        <b/>
        <sz val="11"/>
        <color theme="1"/>
        <rFont val="Calibri"/>
        <family val="2"/>
        <scheme val="minor"/>
      </rPr>
      <t>-s 5000</t>
    </r>
  </si>
  <si>
    <r>
      <t xml:space="preserve">netdiscover -i eth0 -r 10.0.2.0/24 </t>
    </r>
    <r>
      <rPr>
        <b/>
        <sz val="11"/>
        <color theme="1"/>
        <rFont val="Calibri"/>
        <family val="2"/>
        <scheme val="minor"/>
      </rPr>
      <t>-s 2500</t>
    </r>
  </si>
  <si>
    <r>
      <t xml:space="preserve">netdiscover -i eth0 -r 10.0.2.0/24 </t>
    </r>
    <r>
      <rPr>
        <b/>
        <sz val="11"/>
        <color theme="1"/>
        <rFont val="Calibri"/>
        <family val="2"/>
        <scheme val="minor"/>
      </rPr>
      <t>-s 1000</t>
    </r>
  </si>
  <si>
    <r>
      <t xml:space="preserve">netdiscover -i eth0 -r 10.0.2.0/24 </t>
    </r>
    <r>
      <rPr>
        <b/>
        <sz val="11"/>
        <color theme="1"/>
        <rFont val="Calibri"/>
        <family val="2"/>
        <scheme val="minor"/>
      </rPr>
      <t>-s 500</t>
    </r>
  </si>
  <si>
    <r>
      <t xml:space="preserve">netdiscover -i eth0 -r 10.0.2.0/24 </t>
    </r>
    <r>
      <rPr>
        <b/>
        <sz val="11"/>
        <color theme="1"/>
        <rFont val="Calibri"/>
        <family val="2"/>
        <scheme val="minor"/>
      </rPr>
      <t>-s 250</t>
    </r>
  </si>
  <si>
    <r>
      <t xml:space="preserve">netdiscover -i eth0 -r 10.0.2.0/24 </t>
    </r>
    <r>
      <rPr>
        <b/>
        <sz val="11"/>
        <color theme="1"/>
        <rFont val="Calibri"/>
        <family val="2"/>
        <scheme val="minor"/>
      </rPr>
      <t>-s 10</t>
    </r>
  </si>
  <si>
    <r>
      <t xml:space="preserve">netdiscover -i eth0 -r 10.0.2.0/24 </t>
    </r>
    <r>
      <rPr>
        <b/>
        <sz val="11"/>
        <color theme="1"/>
        <rFont val="Calibri"/>
        <family val="2"/>
        <scheme val="minor"/>
      </rPr>
      <t>-s 5</t>
    </r>
  </si>
  <si>
    <t>Digital Certificate Scanner</t>
  </si>
  <si>
    <t>SSL Cert Scan</t>
  </si>
  <si>
    <t>P2-SS-(1-15)</t>
  </si>
  <si>
    <r>
      <t xml:space="preserve">sslscan 10.0.2.112 </t>
    </r>
    <r>
      <rPr>
        <b/>
        <sz val="11"/>
        <color theme="1"/>
        <rFont val="Calibri"/>
        <family val="2"/>
        <scheme val="minor"/>
      </rPr>
      <t>-s (mSeconds)</t>
    </r>
  </si>
  <si>
    <r>
      <t xml:space="preserve">sslscan 10.0.2.112 </t>
    </r>
    <r>
      <rPr>
        <b/>
        <sz val="11"/>
        <color theme="1"/>
        <rFont val="Calibri"/>
        <family val="2"/>
        <scheme val="minor"/>
      </rPr>
      <t>-s 300000</t>
    </r>
  </si>
  <si>
    <r>
      <t xml:space="preserve">sslscan 10.0.2.112 </t>
    </r>
    <r>
      <rPr>
        <b/>
        <sz val="11"/>
        <color theme="1"/>
        <rFont val="Calibri"/>
        <family val="2"/>
        <scheme val="minor"/>
      </rPr>
      <t>-s 200000</t>
    </r>
  </si>
  <si>
    <r>
      <t xml:space="preserve">sslscan 10.0.2.112 </t>
    </r>
    <r>
      <rPr>
        <b/>
        <sz val="11"/>
        <color theme="1"/>
        <rFont val="Calibri"/>
        <family val="2"/>
        <scheme val="minor"/>
      </rPr>
      <t>-s 150000</t>
    </r>
  </si>
  <si>
    <r>
      <t xml:space="preserve">sslscan 10.0.2.112 </t>
    </r>
    <r>
      <rPr>
        <b/>
        <sz val="11"/>
        <color theme="1"/>
        <rFont val="Calibri"/>
        <family val="2"/>
        <scheme val="minor"/>
      </rPr>
      <t>-s 100000</t>
    </r>
  </si>
  <si>
    <r>
      <t xml:space="preserve">sslscan 10.0.2.112 </t>
    </r>
    <r>
      <rPr>
        <b/>
        <sz val="11"/>
        <color theme="1"/>
        <rFont val="Calibri"/>
        <family val="2"/>
        <scheme val="minor"/>
      </rPr>
      <t>-s 50000</t>
    </r>
  </si>
  <si>
    <r>
      <t xml:space="preserve">sslscan 10.0.2.112 </t>
    </r>
    <r>
      <rPr>
        <b/>
        <sz val="11"/>
        <color theme="1"/>
        <rFont val="Calibri"/>
        <family val="2"/>
        <scheme val="minor"/>
      </rPr>
      <t>-s 25000</t>
    </r>
  </si>
  <si>
    <r>
      <t xml:space="preserve">sslscan 10.0.2.112 </t>
    </r>
    <r>
      <rPr>
        <b/>
        <sz val="11"/>
        <color theme="1"/>
        <rFont val="Calibri"/>
        <family val="2"/>
        <scheme val="minor"/>
      </rPr>
      <t>-s 15000</t>
    </r>
  </si>
  <si>
    <r>
      <t xml:space="preserve">sslscan 10.0.2.112 </t>
    </r>
    <r>
      <rPr>
        <b/>
        <sz val="11"/>
        <color theme="1"/>
        <rFont val="Calibri"/>
        <family val="2"/>
        <scheme val="minor"/>
      </rPr>
      <t>-s 10000</t>
    </r>
  </si>
  <si>
    <r>
      <t xml:space="preserve">sslscan 10.0.2.112 </t>
    </r>
    <r>
      <rPr>
        <b/>
        <sz val="11"/>
        <color theme="1"/>
        <rFont val="Calibri"/>
        <family val="2"/>
        <scheme val="minor"/>
      </rPr>
      <t>-s 5000</t>
    </r>
  </si>
  <si>
    <r>
      <t xml:space="preserve">sslscan 10.0.2.112 </t>
    </r>
    <r>
      <rPr>
        <b/>
        <sz val="11"/>
        <color theme="1"/>
        <rFont val="Calibri"/>
        <family val="2"/>
        <scheme val="minor"/>
      </rPr>
      <t>-s 2500</t>
    </r>
  </si>
  <si>
    <r>
      <t xml:space="preserve">sslscan 10.0.2.112 </t>
    </r>
    <r>
      <rPr>
        <b/>
        <sz val="11"/>
        <color theme="1"/>
        <rFont val="Calibri"/>
        <family val="2"/>
        <scheme val="minor"/>
      </rPr>
      <t>-s 1000</t>
    </r>
  </si>
  <si>
    <r>
      <t xml:space="preserve">sslscan 10.0.2.112 </t>
    </r>
    <r>
      <rPr>
        <b/>
        <sz val="11"/>
        <color theme="1"/>
        <rFont val="Calibri"/>
        <family val="2"/>
        <scheme val="minor"/>
      </rPr>
      <t>-s 500</t>
    </r>
  </si>
  <si>
    <r>
      <t xml:space="preserve">sslscan 10.0.2.112 </t>
    </r>
    <r>
      <rPr>
        <b/>
        <sz val="11"/>
        <color theme="1"/>
        <rFont val="Calibri"/>
        <family val="2"/>
        <scheme val="minor"/>
      </rPr>
      <t>-s 250</t>
    </r>
  </si>
  <si>
    <r>
      <t xml:space="preserve">sslscan 10.0.2.112 </t>
    </r>
    <r>
      <rPr>
        <b/>
        <sz val="11"/>
        <color theme="1"/>
        <rFont val="Calibri"/>
        <family val="2"/>
        <scheme val="minor"/>
      </rPr>
      <t>-s 10</t>
    </r>
  </si>
  <si>
    <r>
      <t xml:space="preserve">sslscan 10.0.2.112 </t>
    </r>
    <r>
      <rPr>
        <b/>
        <sz val="11"/>
        <color theme="1"/>
        <rFont val="Calibri"/>
        <family val="2"/>
        <scheme val="minor"/>
      </rPr>
      <t>-s 5</t>
    </r>
  </si>
  <si>
    <t>T0</t>
  </si>
  <si>
    <t>T1</t>
  </si>
  <si>
    <t>T3</t>
  </si>
  <si>
    <t>T4</t>
  </si>
  <si>
    <t>T5</t>
  </si>
  <si>
    <t>Paranoid</t>
  </si>
  <si>
    <t>Sneaky</t>
  </si>
  <si>
    <t>Normal</t>
  </si>
  <si>
    <t>Aggressive</t>
  </si>
  <si>
    <t>Insane</t>
  </si>
  <si>
    <t>Normal Traffic Generation</t>
  </si>
  <si>
    <t>P3 #</t>
  </si>
  <si>
    <t>Test Connectivity to DC</t>
  </si>
  <si>
    <t>ICMP Ping of Meta2 from from Win10 PC.</t>
  </si>
  <si>
    <t>ping</t>
  </si>
  <si>
    <t>ping 10.0.2.100</t>
  </si>
  <si>
    <t>Screenshot</t>
  </si>
  <si>
    <t>Test DNS query of Meta2</t>
  </si>
  <si>
    <t>DNS query using nslookup tool from Win10 PC.</t>
  </si>
  <si>
    <t>Nslookup</t>
  </si>
  <si>
    <t>DNS Query</t>
  </si>
  <si>
    <t>nslookup meta2.com</t>
  </si>
  <si>
    <t>Browse to website via HTTP</t>
  </si>
  <si>
    <t>Browse to Damn Vulnerable Web Application (DVWA) from Win10 PC.</t>
  </si>
  <si>
    <t>Browser (HTTP)</t>
  </si>
  <si>
    <t>Website Traffic Generated</t>
  </si>
  <si>
    <t>http://meta2.com</t>
  </si>
  <si>
    <t>Browse to website via HTTPS</t>
  </si>
  <si>
    <t>Browse to SSLTarget HTTPS website from Win10 PC.</t>
  </si>
  <si>
    <t>Browser (HTTPS)</t>
  </si>
  <si>
    <t>Encrypted Website Traffic Generated</t>
  </si>
  <si>
    <t>https://ssltarget.com</t>
  </si>
  <si>
    <t>Browse to shared folder</t>
  </si>
  <si>
    <t>Testing SMB traffic from Win10 PC.</t>
  </si>
  <si>
    <t>Explorer</t>
  </si>
  <si>
    <t>Browsing to shared folder</t>
  </si>
  <si>
    <t>Domain Logon over network</t>
  </si>
  <si>
    <t>Logging onto Windows 11 PC via Test domain account using Kerberos.</t>
  </si>
  <si>
    <t>Kerberos</t>
  </si>
  <si>
    <t>Network Logon</t>
  </si>
  <si>
    <t>SSH Session to SSLTarget server</t>
  </si>
  <si>
    <t>Opening a Secure Shell terminal to SSLTarget server from DAS.</t>
  </si>
  <si>
    <t>PuTTY / SSH</t>
  </si>
  <si>
    <t>Terminal Access</t>
  </si>
  <si>
    <t>ssh 10.0.2.112</t>
  </si>
  <si>
    <t>Copy a file between servers</t>
  </si>
  <si>
    <t>Copying a file using WinSCP from DAS.</t>
  </si>
  <si>
    <t>WinSCP</t>
  </si>
  <si>
    <t>File coping across network</t>
  </si>
  <si>
    <t>Remote Desktop Protocol (RDP) session between DC and Nessus servers</t>
  </si>
  <si>
    <t>Remote Desktop Session between servers</t>
  </si>
  <si>
    <t>Microsoft RDP</t>
  </si>
  <si>
    <t>RDP Session</t>
  </si>
  <si>
    <t>Conduct Nessus Vulnerability Scan</t>
  </si>
  <si>
    <t>Vulnerability Scan of network</t>
  </si>
  <si>
    <t>Percentage</t>
  </si>
  <si>
    <t>P4
#</t>
  </si>
  <si>
    <t>266
Test</t>
  </si>
  <si>
    <t>Port Scan Using SYN packets (Confirms Host Online)</t>
  </si>
  <si>
    <t>P4-HP1-Test</t>
  </si>
  <si>
    <t>hping3 -S 10.0.2.112 -p 0-1023</t>
  </si>
  <si>
    <t>266
With DoS</t>
  </si>
  <si>
    <t>P4-HP1-With-DoS</t>
  </si>
  <si>
    <t>P4-NP1-Test</t>
  </si>
  <si>
    <t>nmap -sT 10.0.2.112</t>
  </si>
  <si>
    <t>P4-NP1-With-DoS</t>
  </si>
  <si>
    <t>268
Test</t>
  </si>
  <si>
    <t>P4-SS1-Test</t>
  </si>
  <si>
    <t>268
With DoS</t>
  </si>
  <si>
    <t>P4-SS1-With-DoS</t>
  </si>
  <si>
    <t>P4-AS1-Test</t>
  </si>
  <si>
    <t>P4-AS1-With-DoS</t>
  </si>
  <si>
    <t>270
Test</t>
  </si>
  <si>
    <t>P4-NB1-Test</t>
  </si>
  <si>
    <t>270
With DoS</t>
  </si>
  <si>
    <t>P4-NB1-With-DoS</t>
  </si>
  <si>
    <t>NIDS</t>
  </si>
  <si>
    <t>Calculation</t>
  </si>
  <si>
    <t>Metric</t>
  </si>
  <si>
    <t>Preferred Result</t>
  </si>
  <si>
    <t>NIDS Comparison from Phase I &amp; Phase III testing</t>
  </si>
  <si>
    <t>Combined Phase 
I &amp; III</t>
  </si>
  <si>
    <t>Accuracy</t>
  </si>
  <si>
    <t>Precision</t>
  </si>
  <si>
    <t>Recall / TPR</t>
  </si>
  <si>
    <t>Specificity / TNR</t>
  </si>
  <si>
    <t>FPR</t>
  </si>
  <si>
    <t>FNR</t>
  </si>
  <si>
    <t>NIDS Performance</t>
  </si>
  <si>
    <t>F-Score</t>
  </si>
  <si>
    <t>MCC</t>
  </si>
  <si>
    <t>Comparison with related works</t>
  </si>
  <si>
    <t xml:space="preserve">Recall </t>
  </si>
  <si>
    <t>Preferred</t>
  </si>
  <si>
    <t>&gt;&gt;&gt;&gt;&gt;&gt;&gt;&gt;&gt;&gt;&gt;&gt;&gt;&gt;&gt;&gt;&gt;&gt;&gt;&gt;&gt;&gt;&gt;&gt;&gt;&gt;&gt;&gt;&gt;&gt;&gt;&gt;&gt;</t>
  </si>
  <si>
    <t>Phase I &amp; III Test Results</t>
  </si>
  <si>
    <t>Cell AF49</t>
  </si>
  <si>
    <t>Related Works</t>
  </si>
  <si>
    <t>Author</t>
  </si>
  <si>
    <t>System</t>
  </si>
  <si>
    <t>Classification of Encrypted Traffic via packet analysis</t>
  </si>
  <si>
    <t>Yu et al</t>
  </si>
  <si>
    <t>BERT</t>
  </si>
  <si>
    <t>Classification based on N-gram and time-aware analysis of IP Packet</t>
  </si>
  <si>
    <t>Han et al.</t>
  </si>
  <si>
    <t>GTID</t>
  </si>
  <si>
    <t>Classification based on external attention and IP Packet header Non-VPN</t>
  </si>
  <si>
    <t>Hu et al.</t>
  </si>
  <si>
    <t>ECM</t>
  </si>
  <si>
    <t>Classification based on external attention and IP Packet header VPN</t>
  </si>
  <si>
    <t>Classification based on Hybrid Machine Learning (Decision Tree) (DT)</t>
  </si>
  <si>
    <t>Seo et al.</t>
  </si>
  <si>
    <t>2Level IDS</t>
  </si>
  <si>
    <t>Classification based on Hybrid Machine Learning (Random Forest) (RF)</t>
  </si>
  <si>
    <t>Classification based on Deep Learning (Deep Feed Forward) (DFF)</t>
  </si>
  <si>
    <t>Garcia et al.</t>
  </si>
  <si>
    <t>Dique</t>
  </si>
  <si>
    <t>Classification based on Deep Learning (Deep Learning Reinforcement) (DLR)</t>
  </si>
  <si>
    <t>Alam et al.</t>
  </si>
  <si>
    <t>DLR-LSTM</t>
  </si>
  <si>
    <t>Classification based on Deep Learning (Large Language Model) (LLM)</t>
  </si>
  <si>
    <t>Tirulo et al.</t>
  </si>
  <si>
    <t>LLM-IDS</t>
  </si>
  <si>
    <t>Classification based on Active Learning (AL)</t>
  </si>
  <si>
    <t>Shakib et al.</t>
  </si>
  <si>
    <t>AL</t>
  </si>
  <si>
    <t>Maybe remove this one as the paper was not scrutinised!</t>
  </si>
  <si>
    <t>Statistic</t>
  </si>
  <si>
    <t>Mean</t>
  </si>
  <si>
    <r>
      <t xml:space="preserve">The mean provides the average number of </t>
    </r>
    <r>
      <rPr>
        <b/>
        <sz val="11"/>
        <color theme="1"/>
        <rFont val="Calibri"/>
        <family val="2"/>
        <scheme val="minor"/>
      </rPr>
      <t>alerts</t>
    </r>
    <r>
      <rPr>
        <sz val="11"/>
        <color theme="1"/>
        <rFont val="Calibri"/>
        <family val="2"/>
        <scheme val="minor"/>
      </rPr>
      <t xml:space="preserve"> over </t>
    </r>
    <r>
      <rPr>
        <b/>
        <sz val="11"/>
        <color theme="1"/>
        <rFont val="Calibri"/>
        <family val="2"/>
        <scheme val="minor"/>
      </rPr>
      <t>all time intervals</t>
    </r>
    <r>
      <rPr>
        <sz val="11"/>
        <color theme="1"/>
        <rFont val="Calibri"/>
        <family val="2"/>
        <scheme val="minor"/>
      </rPr>
      <t xml:space="preserve"> for hping3, it can compare Suricata and Snort2, Snort3 across all time intervals for hping3.</t>
    </r>
  </si>
  <si>
    <t>The Median provides the middle value of alerts for the NIDS.</t>
  </si>
  <si>
    <t>Mode</t>
  </si>
  <si>
    <t>The Mode provides the most common value of alerts for the NIDS detecting hping3.</t>
  </si>
  <si>
    <t>This is the highest value of alerts minus the lowest value across all time intervals.  Giving the range of this dataset.</t>
  </si>
  <si>
    <t>Standard Deviation (SD)</t>
  </si>
  <si>
    <t>The SD is used to calculate the variation away from the Mean (Average) Value.</t>
  </si>
  <si>
    <t>Variance</t>
  </si>
  <si>
    <t>The Variance provides the spread of alerts across all time intervals for hping3.</t>
  </si>
  <si>
    <t>Mean number of alerts across all time intervals for Nmap.</t>
  </si>
  <si>
    <t>Median value of alerts across all time intervals for Nmap.</t>
  </si>
  <si>
    <t>Mode value of alerts across all time intervals for Nmap.</t>
  </si>
  <si>
    <t>Range of alerts across all time intervals for Nmap.</t>
  </si>
  <si>
    <t>SD of alerts across all time intervals for Nmap.</t>
  </si>
  <si>
    <t>Variance of alerts across all time intervals for Nmap.</t>
  </si>
  <si>
    <t>Mean number of alerts across all time intervals for Masscan.</t>
  </si>
  <si>
    <t>Median value of alerts across all time intervals for Masscan.</t>
  </si>
  <si>
    <t>Mode value of alerts across all time intervals for Masscan.</t>
  </si>
  <si>
    <t>Range of alerts across all time intervals for Masscan.</t>
  </si>
  <si>
    <t>SD of alerts across all time intervals for Masscan.</t>
  </si>
  <si>
    <t>Variance of alerts across all time intervals for Masscan.</t>
  </si>
  <si>
    <t>Time (mSec)</t>
  </si>
  <si>
    <r>
      <t xml:space="preserve">The mean provides the average number of </t>
    </r>
    <r>
      <rPr>
        <b/>
        <sz val="11"/>
        <color theme="1"/>
        <rFont val="Calibri"/>
        <family val="2"/>
        <scheme val="minor"/>
      </rPr>
      <t>alerts</t>
    </r>
    <r>
      <rPr>
        <sz val="11"/>
        <color theme="1"/>
        <rFont val="Calibri"/>
        <family val="2"/>
        <scheme val="minor"/>
      </rPr>
      <t xml:space="preserve"> over </t>
    </r>
    <r>
      <rPr>
        <b/>
        <sz val="11"/>
        <color theme="1"/>
        <rFont val="Calibri"/>
        <family val="2"/>
        <scheme val="minor"/>
      </rPr>
      <t>all tools for the 300,000 mSecond time interval</t>
    </r>
    <r>
      <rPr>
        <sz val="11"/>
        <color theme="1"/>
        <rFont val="Calibri"/>
        <family val="2"/>
        <scheme val="minor"/>
      </rPr>
      <t>, it can compare Suricata and Snort2, Snort3 across all tools.</t>
    </r>
  </si>
  <si>
    <t>The Median provides the middle value of alerts for the NIDS with the 300,000 mSecond interval.</t>
  </si>
  <si>
    <t>The Mode provides the most common value of alerts for the NIDS detecting 300,000 mSecond interval.</t>
  </si>
  <si>
    <t>This is the highest value of alerts minus the lowest value across all tools for the 300,000 mSecond time interval.  Giving the range of this dataset.</t>
  </si>
  <si>
    <t>The SD is used to calculate the variation away from the Mean (Average) value.</t>
  </si>
  <si>
    <t>The Variance provides the spread of alerts across all tools for the 300,000 time interval.</t>
  </si>
  <si>
    <t>Mean number of alerts across all tools for the time interval of 200,000 mS.</t>
  </si>
  <si>
    <t>Median value of alerts across all tools for the time interval of 200,000 mS.</t>
  </si>
  <si>
    <t>Mode value of alerts across all tools for the time interval of 200,000 mS.</t>
  </si>
  <si>
    <t>Range of alerts across all tools for the time interval of 200,000 mS.</t>
  </si>
  <si>
    <t>SD of alerts across all tools for the time interval of 200,000 mS.</t>
  </si>
  <si>
    <t>Variance of alerts across all tools for the time interval of 200,000 mS.</t>
  </si>
  <si>
    <t>Mean number of alerts across all tools for the time interval of 150,000 mS.</t>
  </si>
  <si>
    <t>Median value of alerts across all tools for the time interval of 150,000 mS.</t>
  </si>
  <si>
    <t>Mode value of alerts across all tools for the time interval of 150,000 mS.</t>
  </si>
  <si>
    <t>Range of alerts across all tools for the time interval of 150,000 mS.</t>
  </si>
  <si>
    <t>SD of alerts across all tools for the time interval of 150,000 mS.</t>
  </si>
  <si>
    <t>Variance of alerts across all tools for the time interval of 150,000 mS.</t>
  </si>
  <si>
    <t>Mean number of alerts across all tools for the time interval of 100,000 mS.</t>
  </si>
  <si>
    <t>Median value of alerts across all tools for the time interval of 100,000 mS.</t>
  </si>
  <si>
    <t>Mode value of alerts across all tools for the time interval of 100,000 mS.</t>
  </si>
  <si>
    <t>Range of alerts across all tools for the time interval of 100,000 mS.</t>
  </si>
  <si>
    <t>SD of alerts across all tools for the time interval of 100,000 mS.</t>
  </si>
  <si>
    <t>Variance of alerts across all tools for the time interval of 100,000 mS.</t>
  </si>
  <si>
    <t>Mean number of alerts across all tools for the time interval of 50,000 mS.</t>
  </si>
  <si>
    <t>Median value of alerts across all tools for the time interval of 50,000 mS.</t>
  </si>
  <si>
    <t>Mode value of alerts across all tools for the time interval of 50,000 mS.</t>
  </si>
  <si>
    <t>Range of alerts across all tools for the time interval of 50,000 mS.</t>
  </si>
  <si>
    <t>SD of alerts across all tools for the time interval of 50,000 mS.</t>
  </si>
  <si>
    <t>Variance of alerts across all tools for the time interval of 50,000 mS.</t>
  </si>
  <si>
    <t>Mean number of alerts across all tools for the time interval of 25,000 mS.</t>
  </si>
  <si>
    <t>Median value of alerts across all tools for the time interval of 25,000 mS.</t>
  </si>
  <si>
    <t>Mode value of alerts across all tools for the time interval of 25,000 mS.</t>
  </si>
  <si>
    <t>Range of alerts across all tools for the time interval of 25,000 mS.</t>
  </si>
  <si>
    <t>SD of alerts across all tools for the time interval of 25,000 mS.</t>
  </si>
  <si>
    <t>Variance of alerts across all tools for the time interval of 25,000 mS.</t>
  </si>
  <si>
    <t>Mean number of alerts across all tools for the time interval of 15,000 mS.</t>
  </si>
  <si>
    <t>Median value of alerts across all tools for the time interval of 15,000 mS.</t>
  </si>
  <si>
    <t>Mode value of alerts across all tools for the time interval of 15,000 mS.</t>
  </si>
  <si>
    <t>Range of alerts across all tools for the time interval of 15,000 mS.</t>
  </si>
  <si>
    <t>SD of alerts across all tools for the time interval of 15,000 mS.</t>
  </si>
  <si>
    <t>Variance of alerts across all tools for the time interval of 15,000 mS.</t>
  </si>
  <si>
    <t>Mean number of alerts across all tools for the time interval of 10,000 mS.</t>
  </si>
  <si>
    <t>Median value of alerts across all tools for the time interval of 10,000 mS.</t>
  </si>
  <si>
    <t>Mode value of alerts across all tools for the time interval of 10,000 mS.</t>
  </si>
  <si>
    <t>Range of alerts across all tools for the time interval of 10,000 mS.</t>
  </si>
  <si>
    <t>SD of alerts across all tools for the time interval of 10,000 mS.</t>
  </si>
  <si>
    <t>Variance of alerts across all tools for the time interval of 10,000 mS.</t>
  </si>
  <si>
    <t>Mean number of alerts across all tools for the time interval of 5,000 mS.</t>
  </si>
  <si>
    <t>Median value of alerts across all tools for the time interval of 5,000 mS.</t>
  </si>
  <si>
    <t>Mode value of alerts across all tools for the time interval of 5,000 mS.</t>
  </si>
  <si>
    <t>Range of alerts across all tools for the time interval of 5,000 mS.</t>
  </si>
  <si>
    <t>SD of alerts across all tools for the time interval of 5,000 mS.</t>
  </si>
  <si>
    <t>Variance of alerts across all tools for the time interval of 5,000 mS.</t>
  </si>
  <si>
    <t>Mean number of alerts across all tools for the time interval of 2,500 mS.</t>
  </si>
  <si>
    <t>Median value of alerts across all tools for the time interval of 2,500 mS.</t>
  </si>
  <si>
    <t>Mode value of alerts across all tools for the time interval of 2,500 mS.</t>
  </si>
  <si>
    <t>Range of alerts across all tools for the time interval of 2,500 mS.</t>
  </si>
  <si>
    <t>SD of alerts across all tools for the time interval of 2,500 mS.</t>
  </si>
  <si>
    <t>Variance of alerts across all tools for the time interval of 2,500 mS.</t>
  </si>
  <si>
    <t>Mean number of alerts across all tools for the time interval of 1,000 mS.</t>
  </si>
  <si>
    <t>Median value of alerts across all tools for the time interval of 1,000 mS.</t>
  </si>
  <si>
    <t>Mode value of alerts across all tools for the time interval of 1,000 mS.</t>
  </si>
  <si>
    <t>Range of alerts across all tools for the time interval of 1,000 mS.</t>
  </si>
  <si>
    <t>SD of alerts across all tools for the time interval of 1,000 mS.</t>
  </si>
  <si>
    <t>Variance of alerts across all tools for the time interval of 1,000 mS.</t>
  </si>
  <si>
    <t>Mean number of alerts across all tools for the time interval of 500 mS.</t>
  </si>
  <si>
    <t>Median value of alerts across all tools for the time interval of 500 mS.</t>
  </si>
  <si>
    <t>Mode value of alerts across all tools for the time interval of 500 mS.</t>
  </si>
  <si>
    <t>Range of alerts across all tools for the time interval of 500mS.</t>
  </si>
  <si>
    <t>SD of alerts across all tools for the time interval of 500mS.</t>
  </si>
  <si>
    <t>Variance of alerts across all tools for the time interval of 500 mS.</t>
  </si>
  <si>
    <t>Mean number of alerts across all tools for the time interval of 250 mS.</t>
  </si>
  <si>
    <t>Median value of alerts across all tools for the time interval of 250  mS.</t>
  </si>
  <si>
    <t>Mode value of alerts across all tools for the time interval of 250 mS.</t>
  </si>
  <si>
    <t>Range of alerts across all tools for the time interval of 250  mS.</t>
  </si>
  <si>
    <t>SD of alerts across all tools for the time interval of 250  mS.</t>
  </si>
  <si>
    <t>Variance of alerts across all tools for the time interval of 250  mS.</t>
  </si>
  <si>
    <t>Mean number of alerts across all tools for the time interval of 10 mS.</t>
  </si>
  <si>
    <t>Median value of alerts across all tools for the time interval of 10 mS.</t>
  </si>
  <si>
    <t>Mode value of alerts across all tools for the time interval of 10 mS.</t>
  </si>
  <si>
    <t>Range of alerts across all tools for the time interval of 10 mS.</t>
  </si>
  <si>
    <t>SD of alerts across all tools for the time interval of 10 mS.</t>
  </si>
  <si>
    <t>Variance of alerts across all tools for the time interval of 10 mS.</t>
  </si>
  <si>
    <t>Mean number of alerts across all tools for the time interval of 5 mS.</t>
  </si>
  <si>
    <t>Median value of alerts across all tools for the time interval of 5mS.</t>
  </si>
  <si>
    <t>Mode value of alerts across all tools for the time interval of 5 mS.</t>
  </si>
  <si>
    <t>Range of alerts across all tools for the time interval of 5 mS.</t>
  </si>
  <si>
    <t>SD of alerts across all tools for the time interval of 5 mS.</t>
  </si>
  <si>
    <t>Variance of alerts across all tools for the time interval of 5 mS.</t>
  </si>
  <si>
    <t>Y Axis</t>
  </si>
  <si>
    <t>X Axis</t>
  </si>
  <si>
    <t>Recall / Sensitivity</t>
  </si>
  <si>
    <t>(1-Specificity)</t>
  </si>
  <si>
    <t>TPR</t>
  </si>
  <si>
    <t>IV</t>
  </si>
  <si>
    <t>Nmap TCP Full Open Scan &amp; OS Detection (-A Aggressive Scan)</t>
  </si>
  <si>
    <t>Combined Phase 
III &amp; IV</t>
  </si>
  <si>
    <t>NIDS Comparison from Phase III &amp; Phase IV testing</t>
  </si>
  <si>
    <t>Default Time Interval</t>
  </si>
  <si>
    <t>1 Second (1,000mS)</t>
  </si>
  <si>
    <t>N/A (Dynamic)</t>
  </si>
  <si>
    <t>P2 #</t>
  </si>
  <si>
    <t>hping3 -S 10.0.2.111 -p 0-1023 -i 300</t>
  </si>
  <si>
    <t>Test Time Interval
/Sleep</t>
  </si>
  <si>
    <t>Seconds (S) Or Milliseconds (mS)</t>
  </si>
  <si>
    <t>hping3 -S 10.0.2.111 -p 0-1023 -i 200</t>
  </si>
  <si>
    <t>hping3 -S 10.0.2.111 -p 0-1023 -i 150</t>
  </si>
  <si>
    <t>hping3 -S 10.0.2.111 -p 0-1023 -i 100</t>
  </si>
  <si>
    <t>300 S 
(5 Min)</t>
  </si>
  <si>
    <t xml:space="preserve">200 S </t>
  </si>
  <si>
    <t xml:space="preserve">150 S 
</t>
  </si>
  <si>
    <t xml:space="preserve">100 S 
</t>
  </si>
  <si>
    <t xml:space="preserve">50 S 
</t>
  </si>
  <si>
    <t xml:space="preserve">25 S 
</t>
  </si>
  <si>
    <t xml:space="preserve">15 S </t>
  </si>
  <si>
    <t xml:space="preserve">10 S </t>
  </si>
  <si>
    <t>hping3 -S 10.0.2.111 -p 0-1023 -i 50</t>
  </si>
  <si>
    <t>hping3 -S 10.0.2.111 -p 0-1023 -i 25</t>
  </si>
  <si>
    <t>hping3 -S 10.0.2.111 -p 0-1023 -i 15</t>
  </si>
  <si>
    <t>hping3 -S 10.0.2.111 -p 0-1023 -i 10</t>
  </si>
  <si>
    <t>Nmap TCP Full Open Scan (Ports 22,80,443)</t>
  </si>
  <si>
    <t>Port Scan Using SYN</t>
  </si>
  <si>
    <t>Minute (M), Second or (S)   MilliSecond (mS)</t>
  </si>
  <si>
    <t>5 M</t>
  </si>
  <si>
    <t>nmap -sT 10.0.2.112 -p 22,80,443 --scan-delay 5m</t>
  </si>
  <si>
    <t>nmap -sT 10.0.2.0/25 --scan-delay 200s</t>
  </si>
  <si>
    <t>nmap -sT 10.0.2.0/25 --scan-delay 150s</t>
  </si>
  <si>
    <t>nmap -sT 10.0.2.0/25 --scan-delay 100s</t>
  </si>
  <si>
    <t>nmap -sT 10.0.2.0/25 --scan-delay 50s</t>
  </si>
  <si>
    <t>nmap -sT 10.0.2.0/25 --scan-delay 25s</t>
  </si>
  <si>
    <t>nmap -sT 10.0.2.0/25 --scan-delay 15s</t>
  </si>
  <si>
    <t>nmap -sT 10.0.2.0/25 --scan-delay 10s</t>
  </si>
  <si>
    <t xml:space="preserve">sslscan --sleep=300000 --tls13 --no-goups --no-fallback --no-renegotiations --no-compression --no-heartbleed 10.0.2.112 </t>
  </si>
  <si>
    <t xml:space="preserve">sslscan with filters applied.  </t>
  </si>
  <si>
    <t>mSecond</t>
  </si>
  <si>
    <t>N/A (Uses Time Out)</t>
  </si>
  <si>
    <t xml:space="preserve">sslscan --sleep=200000 --tls13 --no-goups --no-fallback --no-renegotiations --no-compression --no-heartbleed 10.0.2.112 </t>
  </si>
  <si>
    <t xml:space="preserve">sslscan --sleep=150000 --tls13 --no-goups --no-fallback --no-renegotiations --no-compression --no-heartbleed 10.0.2.112 </t>
  </si>
  <si>
    <t xml:space="preserve">sslscan --sleep=100000 --tls13 --no-goups --no-fallback --no-renegotiations --no-compression --no-heartbleed 10.0.2.112 </t>
  </si>
  <si>
    <t xml:space="preserve">sslscan --sleep=50000 --tls13 --no-goups --no-fallback --no-renegotiations --no-compression --no-heartbleed 10.0.2.112 </t>
  </si>
  <si>
    <t xml:space="preserve">sslscan --sleep=25000 --tls13 --no-goups --no-fallback --no-renegotiations --no-compression --no-heartbleed 10.0.2.112 </t>
  </si>
  <si>
    <t xml:space="preserve">sslscan --sleep=15000 --tls13 --no-goups --no-fallback --no-renegotiations --no-compression --no-heartbleed 10.0.2.112 </t>
  </si>
  <si>
    <t xml:space="preserve">sslscan --sleep=10000 --tls13 --no-goups --no-fallback --no-renegotiations --no-compression --no-heartbleed 10.0.2.112 </t>
  </si>
  <si>
    <t>Masscan</t>
  </si>
  <si>
    <t>100 Packets per Second</t>
  </si>
  <si>
    <t>Packets per Second</t>
  </si>
  <si>
    <t>masscan --router-mac 08-00-27-18-dc-50 10.0.2.0/25 -p 139,445 --rate 0.0033  -v</t>
  </si>
  <si>
    <t>masscan --router-mac 08-00-27-18-dc-50 10.0.2.0/25 -p 139,445 --rate 0.005  -v</t>
  </si>
  <si>
    <t>masscan --router-mac 08-00-27-18-dc-50 10.0.2.0/25 -p 139,445 --rate 0.0067  -v</t>
  </si>
  <si>
    <t>masscan --router-mac 08-00-27-18-dc-50 10.0.2.0/25 -p 139,445 --rate 0.01  -v</t>
  </si>
  <si>
    <t>masscan --router-mac 08-00-27-18-dc-50 10.0.2.0/25 -p 139,445 --rate 0.04  -v</t>
  </si>
  <si>
    <t>masscan --router-mac 08-00-27-18-dc-50 10.0.2.0/25 -p 139,445 --rate 0.03  -v</t>
  </si>
  <si>
    <t>masscan --router-mac 08-00-27-18-dc-50 10.0.2.0/25 -p 139,445 --rate 0.067  -v</t>
  </si>
  <si>
    <t>masscan --router-mac 08-00-27-18-dc-50 10.0.2.0/25 -p 139,445 --rate 0.1  -v</t>
  </si>
  <si>
    <t>91L</t>
  </si>
  <si>
    <t>96L</t>
  </si>
  <si>
    <t>98L</t>
  </si>
  <si>
    <t xml:space="preserve">Nmap TCP Full Open Scan </t>
  </si>
  <si>
    <t>Start Date</t>
  </si>
  <si>
    <t>End Date</t>
  </si>
  <si>
    <t>nmap -sT 10.0.2.0/25 --scan-delay 5m</t>
  </si>
  <si>
    <t>P2-NP1L</t>
  </si>
  <si>
    <t>P2-NP2L</t>
  </si>
  <si>
    <t>P2-NP3L</t>
  </si>
  <si>
    <t>P2-NP4L</t>
  </si>
  <si>
    <t>P2-NP5L</t>
  </si>
  <si>
    <t>P2-NP6L</t>
  </si>
  <si>
    <t>P2-NP7L</t>
  </si>
  <si>
    <t>P2-NP8L</t>
  </si>
  <si>
    <t>Nmap TCP Full Open Scan 
Long Scan
5M interval</t>
  </si>
  <si>
    <t>Nmap TCP Full Open Scan 
Long Scan
25S Interval</t>
  </si>
  <si>
    <t>Nmap TCP Full Open Scan 
Long Scan
10S Interval</t>
  </si>
  <si>
    <t>15/10/20205</t>
  </si>
  <si>
    <t>TBC</t>
  </si>
  <si>
    <t>II Long Scan</t>
  </si>
  <si>
    <t>II Short Scan</t>
  </si>
  <si>
    <t>Combined Phase 
II &amp; III Short</t>
  </si>
  <si>
    <t>Combined Phase 
II &amp; III Long</t>
  </si>
  <si>
    <t>NIDS Comparison from Phase II Long Scan &amp; Phase III testing</t>
  </si>
  <si>
    <t>NIDS Comparison from Phase II Short Scan &amp; Phase III testing</t>
  </si>
  <si>
    <t>nmap -sT 10.0.2.112 -p 22,80,443 --scan-delay 200s</t>
  </si>
  <si>
    <t>nmap -sT 10.0.2.112 -p 22,80,443 --scan-delay 150s</t>
  </si>
  <si>
    <t>nmap -sT 10.0.2.112 -p 22,80,443 --scan-delay 100s</t>
  </si>
  <si>
    <t>nmap -sT 10.0.2.112 -p 22,80,443 --scan-delay 50s</t>
  </si>
  <si>
    <t>nmap -sT 10.0.2.112 -p 22,80,443 --scan-delay 25s</t>
  </si>
  <si>
    <t>nmap -sT 10.0.2.112 -p 22,80,443 --scan-delay 15s</t>
  </si>
  <si>
    <t>nmap -sT 10.0.2.112 -p 22,80,443 --scan-delay 10s</t>
  </si>
  <si>
    <t>Phases</t>
  </si>
  <si>
    <t>Attack and Alert Monitoring / Screenshots.</t>
  </si>
  <si>
    <t>Single "Monolith" pcap file for each  phase.</t>
  </si>
  <si>
    <t>* Included screenshot of htop. 
* Name appropriately and store in appropriate files.</t>
  </si>
  <si>
    <t>Ensure Steps 4-11 complete and all evidence gathered.</t>
  </si>
  <si>
    <t>End of Phase</t>
  </si>
  <si>
    <t>All NIDS</t>
  </si>
  <si>
    <t>Stop the NIDS running.</t>
  </si>
  <si>
    <t>After a period of time, the NIDS was stopped running to stop new alerts being logged.</t>
  </si>
  <si>
    <t>WinSCP used to retrieve NIDS alerts and pcap files from all NIDS.</t>
  </si>
  <si>
    <t>Log into each NIDS from DAS to collate all data in a central location.</t>
  </si>
  <si>
    <t>Alert file was copied and named appropriately.</t>
  </si>
  <si>
    <r>
      <t xml:space="preserve">Example: </t>
    </r>
    <r>
      <rPr>
        <b/>
        <sz val="11"/>
        <color theme="1"/>
        <rFont val="Calibri"/>
        <family val="2"/>
        <scheme val="minor"/>
      </rPr>
      <t>Snort.alert.fast-Phase1-Tests1-49</t>
    </r>
  </si>
  <si>
    <t>Single "Monolith" alert file for each NIDS per phase. Or for a group of tests per phase (i.e. Phase1 Tests 1-49)</t>
  </si>
  <si>
    <t>Single "Monolith" pcap file for each NIDS per phase.  Or for a group of tests per phase (i.e. Phase1 Tests 1-49)</t>
  </si>
  <si>
    <t>A delay of several minutes was introduced to ensure all alert data was captured even if delayed is captured in alert file.</t>
  </si>
  <si>
    <t>Copy all test data (Alerts and pcaps) to physical host server.</t>
  </si>
  <si>
    <t>Physical Server</t>
  </si>
  <si>
    <t>Copy all test data (Alerts and pcaps) from physical host server to a secure cloud storage.  Using the University OneDrive storage.</t>
  </si>
  <si>
    <t>Start next test in test-plan, follow steps 6-11.</t>
  </si>
  <si>
    <t>NIDS Comparison Combined of all Phases of testing</t>
  </si>
  <si>
    <t>Symbol</t>
  </si>
  <si>
    <t>S</t>
  </si>
  <si>
    <t>S2</t>
  </si>
  <si>
    <t>S3</t>
  </si>
  <si>
    <t>Rank</t>
  </si>
  <si>
    <t>Advantages</t>
  </si>
  <si>
    <t>Disadvantages</t>
  </si>
  <si>
    <t>Satisfactory</t>
  </si>
  <si>
    <t>Most Effective</t>
  </si>
  <si>
    <t>Least Effective</t>
  </si>
  <si>
    <r>
      <t xml:space="preserve">* Time consuming to build from source code, install and configure.
* ARP Attack messages did not contain significant detail to assist cybersecurity analysts.
* Uncapable of detecting Nmap with reduced number of ports during scan during Phase-II(Short).
* Uncapable of detecting filtered sslscan during scan during Phase-II(Short).
</t>
    </r>
    <r>
      <rPr>
        <b/>
        <sz val="11"/>
        <color theme="1"/>
        <rFont val="Calibri"/>
        <family val="2"/>
        <scheme val="minor"/>
      </rPr>
      <t>From Literature Review:</t>
    </r>
    <r>
      <rPr>
        <sz val="11"/>
        <color theme="1"/>
        <rFont val="Calibri"/>
        <family val="2"/>
        <scheme val="minor"/>
      </rPr>
      <t xml:space="preserve">
* By default utilises libcap packet capture module, proven by Waleed et al. to be susceptible to packet-loss due to high throughput.
* By default utilises the HS pattern matching algorithm.  This is only compatible with systems with Intel x86-64 processors.
</t>
    </r>
  </si>
  <si>
    <t xml:space="preserve">* Snort2 was proven to be a capable of  regularly detecting reconnaissance activity.
* Achieved Accuracy/Precision/F1-Score of between 68-86%.  
* MCC values between 37-73% equating to weak-strong positive correlation.
* Capable of detecting fragmented packets. 
* Capable of detecting part of the SQLIA.
* Capable of detecting filtered sslscan during scan during Phase-II(Short).
* Achieved the best reconnaissance detection performance during Phase-II(Short).
</t>
  </si>
  <si>
    <r>
      <t xml:space="preserve">* Uncapable of detecting fragmented further packets. 
* Unable of detecting ARP attacks.
* Uncapable of detecting SQLIA.
* Despite a powerful signature/rule syntax, it was not possible to create signatures to detect ARP attacks.
* Using the default signatures managed to only achieve 53.8% Accuracy, 37% F1-Score and 8% MCC.
* FNR values between 72-80% indicating that Suricata was the least capable to detect intrusions.
* Was unable to detect Nmap with reduced number of ports during scan during Phase-II(Short).
* Uncapable of detecting filtered sslscan during scan during Phase-II(Short).
* Worst impacted during the DoS attack, with Accuracy/Precision reduced to 50% and MCC of 0%.
*  During DoS attack Suricata's classifications were random predictions, with no correlation and effectively guesses. 
</t>
    </r>
    <r>
      <rPr>
        <b/>
        <sz val="11"/>
        <color theme="1"/>
        <rFont val="Calibri"/>
        <family val="2"/>
        <scheme val="minor"/>
      </rPr>
      <t>From Literature Review:</t>
    </r>
    <r>
      <rPr>
        <sz val="11"/>
        <color theme="1"/>
        <rFont val="Calibri"/>
        <family val="2"/>
        <scheme val="minor"/>
      </rPr>
      <t xml:space="preserve">
* By default utilises the AC pattern matching algorithm, HS algorithm may improve detection performance.</t>
    </r>
  </si>
  <si>
    <t xml:space="preserve">* Powerful signature/rule syntax, capable of DPI.
* Manually created signatures/rules significantly improved detection performance and achieving accuracy/F1-Score of 90% and MCC of 81%.  Equalling Snort3 detection performance for Phase-II(Long).
* Capable of detecting fragmented packets. 
*  Proven that with the correct signatures Suricata's performance can be improved significantly.
From Literature Review:
*Multi-Threading Architecture.
* Utilises AF_Packet Packet Capture Module which was the best performing according to Waleed et al.
</t>
  </si>
  <si>
    <t>* Uncapable of detecting fragmented further packets. 
* Unable of detecting ARP attacks.
* Basic signature/rule syntax, this was found to be restrictive., new signatures could not be created to improve detection performance. 
* A more granular signature/rule syntax would improve detection performance and NIDS capability.
* Was unable to detect Nmap with reduced number of ports during scan during Phase-II(Short).
* Detection rates negatively impacted by DoS, reducing Accuracy/Precision to 55-57% and MCC to 10%. 
From Literature Review:
* Single-Threading Architecture.
* By default utilises libcap packet capture module.
* By default utilises the AC pattern matching algorithm, HS algorithm may improve detection performance.</t>
  </si>
  <si>
    <t>* Powerful signature/rule syntax, capable of DPI.
* Overall the most effective NIDS at detecting reconnaissance activity. 
* Achieved Accuracy/Precision/F1-Score of between 82-90%.  
* MCC values of 64-81% showing a strong positive correlation. 
* Capable of detecting both fragmented and fragmented further packets.
* Capable of detecting ARP attacks, due to its ARP spoof inspector.
* Capable of detecting SQLIA.
* Capable of detecting invalid HTTPS SSL/TLS handshake.
* Detection rates least impacted by DoS activity, Achieving Accuracy/Precision of 75-77% and MCC of 50% equating to moderate positive correlation.
From Literature Review:
* Multi-Threading Architecture.
*Natively Utilises HS pattern matching algorithm which can improve detection capabilities.</t>
  </si>
  <si>
    <t>(%)</t>
  </si>
  <si>
    <t xml:space="preserve">Combined Phase 
II Short
&amp; III </t>
  </si>
  <si>
    <t xml:space="preserve">Combined Phase 
II Long
&amp; III </t>
  </si>
  <si>
    <t>Phase III</t>
  </si>
  <si>
    <t>Snort3 did not detect sslscan when DoS NOT applied, but DID detect it WITH DoS applied.  It is believed that DoS destabalised the server and therefore impacting detections.</t>
  </si>
  <si>
    <t>Setup Kali and DAS (SSH sessions to NIDS (S,S2,S3).</t>
  </si>
  <si>
    <t>Navigated to appropriate file on NIDS (S,S2,S3) &amp; start Tshark capture.</t>
  </si>
  <si>
    <t>Ensure NIDS (S,S2,S3) are running &amp; alert file is capturing.</t>
  </si>
  <si>
    <t>* Accurately recording the attack start/end times was crucial to locate attack traffic in file, facilitating analysis.  
* Single alert file used to capture ALL alerts, even if they were delayed.</t>
  </si>
  <si>
    <t>* PCAP file named appropriately /stored in correct directory.
* Single alert file used to capture ALL alerts, even if they were delayed.</t>
  </si>
  <si>
    <t>Start Wireshark capture on Kali.</t>
  </si>
  <si>
    <t>Make a note of the start time.</t>
  </si>
  <si>
    <r>
      <t>Start test /</t>
    </r>
    <r>
      <rPr>
        <b/>
        <sz val="11"/>
        <color theme="1"/>
        <rFont val="Calibri"/>
        <family val="2"/>
        <scheme val="minor"/>
      </rPr>
      <t xml:space="preserve"> MAKE NOTE OF START TIME.</t>
    </r>
  </si>
  <si>
    <t>MAKE NOTE OF END TIME.</t>
  </si>
  <si>
    <t>Make a note of the end time.</t>
  </si>
  <si>
    <t>Ensured all evidenced was gathered.</t>
  </si>
  <si>
    <t>Ensure all steps complete before continuing.</t>
  </si>
  <si>
    <t>Continued with the test-plan.</t>
  </si>
  <si>
    <t>Stop Tshark capture on NIDS (S,S2,S3).</t>
  </si>
  <si>
    <t>To preserve log alert data and facilitate accurate analysis.</t>
  </si>
  <si>
    <t>Data Collection</t>
  </si>
  <si>
    <t>Stored all test results in one single location.</t>
  </si>
  <si>
    <t>To preserve the data outside of the VE as a precaution.</t>
  </si>
  <si>
    <t>Data backed up the outside of the VE.</t>
  </si>
  <si>
    <t>To further backup the data outside of the test environment and make accessible for analysis.</t>
  </si>
  <si>
    <t>Data backed up the outside of the test environment and provided access to data for analysis.</t>
  </si>
  <si>
    <t>272
Test</t>
  </si>
  <si>
    <t>272
With DoS</t>
  </si>
  <si>
    <t>274
Test</t>
  </si>
  <si>
    <t>274
With DoS</t>
  </si>
  <si>
    <t>Nmap settings</t>
  </si>
  <si>
    <t>Original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</si>
</sst>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8696B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5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9" fontId="7" fillId="0" borderId="0" applyFont="0" applyFill="0" applyBorder="0" applyAlignment="0" applyProtection="0"/>
  </cellStyleXfs>
  <cellXfs count="284">
    <xf numFmtId="0" fontId="0" fillId="0" borderId="0" xfId="0"/>
    <xf numFmtId="0" fontId="1" fillId="5" borderId="1" xfId="0" applyFont="1" applyFill="1" applyBorder="1" applyAlignment="1">
      <alignment vertical="top" wrapText="1"/>
    </xf>
    <xf numFmtId="0" fontId="1" fillId="7" borderId="1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1" fillId="7" borderId="8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3" fillId="6" borderId="1" xfId="0" applyFont="1" applyFill="1" applyBorder="1" applyAlignment="1">
      <alignment vertical="top" wrapText="1"/>
    </xf>
    <xf numFmtId="0" fontId="1" fillId="3" borderId="12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0" fillId="0" borderId="1" xfId="0" applyBorder="1"/>
    <xf numFmtId="0" fontId="0" fillId="7" borderId="8" xfId="0" applyFill="1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  <xf numFmtId="0" fontId="0" fillId="2" borderId="1" xfId="0" applyFill="1" applyBorder="1" applyAlignment="1">
      <alignment vertical="top" wrapText="1"/>
    </xf>
    <xf numFmtId="0" fontId="0" fillId="2" borderId="8" xfId="0" applyFill="1" applyBorder="1" applyAlignment="1">
      <alignment vertical="top" wrapText="1"/>
    </xf>
    <xf numFmtId="0" fontId="0" fillId="2" borderId="12" xfId="0" applyFill="1" applyBorder="1" applyAlignment="1">
      <alignment vertical="top" wrapText="1"/>
    </xf>
    <xf numFmtId="0" fontId="0" fillId="2" borderId="0" xfId="0" applyFill="1" applyAlignment="1">
      <alignment vertical="top" wrapText="1"/>
    </xf>
    <xf numFmtId="0" fontId="0" fillId="5" borderId="0" xfId="0" applyFill="1" applyAlignment="1">
      <alignment vertical="top" wrapText="1"/>
    </xf>
    <xf numFmtId="0" fontId="0" fillId="7" borderId="0" xfId="0" applyFill="1" applyAlignment="1">
      <alignment vertical="top" wrapText="1"/>
    </xf>
    <xf numFmtId="0" fontId="0" fillId="8" borderId="0" xfId="0" applyFill="1" applyAlignment="1">
      <alignment vertical="top" wrapText="1"/>
    </xf>
    <xf numFmtId="0" fontId="0" fillId="9" borderId="0" xfId="0" applyFill="1"/>
    <xf numFmtId="0" fontId="2" fillId="7" borderId="0" xfId="0" applyFont="1" applyFill="1"/>
    <xf numFmtId="0" fontId="1" fillId="2" borderId="0" xfId="0" applyFont="1" applyFill="1"/>
    <xf numFmtId="0" fontId="0" fillId="2" borderId="0" xfId="0" applyFill="1"/>
    <xf numFmtId="0" fontId="6" fillId="4" borderId="1" xfId="0" applyFont="1" applyFill="1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0" fillId="5" borderId="16" xfId="0" applyFill="1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2" borderId="1" xfId="0" applyFill="1" applyBorder="1"/>
    <xf numFmtId="0" fontId="1" fillId="0" borderId="1" xfId="0" applyFont="1" applyBorder="1"/>
    <xf numFmtId="0" fontId="1" fillId="2" borderId="18" xfId="0" applyFont="1" applyFill="1" applyBorder="1" applyAlignment="1">
      <alignment vertical="top"/>
    </xf>
    <xf numFmtId="0" fontId="1" fillId="2" borderId="19" xfId="0" applyFont="1" applyFill="1" applyBorder="1" applyAlignment="1">
      <alignment vertical="top"/>
    </xf>
    <xf numFmtId="0" fontId="1" fillId="5" borderId="21" xfId="0" applyFont="1" applyFill="1" applyBorder="1" applyAlignment="1">
      <alignment horizontal="center" vertical="top"/>
    </xf>
    <xf numFmtId="0" fontId="0" fillId="7" borderId="20" xfId="0" applyFill="1" applyBorder="1" applyAlignment="1">
      <alignment vertical="top"/>
    </xf>
    <xf numFmtId="0" fontId="0" fillId="7" borderId="22" xfId="0" applyFill="1" applyBorder="1" applyAlignment="1">
      <alignment vertical="top"/>
    </xf>
    <xf numFmtId="0" fontId="0" fillId="7" borderId="1" xfId="0" applyFill="1" applyBorder="1" applyAlignment="1">
      <alignment horizontal="center" vertical="top"/>
    </xf>
    <xf numFmtId="0" fontId="1" fillId="2" borderId="23" xfId="0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1" fillId="5" borderId="1" xfId="0" applyFont="1" applyFill="1" applyBorder="1" applyAlignment="1">
      <alignment vertical="top"/>
    </xf>
    <xf numFmtId="0" fontId="3" fillId="6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/>
    </xf>
    <xf numFmtId="0" fontId="1" fillId="3" borderId="13" xfId="0" applyFont="1" applyFill="1" applyBorder="1" applyAlignment="1">
      <alignment horizontal="center" vertical="top"/>
    </xf>
    <xf numFmtId="0" fontId="0" fillId="0" borderId="17" xfId="0" applyBorder="1" applyAlignment="1">
      <alignment vertical="top"/>
    </xf>
    <xf numFmtId="0" fontId="0" fillId="0" borderId="24" xfId="0" applyBorder="1" applyAlignment="1">
      <alignment vertical="top"/>
    </xf>
    <xf numFmtId="0" fontId="0" fillId="0" borderId="16" xfId="0" applyBorder="1" applyAlignment="1">
      <alignment vertical="top"/>
    </xf>
    <xf numFmtId="0" fontId="0" fillId="5" borderId="16" xfId="0" applyFill="1" applyBorder="1" applyAlignment="1">
      <alignment vertical="top"/>
    </xf>
    <xf numFmtId="0" fontId="0" fillId="6" borderId="16" xfId="0" applyFill="1" applyBorder="1" applyAlignment="1">
      <alignment vertical="top"/>
    </xf>
    <xf numFmtId="3" fontId="0" fillId="0" borderId="16" xfId="0" applyNumberFormat="1" applyBorder="1" applyAlignment="1">
      <alignment horizontal="center" vertical="top"/>
    </xf>
    <xf numFmtId="0" fontId="0" fillId="7" borderId="16" xfId="0" applyFill="1" applyBorder="1" applyAlignment="1">
      <alignment horizontal="center" vertical="top"/>
    </xf>
    <xf numFmtId="3" fontId="0" fillId="0" borderId="25" xfId="0" applyNumberFormat="1" applyBorder="1" applyAlignment="1">
      <alignment horizontal="center" vertical="top"/>
    </xf>
    <xf numFmtId="0" fontId="0" fillId="0" borderId="18" xfId="0" applyBorder="1" applyAlignment="1">
      <alignment vertical="top"/>
    </xf>
    <xf numFmtId="0" fontId="0" fillId="0" borderId="19" xfId="0" applyBorder="1" applyAlignment="1">
      <alignment vertical="top"/>
    </xf>
    <xf numFmtId="0" fontId="1" fillId="0" borderId="20" xfId="0" applyFont="1" applyBorder="1" applyAlignment="1">
      <alignment vertical="top"/>
    </xf>
    <xf numFmtId="0" fontId="1" fillId="5" borderId="20" xfId="0" applyFont="1" applyFill="1" applyBorder="1" applyAlignment="1">
      <alignment vertical="top"/>
    </xf>
    <xf numFmtId="0" fontId="1" fillId="0" borderId="20" xfId="0" applyFont="1" applyBorder="1" applyAlignment="1">
      <alignment vertical="top" wrapText="1"/>
    </xf>
    <xf numFmtId="0" fontId="1" fillId="6" borderId="20" xfId="0" applyFont="1" applyFill="1" applyBorder="1" applyAlignment="1">
      <alignment vertical="top"/>
    </xf>
    <xf numFmtId="3" fontId="0" fillId="0" borderId="20" xfId="0" applyNumberFormat="1" applyBorder="1" applyAlignment="1">
      <alignment horizontal="center" vertical="top"/>
    </xf>
    <xf numFmtId="0" fontId="0" fillId="7" borderId="20" xfId="0" applyFill="1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12" xfId="0" applyBorder="1" applyAlignment="1">
      <alignment vertical="top"/>
    </xf>
    <xf numFmtId="0" fontId="0" fillId="0" borderId="23" xfId="0" applyBorder="1" applyAlignment="1">
      <alignment vertical="top"/>
    </xf>
    <xf numFmtId="0" fontId="0" fillId="5" borderId="1" xfId="0" applyFill="1" applyBorder="1" applyAlignment="1">
      <alignment vertical="top"/>
    </xf>
    <xf numFmtId="0" fontId="0" fillId="6" borderId="1" xfId="0" applyFill="1" applyBorder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3" xfId="0" applyBorder="1" applyAlignment="1">
      <alignment vertical="top"/>
    </xf>
    <xf numFmtId="0" fontId="0" fillId="0" borderId="27" xfId="0" applyBorder="1" applyAlignment="1">
      <alignment vertical="top"/>
    </xf>
    <xf numFmtId="0" fontId="0" fillId="0" borderId="22" xfId="0" applyBorder="1" applyAlignment="1">
      <alignment vertical="top"/>
    </xf>
    <xf numFmtId="0" fontId="0" fillId="5" borderId="22" xfId="0" applyFill="1" applyBorder="1" applyAlignment="1">
      <alignment vertical="top"/>
    </xf>
    <xf numFmtId="0" fontId="0" fillId="0" borderId="22" xfId="0" applyBorder="1" applyAlignment="1">
      <alignment vertical="top" wrapText="1"/>
    </xf>
    <xf numFmtId="0" fontId="0" fillId="6" borderId="22" xfId="0" applyFill="1" applyBorder="1" applyAlignment="1">
      <alignment vertical="top"/>
    </xf>
    <xf numFmtId="0" fontId="0" fillId="0" borderId="22" xfId="0" applyBorder="1" applyAlignment="1">
      <alignment horizontal="left" vertical="top"/>
    </xf>
    <xf numFmtId="0" fontId="0" fillId="0" borderId="28" xfId="0" applyBorder="1" applyAlignment="1">
      <alignment vertical="top"/>
    </xf>
    <xf numFmtId="3" fontId="0" fillId="0" borderId="0" xfId="0" applyNumberFormat="1" applyAlignment="1">
      <alignment vertical="top"/>
    </xf>
    <xf numFmtId="3" fontId="0" fillId="0" borderId="16" xfId="0" applyNumberFormat="1" applyBorder="1" applyAlignment="1">
      <alignment horizontal="center" vertical="top" textRotation="180"/>
    </xf>
    <xf numFmtId="3" fontId="0" fillId="0" borderId="25" xfId="0" applyNumberFormat="1" applyBorder="1" applyAlignment="1">
      <alignment horizontal="center" vertical="top" textRotation="180"/>
    </xf>
    <xf numFmtId="0" fontId="6" fillId="2" borderId="29" xfId="0" applyFont="1" applyFill="1" applyBorder="1" applyAlignment="1">
      <alignment vertical="top" wrapText="1"/>
    </xf>
    <xf numFmtId="0" fontId="0" fillId="7" borderId="0" xfId="0" applyFill="1" applyAlignment="1">
      <alignment vertical="top"/>
    </xf>
    <xf numFmtId="0" fontId="3" fillId="7" borderId="29" xfId="0" applyFont="1" applyFill="1" applyBorder="1" applyAlignment="1">
      <alignment vertical="top" wrapText="1"/>
    </xf>
    <xf numFmtId="0" fontId="0" fillId="7" borderId="16" xfId="0" applyFill="1" applyBorder="1" applyAlignment="1">
      <alignment vertical="top"/>
    </xf>
    <xf numFmtId="0" fontId="0" fillId="0" borderId="0" xfId="0" applyAlignment="1">
      <alignment horizontal="center" vertical="top"/>
    </xf>
    <xf numFmtId="9" fontId="0" fillId="0" borderId="0" xfId="2" applyFont="1" applyAlignment="1">
      <alignment vertical="top" wrapText="1"/>
    </xf>
    <xf numFmtId="9" fontId="0" fillId="0" borderId="1" xfId="2" applyFont="1" applyBorder="1"/>
    <xf numFmtId="9" fontId="0" fillId="0" borderId="0" xfId="2" applyFont="1"/>
    <xf numFmtId="0" fontId="0" fillId="7" borderId="0" xfId="0" applyFill="1" applyAlignment="1">
      <alignment horizontal="center" vertical="top"/>
    </xf>
    <xf numFmtId="3" fontId="0" fillId="0" borderId="1" xfId="0" applyNumberFormat="1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1" fillId="11" borderId="0" xfId="0" applyFont="1" applyFill="1" applyAlignment="1">
      <alignment vertical="top"/>
    </xf>
    <xf numFmtId="0" fontId="3" fillId="6" borderId="0" xfId="0" applyFont="1" applyFill="1" applyAlignment="1">
      <alignment vertical="top"/>
    </xf>
    <xf numFmtId="0" fontId="1" fillId="12" borderId="0" xfId="0" applyFont="1" applyFill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11" borderId="1" xfId="0" applyFont="1" applyFill="1" applyBorder="1" applyAlignment="1">
      <alignment vertical="top"/>
    </xf>
    <xf numFmtId="0" fontId="3" fillId="6" borderId="1" xfId="0" applyFont="1" applyFill="1" applyBorder="1" applyAlignment="1">
      <alignment vertical="top"/>
    </xf>
    <xf numFmtId="0" fontId="1" fillId="12" borderId="1" xfId="0" applyFont="1" applyFill="1" applyBorder="1" applyAlignment="1">
      <alignment vertical="top"/>
    </xf>
    <xf numFmtId="0" fontId="1" fillId="2" borderId="1" xfId="0" applyFont="1" applyFill="1" applyBorder="1"/>
    <xf numFmtId="2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32" xfId="0" applyBorder="1" applyAlignment="1">
      <alignment vertical="top" wrapText="1"/>
    </xf>
    <xf numFmtId="0" fontId="1" fillId="2" borderId="12" xfId="0" applyFont="1" applyFill="1" applyBorder="1" applyAlignment="1">
      <alignment vertical="top" wrapText="1"/>
    </xf>
    <xf numFmtId="0" fontId="1" fillId="2" borderId="23" xfId="0" applyFont="1" applyFill="1" applyBorder="1" applyAlignment="1">
      <alignment vertical="top" wrapText="1"/>
    </xf>
    <xf numFmtId="0" fontId="0" fillId="12" borderId="12" xfId="0" applyFill="1" applyBorder="1" applyAlignment="1">
      <alignment vertical="top" wrapText="1"/>
    </xf>
    <xf numFmtId="0" fontId="1" fillId="5" borderId="21" xfId="0" applyFont="1" applyFill="1" applyBorder="1" applyAlignment="1">
      <alignment vertical="top" wrapText="1"/>
    </xf>
    <xf numFmtId="0" fontId="1" fillId="5" borderId="8" xfId="0" applyFont="1" applyFill="1" applyBorder="1" applyAlignment="1">
      <alignment vertical="top" wrapText="1"/>
    </xf>
    <xf numFmtId="0" fontId="0" fillId="5" borderId="8" xfId="0" applyFill="1" applyBorder="1" applyAlignment="1">
      <alignment vertical="top" wrapText="1"/>
    </xf>
    <xf numFmtId="0" fontId="0" fillId="5" borderId="36" xfId="0" applyFill="1" applyBorder="1" applyAlignment="1">
      <alignment vertical="top" wrapText="1"/>
    </xf>
    <xf numFmtId="0" fontId="1" fillId="7" borderId="19" xfId="0" applyFont="1" applyFill="1" applyBorder="1" applyAlignment="1">
      <alignment vertical="top" wrapText="1"/>
    </xf>
    <xf numFmtId="0" fontId="1" fillId="7" borderId="37" xfId="0" applyFont="1" applyFill="1" applyBorder="1" applyAlignment="1">
      <alignment vertical="top" wrapText="1"/>
    </xf>
    <xf numFmtId="0" fontId="0" fillId="7" borderId="37" xfId="0" applyFill="1" applyBorder="1" applyAlignment="1">
      <alignment vertical="top" wrapText="1"/>
    </xf>
    <xf numFmtId="0" fontId="0" fillId="2" borderId="37" xfId="0" applyFill="1" applyBorder="1" applyAlignment="1">
      <alignment vertical="top" wrapText="1"/>
    </xf>
    <xf numFmtId="0" fontId="0" fillId="7" borderId="38" xfId="0" applyFill="1" applyBorder="1" applyAlignment="1">
      <alignment vertical="top" wrapText="1"/>
    </xf>
    <xf numFmtId="0" fontId="3" fillId="6" borderId="12" xfId="0" applyFont="1" applyFill="1" applyBorder="1" applyAlignment="1">
      <alignment vertical="top" wrapText="1"/>
    </xf>
    <xf numFmtId="0" fontId="0" fillId="2" borderId="13" xfId="0" applyFill="1" applyBorder="1" applyAlignment="1">
      <alignment vertical="top" wrapText="1"/>
    </xf>
    <xf numFmtId="0" fontId="0" fillId="0" borderId="32" xfId="0" applyBorder="1" applyAlignment="1">
      <alignment vertical="top"/>
    </xf>
    <xf numFmtId="0" fontId="6" fillId="4" borderId="0" xfId="0" applyFont="1" applyFill="1" applyAlignment="1">
      <alignment horizontal="center" vertical="top" wrapText="1"/>
    </xf>
    <xf numFmtId="14" fontId="0" fillId="0" borderId="1" xfId="0" applyNumberFormat="1" applyBorder="1" applyAlignment="1">
      <alignment vertical="top" wrapText="1"/>
    </xf>
    <xf numFmtId="14" fontId="0" fillId="0" borderId="22" xfId="0" applyNumberFormat="1" applyBorder="1" applyAlignment="1">
      <alignment vertical="top" wrapText="1"/>
    </xf>
    <xf numFmtId="0" fontId="0" fillId="13" borderId="1" xfId="0" applyFill="1" applyBorder="1" applyAlignment="1">
      <alignment vertical="top" wrapText="1"/>
    </xf>
    <xf numFmtId="0" fontId="0" fillId="12" borderId="1" xfId="0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11" borderId="1" xfId="0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8" fillId="14" borderId="1" xfId="0" applyFont="1" applyFill="1" applyBorder="1" applyAlignment="1">
      <alignment vertical="top" wrapText="1"/>
    </xf>
    <xf numFmtId="0" fontId="8" fillId="7" borderId="1" xfId="0" applyFont="1" applyFill="1" applyBorder="1" applyAlignment="1">
      <alignment vertical="top" wrapText="1"/>
    </xf>
    <xf numFmtId="20" fontId="0" fillId="0" borderId="1" xfId="0" applyNumberFormat="1" applyBorder="1" applyAlignment="1">
      <alignment vertical="top" wrapText="1"/>
    </xf>
    <xf numFmtId="20" fontId="0" fillId="0" borderId="16" xfId="0" applyNumberFormat="1" applyBorder="1" applyAlignment="1">
      <alignment vertical="top" wrapText="1"/>
    </xf>
    <xf numFmtId="0" fontId="0" fillId="4" borderId="1" xfId="0" applyFill="1" applyBorder="1"/>
    <xf numFmtId="0" fontId="0" fillId="4" borderId="1" xfId="0" applyFill="1" applyBorder="1" applyAlignment="1">
      <alignment vertical="top"/>
    </xf>
    <xf numFmtId="20" fontId="0" fillId="0" borderId="22" xfId="0" applyNumberFormat="1" applyBorder="1" applyAlignment="1">
      <alignment vertical="top" wrapText="1"/>
    </xf>
    <xf numFmtId="0" fontId="0" fillId="15" borderId="1" xfId="0" applyFill="1" applyBorder="1" applyAlignment="1">
      <alignment vertical="top" wrapText="1"/>
    </xf>
    <xf numFmtId="0" fontId="5" fillId="4" borderId="1" xfId="1" applyFill="1" applyBorder="1"/>
    <xf numFmtId="0" fontId="0" fillId="4" borderId="16" xfId="0" applyFill="1" applyBorder="1"/>
    <xf numFmtId="20" fontId="0" fillId="0" borderId="0" xfId="0" applyNumberFormat="1" applyAlignment="1">
      <alignment vertical="top" wrapText="1"/>
    </xf>
    <xf numFmtId="0" fontId="1" fillId="0" borderId="12" xfId="0" applyFont="1" applyBorder="1"/>
    <xf numFmtId="0" fontId="1" fillId="0" borderId="13" xfId="0" applyFont="1" applyBorder="1" applyAlignment="1">
      <alignment horizontal="center" vertical="center"/>
    </xf>
    <xf numFmtId="0" fontId="1" fillId="11" borderId="12" xfId="0" applyFont="1" applyFill="1" applyBorder="1" applyAlignment="1">
      <alignment vertical="top"/>
    </xf>
    <xf numFmtId="0" fontId="0" fillId="0" borderId="13" xfId="0" applyBorder="1" applyAlignment="1">
      <alignment horizontal="center" vertical="center"/>
    </xf>
    <xf numFmtId="0" fontId="3" fillId="6" borderId="12" xfId="0" applyFont="1" applyFill="1" applyBorder="1" applyAlignment="1">
      <alignment vertical="top"/>
    </xf>
    <xf numFmtId="0" fontId="1" fillId="12" borderId="12" xfId="0" applyFont="1" applyFill="1" applyBorder="1" applyAlignment="1">
      <alignment vertical="top"/>
    </xf>
    <xf numFmtId="0" fontId="0" fillId="0" borderId="12" xfId="0" applyBorder="1"/>
    <xf numFmtId="0" fontId="0" fillId="0" borderId="13" xfId="0" applyBorder="1"/>
    <xf numFmtId="0" fontId="1" fillId="2" borderId="32" xfId="0" applyFont="1" applyFill="1" applyBorder="1"/>
    <xf numFmtId="0" fontId="0" fillId="0" borderId="2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" fontId="0" fillId="0" borderId="1" xfId="2" applyNumberFormat="1" applyFont="1" applyBorder="1" applyAlignment="1">
      <alignment horizontal="center" vertical="center"/>
    </xf>
    <xf numFmtId="0" fontId="0" fillId="0" borderId="43" xfId="0" applyBorder="1" applyAlignment="1">
      <alignment vertical="top" wrapText="1"/>
    </xf>
    <xf numFmtId="0" fontId="0" fillId="9" borderId="1" xfId="0" applyFill="1" applyBorder="1"/>
    <xf numFmtId="0" fontId="2" fillId="7" borderId="1" xfId="0" applyFont="1" applyFill="1" applyBorder="1"/>
    <xf numFmtId="0" fontId="0" fillId="0" borderId="44" xfId="0" applyBorder="1" applyAlignment="1">
      <alignment vertical="top" wrapText="1"/>
    </xf>
    <xf numFmtId="0" fontId="0" fillId="13" borderId="1" xfId="0" applyFill="1" applyBorder="1"/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 textRotation="90" wrapText="1"/>
    </xf>
    <xf numFmtId="14" fontId="0" fillId="0" borderId="1" xfId="0" applyNumberFormat="1" applyBorder="1" applyAlignment="1">
      <alignment horizontal="center" vertical="top"/>
    </xf>
    <xf numFmtId="20" fontId="0" fillId="0" borderId="1" xfId="0" applyNumberFormat="1" applyBorder="1" applyAlignment="1">
      <alignment horizontal="center" vertical="top"/>
    </xf>
    <xf numFmtId="14" fontId="0" fillId="5" borderId="1" xfId="0" applyNumberFormat="1" applyFill="1" applyBorder="1" applyAlignment="1">
      <alignment horizontal="center" vertical="top"/>
    </xf>
    <xf numFmtId="20" fontId="0" fillId="5" borderId="1" xfId="0" applyNumberFormat="1" applyFill="1" applyBorder="1" applyAlignment="1">
      <alignment horizontal="center" vertical="top"/>
    </xf>
    <xf numFmtId="0" fontId="0" fillId="5" borderId="31" xfId="0" applyFill="1" applyBorder="1" applyAlignment="1">
      <alignment horizontal="center" vertical="center" textRotation="90" wrapText="1"/>
    </xf>
    <xf numFmtId="0" fontId="0" fillId="5" borderId="1" xfId="0" applyFill="1" applyBorder="1"/>
    <xf numFmtId="0" fontId="0" fillId="5" borderId="12" xfId="0" applyFill="1" applyBorder="1" applyAlignment="1">
      <alignment vertical="top" wrapText="1"/>
    </xf>
    <xf numFmtId="0" fontId="0" fillId="5" borderId="29" xfId="0" applyFill="1" applyBorder="1" applyAlignment="1">
      <alignment horizontal="center" vertical="center" textRotation="90" wrapText="1"/>
    </xf>
    <xf numFmtId="0" fontId="0" fillId="16" borderId="1" xfId="0" applyFill="1" applyBorder="1" applyAlignment="1">
      <alignment vertical="top" wrapText="1"/>
    </xf>
    <xf numFmtId="0" fontId="0" fillId="16" borderId="16" xfId="0" applyFill="1" applyBorder="1" applyAlignment="1">
      <alignment vertical="top" wrapText="1"/>
    </xf>
    <xf numFmtId="14" fontId="0" fillId="16" borderId="1" xfId="0" applyNumberFormat="1" applyFill="1" applyBorder="1" applyAlignment="1">
      <alignment horizontal="center" vertical="top"/>
    </xf>
    <xf numFmtId="20" fontId="0" fillId="16" borderId="1" xfId="0" applyNumberFormat="1" applyFill="1" applyBorder="1" applyAlignment="1">
      <alignment horizontal="center" vertical="top"/>
    </xf>
    <xf numFmtId="0" fontId="0" fillId="16" borderId="1" xfId="0" applyFill="1" applyBorder="1"/>
    <xf numFmtId="0" fontId="0" fillId="16" borderId="12" xfId="0" applyFill="1" applyBorder="1" applyAlignment="1">
      <alignment vertical="top" wrapText="1"/>
    </xf>
    <xf numFmtId="49" fontId="0" fillId="0" borderId="12" xfId="0" applyNumberFormat="1" applyBorder="1" applyAlignment="1">
      <alignment vertical="top" wrapText="1"/>
    </xf>
    <xf numFmtId="49" fontId="0" fillId="16" borderId="12" xfId="0" applyNumberFormat="1" applyFill="1" applyBorder="1" applyAlignment="1">
      <alignment vertical="top" wrapText="1"/>
    </xf>
    <xf numFmtId="0" fontId="2" fillId="17" borderId="1" xfId="0" applyFont="1" applyFill="1" applyBorder="1"/>
    <xf numFmtId="164" fontId="0" fillId="0" borderId="1" xfId="0" applyNumberFormat="1" applyBorder="1" applyAlignment="1">
      <alignment horizontal="center"/>
    </xf>
    <xf numFmtId="0" fontId="0" fillId="18" borderId="1" xfId="0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1" fontId="0" fillId="0" borderId="1" xfId="2" applyNumberFormat="1" applyFont="1" applyBorder="1" applyAlignment="1">
      <alignment horizontal="center" vertical="center" textRotation="90"/>
    </xf>
    <xf numFmtId="0" fontId="0" fillId="0" borderId="1" xfId="0" applyBorder="1" applyAlignment="1">
      <alignment horizontal="left" vertical="top" wrapText="1"/>
    </xf>
    <xf numFmtId="1" fontId="0" fillId="0" borderId="0" xfId="2" applyNumberFormat="1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1" fontId="1" fillId="0" borderId="1" xfId="2" applyNumberFormat="1" applyFont="1" applyBorder="1" applyAlignment="1">
      <alignment horizontal="center" vertical="center"/>
    </xf>
    <xf numFmtId="0" fontId="1" fillId="11" borderId="43" xfId="0" applyFont="1" applyFill="1" applyBorder="1" applyAlignment="1">
      <alignment vertical="top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2" borderId="8" xfId="0" applyFill="1" applyBorder="1"/>
    <xf numFmtId="1" fontId="0" fillId="0" borderId="22" xfId="2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1" fillId="11" borderId="43" xfId="0" applyFont="1" applyFill="1" applyBorder="1" applyAlignment="1">
      <alignment horizontal="center" vertical="top"/>
    </xf>
    <xf numFmtId="2" fontId="0" fillId="0" borderId="1" xfId="0" applyNumberFormat="1" applyBorder="1" applyAlignment="1">
      <alignment horizontal="center"/>
    </xf>
    <xf numFmtId="0" fontId="3" fillId="6" borderId="12" xfId="0" applyFont="1" applyFill="1" applyBorder="1" applyAlignment="1">
      <alignment horizontal="center" vertical="top"/>
    </xf>
    <xf numFmtId="0" fontId="1" fillId="12" borderId="12" xfId="0" applyFont="1" applyFill="1" applyBorder="1" applyAlignment="1">
      <alignment horizontal="center" vertical="top"/>
    </xf>
    <xf numFmtId="0" fontId="0" fillId="0" borderId="12" xfId="0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 vertical="top"/>
    </xf>
    <xf numFmtId="0" fontId="3" fillId="6" borderId="1" xfId="0" applyFont="1" applyFill="1" applyBorder="1" applyAlignment="1">
      <alignment horizontal="center" vertical="top"/>
    </xf>
    <xf numFmtId="0" fontId="1" fillId="12" borderId="1" xfId="0" applyFont="1" applyFill="1" applyBorder="1" applyAlignment="1">
      <alignment horizontal="center" vertical="top"/>
    </xf>
    <xf numFmtId="2" fontId="0" fillId="0" borderId="13" xfId="0" applyNumberFormat="1" applyBorder="1" applyAlignment="1">
      <alignment horizontal="center"/>
    </xf>
    <xf numFmtId="1" fontId="0" fillId="0" borderId="28" xfId="2" applyNumberFormat="1" applyFont="1" applyBorder="1" applyAlignment="1">
      <alignment horizontal="center" vertical="center"/>
    </xf>
    <xf numFmtId="2" fontId="0" fillId="0" borderId="31" xfId="0" applyNumberFormat="1" applyBorder="1" applyAlignment="1">
      <alignment horizontal="center"/>
    </xf>
    <xf numFmtId="2" fontId="0" fillId="0" borderId="46" xfId="0" applyNumberForma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11" borderId="0" xfId="0" applyFont="1" applyFill="1" applyAlignment="1">
      <alignment horizontal="center" vertical="top"/>
    </xf>
    <xf numFmtId="0" fontId="3" fillId="6" borderId="0" xfId="0" applyFont="1" applyFill="1" applyAlignment="1">
      <alignment horizontal="center" vertical="top"/>
    </xf>
    <xf numFmtId="0" fontId="1" fillId="12" borderId="0" xfId="0" applyFont="1" applyFill="1" applyAlignment="1">
      <alignment horizontal="center" vertical="top"/>
    </xf>
    <xf numFmtId="0" fontId="2" fillId="17" borderId="0" xfId="0" applyFont="1" applyFill="1"/>
    <xf numFmtId="0" fontId="0" fillId="0" borderId="14" xfId="0" applyBorder="1" applyAlignment="1">
      <alignment vertical="top" wrapText="1"/>
    </xf>
    <xf numFmtId="0" fontId="0" fillId="0" borderId="31" xfId="0" applyBorder="1" applyAlignment="1">
      <alignment vertical="top" wrapText="1"/>
    </xf>
    <xf numFmtId="0" fontId="0" fillId="0" borderId="23" xfId="0" applyBorder="1"/>
    <xf numFmtId="9" fontId="0" fillId="0" borderId="1" xfId="2" applyFont="1" applyBorder="1" applyAlignment="1">
      <alignment horizontal="center"/>
    </xf>
    <xf numFmtId="2" fontId="0" fillId="0" borderId="1" xfId="0" applyNumberFormat="1" applyBorder="1" applyAlignment="1">
      <alignment horizontal="left" indent="1"/>
    </xf>
    <xf numFmtId="1" fontId="0" fillId="0" borderId="22" xfId="0" applyNumberFormat="1" applyBorder="1" applyAlignment="1">
      <alignment horizontal="center"/>
    </xf>
    <xf numFmtId="1" fontId="0" fillId="0" borderId="28" xfId="0" applyNumberFormat="1" applyBorder="1" applyAlignment="1">
      <alignment horizontal="center"/>
    </xf>
    <xf numFmtId="0" fontId="0" fillId="13" borderId="0" xfId="0" applyFill="1"/>
    <xf numFmtId="0" fontId="0" fillId="0" borderId="1" xfId="0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2" fontId="0" fillId="0" borderId="31" xfId="0" applyNumberFormat="1" applyBorder="1" applyAlignment="1">
      <alignment horizontal="left" indent="1"/>
    </xf>
    <xf numFmtId="0" fontId="1" fillId="3" borderId="9" xfId="0" applyFont="1" applyFill="1" applyBorder="1" applyAlignment="1">
      <alignment horizontal="center" vertical="top" wrapText="1"/>
    </xf>
    <xf numFmtId="0" fontId="0" fillId="0" borderId="28" xfId="0" applyBorder="1" applyAlignment="1">
      <alignment vertical="top" wrapText="1"/>
    </xf>
    <xf numFmtId="0" fontId="0" fillId="0" borderId="30" xfId="0" applyBorder="1" applyAlignment="1">
      <alignment horizontal="center" vertical="center" textRotation="90" wrapText="1"/>
    </xf>
    <xf numFmtId="0" fontId="0" fillId="8" borderId="0" xfId="0" applyFill="1" applyAlignment="1">
      <alignment horizontal="center" vertical="top" wrapText="1"/>
    </xf>
    <xf numFmtId="0" fontId="1" fillId="2" borderId="18" xfId="0" applyFont="1" applyFill="1" applyBorder="1" applyAlignment="1">
      <alignment horizontal="center" vertical="top" wrapText="1"/>
    </xf>
    <xf numFmtId="0" fontId="1" fillId="2" borderId="20" xfId="0" applyFont="1" applyFill="1" applyBorder="1" applyAlignment="1">
      <alignment horizontal="center" vertical="top" wrapText="1"/>
    </xf>
    <xf numFmtId="0" fontId="1" fillId="2" borderId="1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6" borderId="39" xfId="0" applyFont="1" applyFill="1" applyBorder="1" applyAlignment="1">
      <alignment horizontal="center" vertical="top" wrapText="1"/>
    </xf>
    <xf numFmtId="0" fontId="3" fillId="6" borderId="33" xfId="0" applyFont="1" applyFill="1" applyBorder="1" applyAlignment="1">
      <alignment horizontal="center" vertical="top" wrapText="1"/>
    </xf>
    <xf numFmtId="0" fontId="3" fillId="6" borderId="40" xfId="0" applyFont="1" applyFill="1" applyBorder="1" applyAlignment="1">
      <alignment horizontal="center" vertical="top" wrapText="1"/>
    </xf>
    <xf numFmtId="0" fontId="3" fillId="6" borderId="41" xfId="0" applyFont="1" applyFill="1" applyBorder="1" applyAlignment="1">
      <alignment horizontal="center" vertical="top" wrapText="1"/>
    </xf>
    <xf numFmtId="0" fontId="3" fillId="6" borderId="7" xfId="0" applyFont="1" applyFill="1" applyBorder="1" applyAlignment="1">
      <alignment horizontal="center" vertical="top" wrapText="1"/>
    </xf>
    <xf numFmtId="0" fontId="3" fillId="6" borderId="42" xfId="0" applyFont="1" applyFill="1" applyBorder="1" applyAlignment="1">
      <alignment horizontal="center" vertical="top" wrapText="1"/>
    </xf>
    <xf numFmtId="0" fontId="1" fillId="3" borderId="34" xfId="0" applyFont="1" applyFill="1" applyBorder="1" applyAlignment="1">
      <alignment horizontal="center" vertical="top" wrapText="1"/>
    </xf>
    <xf numFmtId="0" fontId="1" fillId="3" borderId="35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29" xfId="0" applyBorder="1" applyAlignment="1">
      <alignment horizontal="center" vertical="center" textRotation="90" wrapText="1"/>
    </xf>
    <xf numFmtId="0" fontId="0" fillId="0" borderId="31" xfId="0" applyBorder="1" applyAlignment="1">
      <alignment horizontal="center" vertical="center" textRotation="90" wrapText="1"/>
    </xf>
    <xf numFmtId="0" fontId="3" fillId="6" borderId="45" xfId="0" applyFont="1" applyFill="1" applyBorder="1" applyAlignment="1">
      <alignment horizontal="center" vertical="top" wrapText="1"/>
    </xf>
    <xf numFmtId="0" fontId="3" fillId="6" borderId="0" xfId="0" applyFont="1" applyFill="1" applyAlignment="1">
      <alignment horizontal="center" vertical="top" wrapText="1"/>
    </xf>
    <xf numFmtId="0" fontId="3" fillId="6" borderId="6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center" vertical="top" wrapText="1"/>
    </xf>
    <xf numFmtId="0" fontId="6" fillId="4" borderId="7" xfId="0" applyFont="1" applyFill="1" applyBorder="1" applyAlignment="1">
      <alignment horizontal="center" vertical="top" wrapText="1"/>
    </xf>
    <xf numFmtId="0" fontId="3" fillId="6" borderId="2" xfId="0" applyFont="1" applyFill="1" applyBorder="1" applyAlignment="1">
      <alignment horizontal="center" vertical="top" wrapText="1"/>
    </xf>
    <xf numFmtId="0" fontId="3" fillId="6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2" fillId="10" borderId="3" xfId="0" applyFont="1" applyFill="1" applyBorder="1" applyAlignment="1">
      <alignment horizontal="center" vertical="top" wrapText="1"/>
    </xf>
    <xf numFmtId="0" fontId="2" fillId="10" borderId="0" xfId="0" applyFont="1" applyFill="1" applyAlignment="1">
      <alignment horizontal="center" vertical="top" wrapText="1"/>
    </xf>
    <xf numFmtId="0" fontId="0" fillId="0" borderId="24" xfId="0" applyBorder="1" applyAlignment="1">
      <alignment horizontal="center" vertical="center" textRotation="90"/>
    </xf>
    <xf numFmtId="0" fontId="0" fillId="0" borderId="14" xfId="0" applyBorder="1" applyAlignment="1">
      <alignment horizontal="center" vertical="center" textRotation="90"/>
    </xf>
    <xf numFmtId="0" fontId="1" fillId="2" borderId="0" xfId="0" applyFont="1" applyFill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9" xfId="0" applyFont="1" applyFill="1" applyBorder="1" applyAlignment="1">
      <alignment horizontal="center" vertical="top"/>
    </xf>
    <xf numFmtId="0" fontId="1" fillId="2" borderId="20" xfId="0" applyFont="1" applyFill="1" applyBorder="1" applyAlignment="1">
      <alignment horizontal="center" vertical="top"/>
    </xf>
    <xf numFmtId="0" fontId="3" fillId="6" borderId="21" xfId="0" applyFont="1" applyFill="1" applyBorder="1" applyAlignment="1">
      <alignment horizontal="center" vertical="top"/>
    </xf>
    <xf numFmtId="0" fontId="3" fillId="6" borderId="10" xfId="0" applyFont="1" applyFill="1" applyBorder="1" applyAlignment="1">
      <alignment horizontal="center" vertical="top"/>
    </xf>
    <xf numFmtId="0" fontId="3" fillId="6" borderId="19" xfId="0" applyFont="1" applyFill="1" applyBorder="1" applyAlignment="1">
      <alignment horizontal="center" vertical="top"/>
    </xf>
    <xf numFmtId="0" fontId="1" fillId="3" borderId="21" xfId="0" applyFont="1" applyFill="1" applyBorder="1" applyAlignment="1">
      <alignment horizontal="center" vertical="top"/>
    </xf>
    <xf numFmtId="0" fontId="1" fillId="3" borderId="10" xfId="0" applyFont="1" applyFill="1" applyBorder="1" applyAlignment="1">
      <alignment horizontal="center" vertical="top"/>
    </xf>
    <xf numFmtId="0" fontId="1" fillId="3" borderId="11" xfId="0" applyFont="1" applyFill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0" xfId="0" applyAlignment="1">
      <alignment horizontal="center" vertical="top"/>
    </xf>
    <xf numFmtId="3" fontId="0" fillId="0" borderId="3" xfId="0" applyNumberFormat="1" applyBorder="1" applyAlignment="1">
      <alignment horizontal="center" vertical="top"/>
    </xf>
  </cellXfs>
  <cellStyles count="3">
    <cellStyle name="Hyperlink" xfId="1" builtinId="8"/>
    <cellStyle name="Normal" xfId="0" builtinId="0"/>
    <cellStyle name="Percent" xfId="2" builtinId="5"/>
  </cellStyles>
  <dxfs count="124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8696B"/>
      <color rgb="FF63BE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Receiver Operating Characteristics (ROC)</a:t>
            </a:r>
          </a:p>
        </c:rich>
      </c:tx>
      <c:layout>
        <c:manualLayout>
          <c:xMode val="edge"/>
          <c:yMode val="edge"/>
          <c:x val="0.13859011373578303"/>
          <c:y val="2.80701754385964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'Phase I&amp;III ROC TPR-FPR Graph'!$D$7</c:f>
              <c:strCache>
                <c:ptCount val="1"/>
                <c:pt idx="0">
                  <c:v>TPR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3611111111111113"/>
                  <c:y val="-3.7426900584795406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995-42B6-A7C2-17AF21E5DF71}"/>
                </c:ext>
              </c:extLst>
            </c:dLbl>
            <c:dLbl>
              <c:idx val="1"/>
              <c:layout>
                <c:manualLayout>
                  <c:x val="-0.18611111111111112"/>
                  <c:y val="3.2748538011695909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995-42B6-A7C2-17AF21E5DF71}"/>
                </c:ext>
              </c:extLst>
            </c:dLbl>
            <c:dLbl>
              <c:idx val="15"/>
              <c:layout>
                <c:manualLayout>
                  <c:x val="3.0555555555555454E-2"/>
                  <c:y val="-6.549707602339179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995-42B6-A7C2-17AF21E5DF71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'Phase I&amp;III ROC TPR-FPR Graph'!$E$8:$E$23</c:f>
              <c:numCache>
                <c:formatCode>General</c:formatCode>
                <c:ptCount val="16"/>
                <c:pt idx="0">
                  <c:v>0.2</c:v>
                </c:pt>
                <c:pt idx="1">
                  <c:v>0.3</c:v>
                </c:pt>
                <c:pt idx="2">
                  <c:v>0.2</c:v>
                </c:pt>
                <c:pt idx="15" formatCode="0.0">
                  <c:v>1</c:v>
                </c:pt>
              </c:numCache>
            </c:numRef>
          </c:xVal>
          <c:yVal>
            <c:numRef>
              <c:f>'Phase I&amp;III ROC TPR-FPR Graph'!$D$8:$D$23</c:f>
              <c:numCache>
                <c:formatCode>0.00</c:formatCode>
                <c:ptCount val="16"/>
                <c:pt idx="0">
                  <c:v>0.27631578947368424</c:v>
                </c:pt>
                <c:pt idx="1">
                  <c:v>0.67105263157894735</c:v>
                </c:pt>
                <c:pt idx="2">
                  <c:v>0.84210526315789469</c:v>
                </c:pt>
                <c:pt idx="5" formatCode="General">
                  <c:v>0</c:v>
                </c:pt>
                <c:pt idx="6" formatCode="General">
                  <c:v>0</c:v>
                </c:pt>
                <c:pt idx="7" formatCode="General">
                  <c:v>0</c:v>
                </c:pt>
                <c:pt idx="8" formatCode="General">
                  <c:v>0</c:v>
                </c:pt>
                <c:pt idx="15" formatCode="0.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995-42B6-A7C2-17AF21E5DF7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487537920"/>
        <c:axId val="1487540320"/>
      </c:scatterChart>
      <c:valAx>
        <c:axId val="148753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FPR (1-Specificity)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7540320"/>
        <c:crosses val="autoZero"/>
        <c:crossBetween val="midCat"/>
      </c:valAx>
      <c:valAx>
        <c:axId val="1487540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TPR (Recall/Sensitivity)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7537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>
          <a:lumMod val="25000"/>
          <a:lumOff val="75000"/>
        </a:sys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Receiver Operating Characteristics (ROC)</a:t>
            </a:r>
          </a:p>
        </c:rich>
      </c:tx>
      <c:layout>
        <c:manualLayout>
          <c:xMode val="edge"/>
          <c:yMode val="edge"/>
          <c:x val="0.14692344706911636"/>
          <c:y val="2.80701754385964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'Phase 2&amp;3 S ROC TPR-FPR Graph'!$D$7</c:f>
              <c:strCache>
                <c:ptCount val="1"/>
                <c:pt idx="0">
                  <c:v>TPR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0"/>
                  <c:y val="-5.14619883040935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41D-4B47-9CC5-131895DBC25B}"/>
                </c:ext>
              </c:extLst>
            </c:dLbl>
            <c:dLbl>
              <c:idx val="1"/>
              <c:layout>
                <c:manualLayout>
                  <c:x val="-0.15000000000000002"/>
                  <c:y val="-4.6783625730994149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41D-4B47-9CC5-131895DBC25B}"/>
                </c:ext>
              </c:extLst>
            </c:dLbl>
            <c:dLbl>
              <c:idx val="2"/>
              <c:layout>
                <c:manualLayout>
                  <c:x val="-0.13611111111111113"/>
                  <c:y val="-5.614035087719298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41D-4B47-9CC5-131895DBC25B}"/>
                </c:ext>
              </c:extLst>
            </c:dLbl>
            <c:dLbl>
              <c:idx val="15"/>
              <c:layout>
                <c:manualLayout>
                  <c:x val="-5.5555555555557596E-3"/>
                  <c:y val="-5.614035087719300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41D-4B47-9CC5-131895DBC25B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'Phase 2&amp;3 S ROC TPR-FPR Graph'!$E$8:$E$23</c:f>
              <c:numCache>
                <c:formatCode>General</c:formatCode>
                <c:ptCount val="16"/>
                <c:pt idx="0">
                  <c:v>0.2</c:v>
                </c:pt>
                <c:pt idx="1">
                  <c:v>0.3</c:v>
                </c:pt>
                <c:pt idx="2">
                  <c:v>0.2</c:v>
                </c:pt>
                <c:pt idx="15" formatCode="0.0">
                  <c:v>1</c:v>
                </c:pt>
              </c:numCache>
            </c:numRef>
          </c:xVal>
          <c:yVal>
            <c:numRef>
              <c:f>'Phase 2&amp;3 S ROC TPR-FPR Graph'!$D$8:$D$23</c:f>
              <c:numCache>
                <c:formatCode>0.00</c:formatCode>
                <c:ptCount val="16"/>
                <c:pt idx="0">
                  <c:v>0.25</c:v>
                </c:pt>
                <c:pt idx="1">
                  <c:v>0.75</c:v>
                </c:pt>
                <c:pt idx="2">
                  <c:v>0.5</c:v>
                </c:pt>
                <c:pt idx="5" formatCode="General">
                  <c:v>0</c:v>
                </c:pt>
                <c:pt idx="6" formatCode="General">
                  <c:v>0</c:v>
                </c:pt>
                <c:pt idx="7" formatCode="General">
                  <c:v>0</c:v>
                </c:pt>
                <c:pt idx="8" formatCode="General">
                  <c:v>0</c:v>
                </c:pt>
                <c:pt idx="15" formatCode="0.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41D-4B47-9CC5-131895DBC25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487537920"/>
        <c:axId val="1487540320"/>
      </c:scatterChart>
      <c:valAx>
        <c:axId val="148753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FPR (1-Specificity)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7540320"/>
        <c:crosses val="autoZero"/>
        <c:crossBetween val="midCat"/>
      </c:valAx>
      <c:valAx>
        <c:axId val="1487540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TPR (Recall/Sensitivity)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7537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>
          <a:lumMod val="25000"/>
          <a:lumOff val="75000"/>
        </a:sys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Receiver Operating Characteristics (ROC)</a:t>
            </a:r>
          </a:p>
        </c:rich>
      </c:tx>
      <c:layout>
        <c:manualLayout>
          <c:xMode val="edge"/>
          <c:yMode val="edge"/>
          <c:x val="0.12192344706911636"/>
          <c:y val="2.80701754385964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'Phase 2&amp;3 L ROC TPR-FPR Graph'!$D$7</c:f>
              <c:strCache>
                <c:ptCount val="1"/>
                <c:pt idx="0">
                  <c:v>TPR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5000000000000002"/>
                  <c:y val="0.13099415204678364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79F-4FB2-8DC0-2EF9917975EA}"/>
                </c:ext>
              </c:extLst>
            </c:dLbl>
            <c:dLbl>
              <c:idx val="1"/>
              <c:layout>
                <c:manualLayout>
                  <c:x val="4.9999999999999947E-2"/>
                  <c:y val="3.742690058479528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79F-4FB2-8DC0-2EF9917975EA}"/>
                </c:ext>
              </c:extLst>
            </c:dLbl>
            <c:dLbl>
              <c:idx val="2"/>
              <c:layout>
                <c:manualLayout>
                  <c:x val="-0.13888888888888892"/>
                  <c:y val="-5.6140350877193004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79F-4FB2-8DC0-2EF9917975EA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'Phase 2&amp;3 L ROC TPR-FPR Graph'!$E$8:$E$23</c:f>
              <c:numCache>
                <c:formatCode>General</c:formatCode>
                <c:ptCount val="16"/>
                <c:pt idx="0">
                  <c:v>0.2</c:v>
                </c:pt>
                <c:pt idx="1">
                  <c:v>0.3</c:v>
                </c:pt>
                <c:pt idx="2">
                  <c:v>0.2</c:v>
                </c:pt>
                <c:pt idx="15" formatCode="0.0">
                  <c:v>1</c:v>
                </c:pt>
              </c:numCache>
            </c:numRef>
          </c:xVal>
          <c:yVal>
            <c:numRef>
              <c:f>'Phase 2&amp;3 L ROC TPR-FPR Graph'!$D$8:$D$23</c:f>
              <c:numCache>
                <c:formatCode>0.00</c:formatCode>
                <c:ptCount val="1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5" formatCode="General">
                  <c:v>0</c:v>
                </c:pt>
                <c:pt idx="6" formatCode="General">
                  <c:v>0</c:v>
                </c:pt>
                <c:pt idx="7" formatCode="General">
                  <c:v>0</c:v>
                </c:pt>
                <c:pt idx="8" formatCode="General">
                  <c:v>0</c:v>
                </c:pt>
                <c:pt idx="15" formatCode="0.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79F-4FB2-8DC0-2EF9917975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487537920"/>
        <c:axId val="1487540320"/>
      </c:scatterChart>
      <c:valAx>
        <c:axId val="148753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FPR (1-Specificity)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7540320"/>
        <c:crosses val="autoZero"/>
        <c:crossBetween val="midCat"/>
      </c:valAx>
      <c:valAx>
        <c:axId val="1487540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TPR (Recall/Sensitivity)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7537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>
          <a:lumMod val="25000"/>
          <a:lumOff val="75000"/>
        </a:sys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Receiver Operating Characteristics (ROC)</a:t>
            </a:r>
          </a:p>
        </c:rich>
      </c:tx>
      <c:layout>
        <c:manualLayout>
          <c:xMode val="edge"/>
          <c:yMode val="edge"/>
          <c:x val="8.859011373578303E-2"/>
          <c:y val="2.80701754385964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'Phase III&amp;IV ROC TPR-FPR Graph'!$D$7</c:f>
              <c:strCache>
                <c:ptCount val="1"/>
                <c:pt idx="0">
                  <c:v>TPR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166666666666667"/>
                  <c:y val="-3.2748538011695909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008-4B93-8332-B11568DC5CEF}"/>
                </c:ext>
              </c:extLst>
            </c:dLbl>
            <c:dLbl>
              <c:idx val="1"/>
              <c:layout>
                <c:manualLayout>
                  <c:x val="-0.12777777777777777"/>
                  <c:y val="-4.2105263157894819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008-4B93-8332-B11568DC5CEF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'Phase III&amp;IV ROC TPR-FPR Graph'!$E$8:$E$25</c:f>
              <c:numCache>
                <c:formatCode>General</c:formatCode>
                <c:ptCount val="18"/>
                <c:pt idx="0">
                  <c:v>0.2</c:v>
                </c:pt>
                <c:pt idx="1">
                  <c:v>0.3</c:v>
                </c:pt>
                <c:pt idx="2">
                  <c:v>0.2</c:v>
                </c:pt>
                <c:pt idx="17" formatCode="0.0">
                  <c:v>1</c:v>
                </c:pt>
              </c:numCache>
            </c:numRef>
          </c:xVal>
          <c:yVal>
            <c:numRef>
              <c:f>'Phase III&amp;IV ROC TPR-FPR Graph'!$D$8:$D$25</c:f>
              <c:numCache>
                <c:formatCode>0.0</c:formatCode>
                <c:ptCount val="18"/>
                <c:pt idx="0">
                  <c:v>0.2</c:v>
                </c:pt>
                <c:pt idx="1">
                  <c:v>0.4</c:v>
                </c:pt>
                <c:pt idx="2">
                  <c:v>0.7</c:v>
                </c:pt>
                <c:pt idx="5" formatCode="General">
                  <c:v>0</c:v>
                </c:pt>
                <c:pt idx="6" formatCode="General">
                  <c:v>0</c:v>
                </c:pt>
                <c:pt idx="7" formatCode="General">
                  <c:v>0</c:v>
                </c:pt>
                <c:pt idx="8" formatCode="General">
                  <c:v>0</c:v>
                </c:pt>
                <c:pt idx="17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008-4B93-8332-B11568DC5CE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487537920"/>
        <c:axId val="1487540320"/>
      </c:scatterChart>
      <c:valAx>
        <c:axId val="148753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FPR (1-Specificity)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7540320"/>
        <c:crosses val="autoZero"/>
        <c:crossBetween val="midCat"/>
      </c:valAx>
      <c:valAx>
        <c:axId val="1487540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TPR (Recall/Sensitivity)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7537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>
          <a:lumMod val="25000"/>
          <a:lumOff val="75000"/>
        </a:sys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Receiver Operating Characteristics (ROC)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'Combined ROC TPR-FPR Graph'!$E$7</c:f>
              <c:strCache>
                <c:ptCount val="1"/>
                <c:pt idx="0">
                  <c:v>TPR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0.13118192226345216"/>
                  <c:y val="-4.3859649122807126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D19-44EA-9B73-DA95A918E300}"/>
                </c:ext>
              </c:extLst>
            </c:dLbl>
            <c:dLbl>
              <c:idx val="1"/>
              <c:layout>
                <c:manualLayout>
                  <c:x val="5.2390296986980396E-3"/>
                  <c:y val="2.631578947368415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75C-4640-91BF-23BBDE3C3A13}"/>
                </c:ext>
              </c:extLst>
            </c:dLbl>
            <c:dLbl>
              <c:idx val="6"/>
              <c:layout>
                <c:manualLayout>
                  <c:x val="-0.130975742467451"/>
                  <c:y val="4.678362573099410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75C-4640-91BF-23BBDE3C3A13}"/>
                </c:ext>
              </c:extLst>
            </c:dLbl>
            <c:dLbl>
              <c:idx val="8"/>
              <c:layout>
                <c:manualLayout>
                  <c:x val="-0.130975742467451"/>
                  <c:y val="-5.847953216374268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75C-4640-91BF-23BBDE3C3A13}"/>
                </c:ext>
              </c:extLst>
            </c:dLbl>
            <c:dLbl>
              <c:idx val="9"/>
              <c:layout>
                <c:manualLayout>
                  <c:x val="-0.12593464537291407"/>
                  <c:y val="-3.2163742690058478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D19-44EA-9B73-DA95A918E300}"/>
                </c:ext>
              </c:extLst>
            </c:dLbl>
            <c:dLbl>
              <c:idx val="11"/>
              <c:layout>
                <c:manualLayout>
                  <c:x val="-0.1128205848606559"/>
                  <c:y val="-3.8011695906432746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75C-4640-91BF-23BBDE3C3A13}"/>
                </c:ext>
              </c:extLst>
            </c:dLbl>
            <c:dLbl>
              <c:idx val="27"/>
              <c:layout>
                <c:manualLayout>
                  <c:x val="-0.1335952573168"/>
                  <c:y val="-2.923976608187137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75C-4640-91BF-23BBDE3C3A13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'Combined ROC TPR-FPR Graph'!$F$8:$F$35</c:f>
              <c:numCache>
                <c:formatCode>General</c:formatCode>
                <c:ptCount val="28"/>
                <c:pt idx="0">
                  <c:v>0.2</c:v>
                </c:pt>
                <c:pt idx="1">
                  <c:v>0.3</c:v>
                </c:pt>
                <c:pt idx="2">
                  <c:v>0.2</c:v>
                </c:pt>
                <c:pt idx="3">
                  <c:v>0.2</c:v>
                </c:pt>
                <c:pt idx="4">
                  <c:v>0.3</c:v>
                </c:pt>
                <c:pt idx="5">
                  <c:v>0.2</c:v>
                </c:pt>
                <c:pt idx="6">
                  <c:v>0.2</c:v>
                </c:pt>
                <c:pt idx="7">
                  <c:v>0.3</c:v>
                </c:pt>
                <c:pt idx="8">
                  <c:v>0.2</c:v>
                </c:pt>
                <c:pt idx="9">
                  <c:v>0.2</c:v>
                </c:pt>
                <c:pt idx="10">
                  <c:v>0.3</c:v>
                </c:pt>
                <c:pt idx="11">
                  <c:v>0.2</c:v>
                </c:pt>
                <c:pt idx="27" formatCode="0.0">
                  <c:v>1</c:v>
                </c:pt>
              </c:numCache>
            </c:numRef>
          </c:xVal>
          <c:yVal>
            <c:numRef>
              <c:f>'Combined ROC TPR-FPR Graph'!$E$8:$E$35</c:f>
              <c:numCache>
                <c:formatCode>0.00</c:formatCode>
                <c:ptCount val="28"/>
                <c:pt idx="0">
                  <c:v>0.27631578947368424</c:v>
                </c:pt>
                <c:pt idx="1">
                  <c:v>0.67105263157894735</c:v>
                </c:pt>
                <c:pt idx="2">
                  <c:v>0.84210526315789469</c:v>
                </c:pt>
                <c:pt idx="3">
                  <c:v>0.25</c:v>
                </c:pt>
                <c:pt idx="4">
                  <c:v>0.75</c:v>
                </c:pt>
                <c:pt idx="5">
                  <c:v>0.5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 formatCode="0.0">
                  <c:v>0.2</c:v>
                </c:pt>
                <c:pt idx="10" formatCode="0.0">
                  <c:v>0.4</c:v>
                </c:pt>
                <c:pt idx="11" formatCode="0.0">
                  <c:v>0.7</c:v>
                </c:pt>
                <c:pt idx="14" formatCode="General">
                  <c:v>0</c:v>
                </c:pt>
                <c:pt idx="15" formatCode="General">
                  <c:v>0</c:v>
                </c:pt>
                <c:pt idx="16" formatCode="General">
                  <c:v>0</c:v>
                </c:pt>
                <c:pt idx="17" formatCode="General">
                  <c:v>0</c:v>
                </c:pt>
                <c:pt idx="27" formatCode="0.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75C-4640-91BF-23BBDE3C3A1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487537920"/>
        <c:axId val="1487540320"/>
      </c:scatterChart>
      <c:valAx>
        <c:axId val="148753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FPR (1-Specificity)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7540320"/>
        <c:crosses val="autoZero"/>
        <c:crossBetween val="midCat"/>
      </c:valAx>
      <c:valAx>
        <c:axId val="1487540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TPR (Recall/Sensitivity)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7537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>
          <a:lumMod val="25000"/>
          <a:lumOff val="75000"/>
        </a:sys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</xdr:colOff>
      <xdr:row>4</xdr:row>
      <xdr:rowOff>163830</xdr:rowOff>
    </xdr:from>
    <xdr:to>
      <xdr:col>13</xdr:col>
      <xdr:colOff>312420</xdr:colOff>
      <xdr:row>19</xdr:row>
      <xdr:rowOff>163830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2DF0181-A6F8-481D-9E74-5AE51A74E7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</xdr:colOff>
      <xdr:row>4</xdr:row>
      <xdr:rowOff>163830</xdr:rowOff>
    </xdr:from>
    <xdr:to>
      <xdr:col>13</xdr:col>
      <xdr:colOff>312420</xdr:colOff>
      <xdr:row>19</xdr:row>
      <xdr:rowOff>163830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EDD29DB-B414-406E-A9FB-B98501808B8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</xdr:colOff>
      <xdr:row>4</xdr:row>
      <xdr:rowOff>163830</xdr:rowOff>
    </xdr:from>
    <xdr:to>
      <xdr:col>13</xdr:col>
      <xdr:colOff>312420</xdr:colOff>
      <xdr:row>19</xdr:row>
      <xdr:rowOff>163830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72F4EEA-14A5-4556-B1F5-61D4FF7933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</xdr:colOff>
      <xdr:row>4</xdr:row>
      <xdr:rowOff>163830</xdr:rowOff>
    </xdr:from>
    <xdr:to>
      <xdr:col>13</xdr:col>
      <xdr:colOff>312420</xdr:colOff>
      <xdr:row>19</xdr:row>
      <xdr:rowOff>163830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B7F7768-8B08-47A3-8DC8-27A68EA021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13333</xdr:colOff>
      <xdr:row>4</xdr:row>
      <xdr:rowOff>167640</xdr:rowOff>
    </xdr:from>
    <xdr:to>
      <xdr:col>14</xdr:col>
      <xdr:colOff>594359</xdr:colOff>
      <xdr:row>28</xdr:row>
      <xdr:rowOff>167640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B3CD87F-4C53-4741-A19D-7E49B95439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s://ssltarget.com/" TargetMode="External"/><Relationship Id="rId1" Type="http://schemas.openxmlformats.org/officeDocument/2006/relationships/hyperlink" Target="http://meta2.com/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97CE7-8933-4343-AF90-A588D58AAA12}">
  <sheetPr>
    <tabColor rgb="FFFF0000"/>
  </sheetPr>
  <dimension ref="C3:G7"/>
  <sheetViews>
    <sheetView zoomScale="90" zoomScaleNormal="90" workbookViewId="0">
      <selection activeCell="L5" sqref="L5"/>
    </sheetView>
  </sheetViews>
  <sheetFormatPr defaultRowHeight="14.4" x14ac:dyDescent="0.3"/>
  <cols>
    <col min="3" max="3" width="8" bestFit="1" customWidth="1"/>
    <col min="4" max="4" width="5.44140625" bestFit="1" customWidth="1"/>
    <col min="5" max="5" width="3.88671875" bestFit="1" customWidth="1"/>
    <col min="6" max="6" width="78.88671875" customWidth="1"/>
    <col min="7" max="7" width="100" customWidth="1"/>
  </cols>
  <sheetData>
    <row r="3" spans="3:7" ht="28.8" x14ac:dyDescent="0.3">
      <c r="C3" s="177" t="s">
        <v>812</v>
      </c>
      <c r="D3" s="177" t="s">
        <v>1077</v>
      </c>
      <c r="E3" s="177"/>
      <c r="F3" s="179" t="s">
        <v>1078</v>
      </c>
      <c r="G3" s="179" t="s">
        <v>1079</v>
      </c>
    </row>
    <row r="4" spans="3:7" ht="201.6" x14ac:dyDescent="0.3">
      <c r="C4" s="183" t="s">
        <v>164</v>
      </c>
      <c r="D4" s="186">
        <v>1</v>
      </c>
      <c r="E4" s="180" t="s">
        <v>1081</v>
      </c>
      <c r="F4" s="181" t="s">
        <v>1088</v>
      </c>
      <c r="G4" s="181" t="s">
        <v>1083</v>
      </c>
    </row>
    <row r="5" spans="3:7" ht="172.8" x14ac:dyDescent="0.3">
      <c r="C5" s="184" t="s">
        <v>163</v>
      </c>
      <c r="D5" s="186">
        <v>2</v>
      </c>
      <c r="E5" s="180" t="s">
        <v>1080</v>
      </c>
      <c r="F5" s="8" t="s">
        <v>1084</v>
      </c>
      <c r="G5" s="181" t="s">
        <v>1087</v>
      </c>
    </row>
    <row r="6" spans="3:7" ht="187.2" x14ac:dyDescent="0.3">
      <c r="C6" s="185" t="s">
        <v>162</v>
      </c>
      <c r="D6" s="186">
        <v>3</v>
      </c>
      <c r="E6" s="180" t="s">
        <v>1082</v>
      </c>
      <c r="F6" s="181" t="s">
        <v>1086</v>
      </c>
      <c r="G6" s="181" t="s">
        <v>1085</v>
      </c>
    </row>
    <row r="7" spans="3:7" x14ac:dyDescent="0.3">
      <c r="D7" s="182"/>
    </row>
  </sheetData>
  <conditionalFormatting sqref="D4:E6 D7">
    <cfRule type="colorScale" priority="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A815D-8B23-45A2-B603-0E0D04901279}">
  <sheetPr>
    <tabColor rgb="FFFF0000"/>
  </sheetPr>
  <dimension ref="A1:F21"/>
  <sheetViews>
    <sheetView zoomScale="70" zoomScaleNormal="70" workbookViewId="0">
      <pane ySplit="1" topLeftCell="A2" activePane="bottomLeft" state="frozen"/>
      <selection pane="bottomLeft" activeCell="K16" sqref="K16"/>
    </sheetView>
  </sheetViews>
  <sheetFormatPr defaultColWidth="8.88671875" defaultRowHeight="14.4" x14ac:dyDescent="0.3"/>
  <cols>
    <col min="1" max="1" width="4.21875" style="3" customWidth="1"/>
    <col min="2" max="2" width="10.88671875" style="3" customWidth="1"/>
    <col min="3" max="3" width="14.6640625" style="3" customWidth="1"/>
    <col min="4" max="4" width="47" style="3" customWidth="1"/>
    <col min="5" max="5" width="40.33203125" style="3" customWidth="1"/>
    <col min="6" max="6" width="61.21875" style="3" customWidth="1"/>
    <col min="7" max="16384" width="8.88671875" style="3"/>
  </cols>
  <sheetData>
    <row r="1" spans="1:6" x14ac:dyDescent="0.3">
      <c r="A1" s="5" t="s">
        <v>121</v>
      </c>
      <c r="B1" s="5" t="s">
        <v>122</v>
      </c>
      <c r="C1" s="5" t="s">
        <v>123</v>
      </c>
      <c r="D1" s="5" t="s">
        <v>124</v>
      </c>
      <c r="E1" s="5" t="s">
        <v>125</v>
      </c>
      <c r="F1" s="5" t="s">
        <v>126</v>
      </c>
    </row>
    <row r="2" spans="1:6" x14ac:dyDescent="0.3">
      <c r="A2" s="8">
        <v>1</v>
      </c>
      <c r="B2" s="121" t="s">
        <v>127</v>
      </c>
      <c r="C2" s="8" t="s">
        <v>128</v>
      </c>
      <c r="D2" s="8" t="s">
        <v>1094</v>
      </c>
      <c r="E2" s="8" t="s">
        <v>1053</v>
      </c>
      <c r="F2" s="8" t="s">
        <v>129</v>
      </c>
    </row>
    <row r="3" spans="1:6" ht="43.2" x14ac:dyDescent="0.3">
      <c r="A3" s="8">
        <v>2</v>
      </c>
      <c r="B3" s="121" t="s">
        <v>127</v>
      </c>
      <c r="C3" s="8" t="s">
        <v>1058</v>
      </c>
      <c r="D3" s="8" t="s">
        <v>1096</v>
      </c>
      <c r="E3" s="8" t="s">
        <v>1065</v>
      </c>
      <c r="F3" s="8" t="s">
        <v>1097</v>
      </c>
    </row>
    <row r="4" spans="1:6" x14ac:dyDescent="0.3">
      <c r="A4" s="8">
        <v>3</v>
      </c>
      <c r="B4" s="121" t="s">
        <v>127</v>
      </c>
      <c r="C4" s="8" t="s">
        <v>130</v>
      </c>
      <c r="D4" s="8" t="s">
        <v>131</v>
      </c>
      <c r="E4" s="8" t="s">
        <v>132</v>
      </c>
      <c r="F4" s="8" t="s">
        <v>133</v>
      </c>
    </row>
    <row r="5" spans="1:6" ht="43.2" x14ac:dyDescent="0.3">
      <c r="A5" s="8">
        <v>4</v>
      </c>
      <c r="B5" s="121" t="s">
        <v>127</v>
      </c>
      <c r="C5" s="8" t="s">
        <v>134</v>
      </c>
      <c r="D5" s="8" t="s">
        <v>1095</v>
      </c>
      <c r="E5" s="8" t="s">
        <v>1066</v>
      </c>
      <c r="F5" s="8" t="s">
        <v>1098</v>
      </c>
    </row>
    <row r="6" spans="1:6" x14ac:dyDescent="0.3">
      <c r="A6" s="8">
        <v>5</v>
      </c>
      <c r="B6" s="121" t="s">
        <v>127</v>
      </c>
      <c r="C6" s="8" t="s">
        <v>137</v>
      </c>
      <c r="D6" s="8" t="s">
        <v>1099</v>
      </c>
      <c r="E6" s="8" t="s">
        <v>1054</v>
      </c>
      <c r="F6" s="8" t="s">
        <v>136</v>
      </c>
    </row>
    <row r="7" spans="1:6" x14ac:dyDescent="0.3">
      <c r="A7" s="8">
        <v>6</v>
      </c>
      <c r="B7" s="123" t="s">
        <v>138</v>
      </c>
      <c r="C7" s="8" t="s">
        <v>139</v>
      </c>
      <c r="D7" s="8" t="s">
        <v>1101</v>
      </c>
      <c r="E7" s="8" t="s">
        <v>140</v>
      </c>
      <c r="F7" s="8" t="s">
        <v>1100</v>
      </c>
    </row>
    <row r="8" spans="1:6" x14ac:dyDescent="0.3">
      <c r="A8" s="8">
        <v>7</v>
      </c>
      <c r="B8" s="124" t="s">
        <v>141</v>
      </c>
      <c r="C8" s="8" t="s">
        <v>139</v>
      </c>
      <c r="D8" s="8" t="s">
        <v>142</v>
      </c>
      <c r="E8" s="8" t="s">
        <v>143</v>
      </c>
      <c r="F8" s="8" t="s">
        <v>144</v>
      </c>
    </row>
    <row r="9" spans="1:6" ht="28.8" x14ac:dyDescent="0.3">
      <c r="A9" s="8">
        <v>8</v>
      </c>
      <c r="B9" s="124" t="s">
        <v>141</v>
      </c>
      <c r="C9" s="8" t="s">
        <v>145</v>
      </c>
      <c r="D9" s="8" t="s">
        <v>146</v>
      </c>
      <c r="E9" s="8" t="s">
        <v>143</v>
      </c>
      <c r="F9" s="8" t="s">
        <v>1055</v>
      </c>
    </row>
    <row r="10" spans="1:6" x14ac:dyDescent="0.3">
      <c r="A10" s="8">
        <v>9</v>
      </c>
      <c r="B10" s="124" t="s">
        <v>141</v>
      </c>
      <c r="C10" s="8" t="s">
        <v>139</v>
      </c>
      <c r="D10" s="8" t="s">
        <v>147</v>
      </c>
      <c r="E10" s="8" t="s">
        <v>148</v>
      </c>
      <c r="F10" s="8" t="s">
        <v>149</v>
      </c>
    </row>
    <row r="11" spans="1:6" x14ac:dyDescent="0.3">
      <c r="A11" s="8">
        <v>10</v>
      </c>
      <c r="B11" s="124" t="s">
        <v>141</v>
      </c>
      <c r="C11" s="8" t="s">
        <v>139</v>
      </c>
      <c r="D11" s="8" t="s">
        <v>147</v>
      </c>
      <c r="E11" s="8" t="s">
        <v>150</v>
      </c>
      <c r="F11" s="8" t="s">
        <v>149</v>
      </c>
    </row>
    <row r="12" spans="1:6" x14ac:dyDescent="0.3">
      <c r="A12" s="8">
        <v>11</v>
      </c>
      <c r="B12" s="122" t="s">
        <v>189</v>
      </c>
      <c r="C12" s="8" t="s">
        <v>151</v>
      </c>
      <c r="D12" s="126" t="s">
        <v>1102</v>
      </c>
      <c r="E12" s="8" t="s">
        <v>152</v>
      </c>
      <c r="F12" s="8" t="s">
        <v>1103</v>
      </c>
    </row>
    <row r="13" spans="1:6" x14ac:dyDescent="0.3">
      <c r="A13" s="8">
        <v>12</v>
      </c>
      <c r="B13" s="127" t="s">
        <v>154</v>
      </c>
      <c r="C13" s="8" t="s">
        <v>155</v>
      </c>
      <c r="D13" s="8" t="s">
        <v>1056</v>
      </c>
      <c r="E13" s="8" t="s">
        <v>1105</v>
      </c>
      <c r="F13" s="8" t="s">
        <v>1104</v>
      </c>
    </row>
    <row r="14" spans="1:6" x14ac:dyDescent="0.3">
      <c r="A14" s="8">
        <v>13</v>
      </c>
      <c r="B14" s="128" t="s">
        <v>156</v>
      </c>
      <c r="C14" s="8" t="s">
        <v>155</v>
      </c>
      <c r="D14" s="8" t="s">
        <v>1071</v>
      </c>
      <c r="E14" s="8" t="s">
        <v>157</v>
      </c>
      <c r="F14" s="8" t="s">
        <v>1106</v>
      </c>
    </row>
    <row r="15" spans="1:6" ht="28.8" x14ac:dyDescent="0.3">
      <c r="A15" s="8">
        <v>14</v>
      </c>
      <c r="B15" s="125" t="s">
        <v>1057</v>
      </c>
      <c r="C15" s="8" t="s">
        <v>134</v>
      </c>
      <c r="D15" s="8" t="s">
        <v>1107</v>
      </c>
      <c r="E15" s="8" t="s">
        <v>135</v>
      </c>
      <c r="F15" s="8" t="s">
        <v>136</v>
      </c>
    </row>
    <row r="16" spans="1:6" ht="28.8" x14ac:dyDescent="0.3">
      <c r="A16" s="8">
        <v>15</v>
      </c>
      <c r="B16" s="125" t="s">
        <v>1057</v>
      </c>
      <c r="C16" s="8" t="s">
        <v>137</v>
      </c>
      <c r="D16" s="8" t="s">
        <v>153</v>
      </c>
      <c r="E16" s="8" t="s">
        <v>135</v>
      </c>
      <c r="F16" s="8" t="s">
        <v>136</v>
      </c>
    </row>
    <row r="17" spans="1:6" ht="28.8" x14ac:dyDescent="0.3">
      <c r="A17" s="8">
        <v>16</v>
      </c>
      <c r="B17" s="125" t="s">
        <v>1057</v>
      </c>
      <c r="C17" s="8" t="s">
        <v>1058</v>
      </c>
      <c r="D17" s="8" t="s">
        <v>1059</v>
      </c>
      <c r="E17" s="8" t="s">
        <v>1060</v>
      </c>
      <c r="F17" s="8" t="s">
        <v>1067</v>
      </c>
    </row>
    <row r="18" spans="1:6" ht="28.8" x14ac:dyDescent="0.3">
      <c r="A18" s="8">
        <v>17</v>
      </c>
      <c r="B18" s="125" t="s">
        <v>1057</v>
      </c>
      <c r="C18" s="8" t="s">
        <v>1058</v>
      </c>
      <c r="D18" s="8" t="s">
        <v>1063</v>
      </c>
      <c r="E18" s="8" t="s">
        <v>1064</v>
      </c>
      <c r="F18" s="8" t="s">
        <v>1108</v>
      </c>
    </row>
    <row r="19" spans="1:6" ht="28.8" x14ac:dyDescent="0.3">
      <c r="A19" s="8">
        <v>18</v>
      </c>
      <c r="B19" s="176" t="s">
        <v>1109</v>
      </c>
      <c r="C19" s="8" t="s">
        <v>145</v>
      </c>
      <c r="D19" s="8" t="s">
        <v>1062</v>
      </c>
      <c r="E19" s="8" t="s">
        <v>1061</v>
      </c>
      <c r="F19" s="8" t="s">
        <v>1110</v>
      </c>
    </row>
    <row r="20" spans="1:6" ht="28.8" x14ac:dyDescent="0.3">
      <c r="A20" s="8">
        <v>19</v>
      </c>
      <c r="B20" s="176" t="s">
        <v>1109</v>
      </c>
      <c r="C20" s="8" t="s">
        <v>145</v>
      </c>
      <c r="D20" s="8" t="s">
        <v>1068</v>
      </c>
      <c r="E20" s="8" t="s">
        <v>1111</v>
      </c>
      <c r="F20" s="8" t="s">
        <v>1112</v>
      </c>
    </row>
    <row r="21" spans="1:6" ht="43.2" x14ac:dyDescent="0.3">
      <c r="A21" s="8">
        <v>20</v>
      </c>
      <c r="B21" s="176" t="s">
        <v>1109</v>
      </c>
      <c r="C21" s="8" t="s">
        <v>1069</v>
      </c>
      <c r="D21" s="8" t="s">
        <v>1070</v>
      </c>
      <c r="E21" s="8" t="s">
        <v>1113</v>
      </c>
      <c r="F21" s="8" t="s">
        <v>1114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74B21-00AC-4976-9194-ACAA8D27BD38}">
  <sheetPr>
    <tabColor theme="8" tint="0.59999389629810485"/>
  </sheetPr>
  <dimension ref="A1:Y98"/>
  <sheetViews>
    <sheetView zoomScale="60" zoomScaleNormal="60" workbookViewId="0">
      <pane ySplit="3" topLeftCell="A22" activePane="bottomLeft" state="frozen"/>
      <selection activeCell="I1" sqref="I1"/>
      <selection pane="bottomLeft" activeCell="X15" sqref="X15"/>
    </sheetView>
  </sheetViews>
  <sheetFormatPr defaultColWidth="8.88671875" defaultRowHeight="14.4" x14ac:dyDescent="0.3"/>
  <cols>
    <col min="1" max="1" width="7.33203125" style="3" bestFit="1" customWidth="1"/>
    <col min="2" max="2" width="1.21875" style="19" customWidth="1"/>
    <col min="3" max="3" width="3.44140625" style="3" customWidth="1"/>
    <col min="4" max="4" width="19.5546875" style="3" customWidth="1"/>
    <col min="5" max="5" width="18.6640625" style="3" customWidth="1"/>
    <col min="6" max="6" width="11.77734375" style="3" customWidth="1"/>
    <col min="7" max="7" width="9.6640625" style="3" customWidth="1"/>
    <col min="8" max="8" width="8.88671875" style="3"/>
    <col min="9" max="9" width="0.5546875" style="19" customWidth="1"/>
    <col min="10" max="10" width="13.33203125" style="3" hidden="1" customWidth="1"/>
    <col min="11" max="11" width="20.88671875" style="3" hidden="1" customWidth="1"/>
    <col min="12" max="12" width="6" style="3" customWidth="1"/>
    <col min="13" max="13" width="13.33203125" style="3" customWidth="1"/>
    <col min="14" max="14" width="14.88671875" style="3" customWidth="1"/>
    <col min="15" max="15" width="14.33203125" style="3" bestFit="1" customWidth="1"/>
    <col min="16" max="16" width="7.5546875" style="3" customWidth="1"/>
    <col min="17" max="17" width="49.5546875" style="3" customWidth="1"/>
    <col min="18" max="18" width="0.5546875" style="20" customWidth="1"/>
    <col min="19" max="21" width="16.77734375" style="3" bestFit="1" customWidth="1"/>
    <col min="22" max="16384" width="8.88671875" style="3"/>
  </cols>
  <sheetData>
    <row r="1" spans="1:25" ht="15" thickBot="1" x14ac:dyDescent="0.35">
      <c r="A1" s="18"/>
      <c r="C1" s="228" t="s">
        <v>158</v>
      </c>
      <c r="D1" s="229"/>
      <c r="E1" s="229"/>
      <c r="F1" s="229"/>
      <c r="G1" s="229"/>
      <c r="H1" s="229"/>
      <c r="I1" s="106"/>
      <c r="J1" s="232" t="s">
        <v>159</v>
      </c>
      <c r="K1" s="233"/>
      <c r="L1" s="233"/>
      <c r="M1" s="233"/>
      <c r="N1" s="233"/>
      <c r="O1" s="233"/>
      <c r="P1" s="233"/>
      <c r="Q1" s="234"/>
      <c r="R1" s="110"/>
      <c r="S1" s="238" t="s">
        <v>160</v>
      </c>
      <c r="T1" s="239"/>
      <c r="U1" s="239"/>
      <c r="Y1" s="14"/>
    </row>
    <row r="2" spans="1:25" x14ac:dyDescent="0.3">
      <c r="A2" s="18"/>
      <c r="C2" s="230"/>
      <c r="D2" s="231"/>
      <c r="E2" s="231"/>
      <c r="F2" s="231"/>
      <c r="G2" s="231"/>
      <c r="H2" s="231"/>
      <c r="I2" s="107"/>
      <c r="J2" s="235"/>
      <c r="K2" s="236"/>
      <c r="L2" s="236"/>
      <c r="M2" s="236"/>
      <c r="N2" s="236"/>
      <c r="O2" s="236"/>
      <c r="P2" s="236"/>
      <c r="Q2" s="237"/>
      <c r="R2" s="111"/>
      <c r="S2" s="224" t="s">
        <v>162</v>
      </c>
      <c r="T2" s="224" t="s">
        <v>163</v>
      </c>
      <c r="U2" s="224" t="s">
        <v>164</v>
      </c>
    </row>
    <row r="3" spans="1:25" ht="57.6" x14ac:dyDescent="0.3">
      <c r="A3" s="5" t="s">
        <v>0</v>
      </c>
      <c r="C3" s="103" t="s">
        <v>1120</v>
      </c>
      <c r="D3" s="5" t="s">
        <v>138</v>
      </c>
      <c r="E3" s="5" t="s">
        <v>165</v>
      </c>
      <c r="F3" s="5" t="s">
        <v>166</v>
      </c>
      <c r="G3" s="5" t="s">
        <v>167</v>
      </c>
      <c r="H3" s="5" t="s">
        <v>168</v>
      </c>
      <c r="I3" s="107"/>
      <c r="J3" s="115" t="s">
        <v>169</v>
      </c>
      <c r="K3" s="6" t="s">
        <v>170</v>
      </c>
      <c r="L3" s="6" t="s">
        <v>171</v>
      </c>
      <c r="M3" s="6" t="s">
        <v>123</v>
      </c>
      <c r="N3" s="6" t="s">
        <v>172</v>
      </c>
      <c r="O3" s="6" t="s">
        <v>1</v>
      </c>
      <c r="P3" s="6" t="s">
        <v>173</v>
      </c>
      <c r="Q3" s="6" t="s">
        <v>174</v>
      </c>
      <c r="R3" s="111"/>
      <c r="S3" s="7" t="s">
        <v>176</v>
      </c>
      <c r="T3" s="7" t="s">
        <v>176</v>
      </c>
      <c r="U3" s="7" t="s">
        <v>176</v>
      </c>
    </row>
    <row r="4" spans="1:25" ht="43.2" x14ac:dyDescent="0.3">
      <c r="A4" s="8">
        <v>1</v>
      </c>
      <c r="C4" s="12">
        <v>1</v>
      </c>
      <c r="D4" s="8" t="s">
        <v>177</v>
      </c>
      <c r="E4" s="8" t="s">
        <v>178</v>
      </c>
      <c r="F4" s="119">
        <v>45933</v>
      </c>
      <c r="G4" s="129">
        <v>0.56041666666666667</v>
      </c>
      <c r="H4" s="129">
        <v>0.56041666666666667</v>
      </c>
      <c r="I4" s="108"/>
      <c r="J4" s="12" t="s">
        <v>179</v>
      </c>
      <c r="K4" s="8" t="s">
        <v>180</v>
      </c>
      <c r="L4" s="8">
        <v>1</v>
      </c>
      <c r="M4" s="8" t="s">
        <v>181</v>
      </c>
      <c r="N4" s="8" t="s">
        <v>182</v>
      </c>
      <c r="O4" s="8" t="s">
        <v>3</v>
      </c>
      <c r="P4" s="8" t="s">
        <v>183</v>
      </c>
      <c r="Q4" s="10" t="s">
        <v>184</v>
      </c>
      <c r="R4" s="112"/>
      <c r="S4" s="12" t="s">
        <v>447</v>
      </c>
      <c r="T4" s="12" t="s">
        <v>185</v>
      </c>
      <c r="U4" s="12" t="s">
        <v>185</v>
      </c>
    </row>
    <row r="5" spans="1:25" ht="57.6" x14ac:dyDescent="0.3">
      <c r="A5" s="8">
        <v>2</v>
      </c>
      <c r="C5" s="12">
        <v>2</v>
      </c>
      <c r="D5" s="8" t="s">
        <v>177</v>
      </c>
      <c r="E5" s="8" t="s">
        <v>186</v>
      </c>
      <c r="F5" s="119">
        <v>45933</v>
      </c>
      <c r="G5" s="129">
        <v>0.56180555555555556</v>
      </c>
      <c r="H5" s="129">
        <v>0.5625</v>
      </c>
      <c r="I5" s="108"/>
      <c r="J5" s="12" t="s">
        <v>179</v>
      </c>
      <c r="K5" s="8" t="s">
        <v>180</v>
      </c>
      <c r="L5" s="8">
        <v>1</v>
      </c>
      <c r="M5" s="8" t="s">
        <v>181</v>
      </c>
      <c r="N5" s="8" t="s">
        <v>187</v>
      </c>
      <c r="O5" s="8" t="s">
        <v>5</v>
      </c>
      <c r="P5" s="8" t="s">
        <v>183</v>
      </c>
      <c r="Q5" s="13" t="s">
        <v>188</v>
      </c>
      <c r="R5" s="112"/>
      <c r="S5" s="12" t="s">
        <v>447</v>
      </c>
      <c r="T5" s="12" t="s">
        <v>185</v>
      </c>
      <c r="U5" s="12" t="s">
        <v>185</v>
      </c>
    </row>
    <row r="6" spans="1:25" x14ac:dyDescent="0.3">
      <c r="A6" s="8">
        <v>3</v>
      </c>
      <c r="C6" s="12">
        <v>3</v>
      </c>
      <c r="D6" s="8" t="s">
        <v>177</v>
      </c>
      <c r="E6" s="13" t="s">
        <v>190</v>
      </c>
      <c r="F6" s="119">
        <v>45933</v>
      </c>
      <c r="G6" s="129">
        <v>0.56388888888888888</v>
      </c>
      <c r="H6" s="129">
        <v>0.56458333333333333</v>
      </c>
      <c r="I6" s="108"/>
      <c r="J6" s="12" t="s">
        <v>179</v>
      </c>
      <c r="K6" s="8" t="s">
        <v>180</v>
      </c>
      <c r="L6" s="8">
        <v>1</v>
      </c>
      <c r="M6" s="8" t="s">
        <v>181</v>
      </c>
      <c r="N6" s="8" t="s">
        <v>191</v>
      </c>
      <c r="O6" s="8" t="s">
        <v>6</v>
      </c>
      <c r="P6" s="8" t="s">
        <v>183</v>
      </c>
      <c r="Q6" s="10" t="s">
        <v>192</v>
      </c>
      <c r="R6" s="112"/>
      <c r="S6" s="12" t="s">
        <v>447</v>
      </c>
      <c r="T6" s="12" t="s">
        <v>185</v>
      </c>
      <c r="U6" s="12" t="s">
        <v>185</v>
      </c>
    </row>
    <row r="7" spans="1:25" x14ac:dyDescent="0.3">
      <c r="A7" s="8">
        <v>4</v>
      </c>
      <c r="C7" s="12">
        <v>4</v>
      </c>
      <c r="D7" s="8" t="s">
        <v>177</v>
      </c>
      <c r="E7" s="13" t="s">
        <v>193</v>
      </c>
      <c r="F7" s="119">
        <v>45933</v>
      </c>
      <c r="G7" s="129">
        <v>0.56597222222222221</v>
      </c>
      <c r="H7" s="129">
        <v>0.56666666666666665</v>
      </c>
      <c r="I7" s="108"/>
      <c r="J7" s="12" t="s">
        <v>179</v>
      </c>
      <c r="K7" s="8" t="s">
        <v>180</v>
      </c>
      <c r="L7" s="8">
        <v>1</v>
      </c>
      <c r="M7" s="8" t="s">
        <v>181</v>
      </c>
      <c r="N7" s="8" t="s">
        <v>194</v>
      </c>
      <c r="O7" s="8" t="s">
        <v>7</v>
      </c>
      <c r="P7" s="8" t="s">
        <v>183</v>
      </c>
      <c r="Q7" s="10" t="s">
        <v>195</v>
      </c>
      <c r="R7" s="112"/>
      <c r="S7" s="12" t="s">
        <v>447</v>
      </c>
      <c r="T7" s="12" t="s">
        <v>185</v>
      </c>
      <c r="U7" s="12" t="s">
        <v>185</v>
      </c>
    </row>
    <row r="8" spans="1:25" x14ac:dyDescent="0.3">
      <c r="A8" s="8">
        <v>5</v>
      </c>
      <c r="C8" s="12">
        <v>5</v>
      </c>
      <c r="D8" s="8" t="s">
        <v>177</v>
      </c>
      <c r="E8" s="13" t="s">
        <v>196</v>
      </c>
      <c r="F8" s="119">
        <v>45933</v>
      </c>
      <c r="G8" s="129">
        <v>0.56805555555555554</v>
      </c>
      <c r="H8" s="129">
        <v>0.56874999999999998</v>
      </c>
      <c r="I8" s="108"/>
      <c r="J8" s="12" t="s">
        <v>179</v>
      </c>
      <c r="K8" s="8" t="s">
        <v>180</v>
      </c>
      <c r="L8" s="8">
        <v>1</v>
      </c>
      <c r="M8" s="8" t="s">
        <v>181</v>
      </c>
      <c r="N8" s="8" t="s">
        <v>197</v>
      </c>
      <c r="O8" s="8" t="s">
        <v>8</v>
      </c>
      <c r="P8" s="8" t="s">
        <v>183</v>
      </c>
      <c r="Q8" s="10" t="s">
        <v>198</v>
      </c>
      <c r="R8" s="112"/>
      <c r="S8" s="12" t="s">
        <v>447</v>
      </c>
      <c r="T8" s="12" t="s">
        <v>185</v>
      </c>
      <c r="U8" s="12" t="s">
        <v>185</v>
      </c>
    </row>
    <row r="9" spans="1:25" x14ac:dyDescent="0.3">
      <c r="A9" s="8">
        <v>6</v>
      </c>
      <c r="C9" s="12">
        <v>6</v>
      </c>
      <c r="D9" s="8" t="s">
        <v>177</v>
      </c>
      <c r="E9" s="13" t="s">
        <v>199</v>
      </c>
      <c r="F9" s="119">
        <v>45933</v>
      </c>
      <c r="G9" s="129">
        <v>0.57013888888888886</v>
      </c>
      <c r="H9" s="129">
        <v>0.5708333333333333</v>
      </c>
      <c r="I9" s="108"/>
      <c r="J9" s="12" t="s">
        <v>179</v>
      </c>
      <c r="K9" s="8" t="s">
        <v>180</v>
      </c>
      <c r="L9" s="8">
        <v>1</v>
      </c>
      <c r="M9" s="8" t="s">
        <v>181</v>
      </c>
      <c r="N9" s="8" t="s">
        <v>200</v>
      </c>
      <c r="O9" s="8" t="s">
        <v>9</v>
      </c>
      <c r="P9" s="8" t="s">
        <v>183</v>
      </c>
      <c r="Q9" s="10" t="s">
        <v>201</v>
      </c>
      <c r="R9" s="112"/>
      <c r="S9" s="12" t="s">
        <v>447</v>
      </c>
      <c r="T9" s="12" t="s">
        <v>185</v>
      </c>
      <c r="U9" s="12" t="s">
        <v>185</v>
      </c>
    </row>
    <row r="10" spans="1:25" x14ac:dyDescent="0.3">
      <c r="A10" s="8">
        <v>7</v>
      </c>
      <c r="C10" s="12">
        <v>7</v>
      </c>
      <c r="D10" s="8" t="s">
        <v>177</v>
      </c>
      <c r="E10" s="13" t="s">
        <v>202</v>
      </c>
      <c r="F10" s="119">
        <v>45933</v>
      </c>
      <c r="G10" s="129">
        <v>0.57222222222222219</v>
      </c>
      <c r="H10" s="129">
        <v>0.57361111111111107</v>
      </c>
      <c r="I10" s="108"/>
      <c r="J10" s="12" t="s">
        <v>179</v>
      </c>
      <c r="K10" s="8" t="s">
        <v>180</v>
      </c>
      <c r="L10" s="8">
        <v>1</v>
      </c>
      <c r="M10" s="8" t="s">
        <v>181</v>
      </c>
      <c r="N10" s="8" t="s">
        <v>203</v>
      </c>
      <c r="O10" s="8" t="s">
        <v>10</v>
      </c>
      <c r="P10" s="8" t="s">
        <v>183</v>
      </c>
      <c r="Q10" s="10" t="s">
        <v>204</v>
      </c>
      <c r="R10" s="112"/>
      <c r="S10" s="12" t="s">
        <v>185</v>
      </c>
      <c r="T10" s="12" t="s">
        <v>185</v>
      </c>
      <c r="U10" s="12" t="s">
        <v>185</v>
      </c>
    </row>
    <row r="11" spans="1:25" ht="28.8" x14ac:dyDescent="0.3">
      <c r="A11" s="8">
        <v>8</v>
      </c>
      <c r="C11" s="12">
        <v>8</v>
      </c>
      <c r="D11" s="8" t="s">
        <v>177</v>
      </c>
      <c r="E11" s="13" t="s">
        <v>205</v>
      </c>
      <c r="F11" s="119">
        <v>45933</v>
      </c>
      <c r="G11" s="129">
        <v>0.5756944444444444</v>
      </c>
      <c r="H11" s="129">
        <v>0.5756944444444444</v>
      </c>
      <c r="I11" s="108"/>
      <c r="J11" s="12" t="s">
        <v>179</v>
      </c>
      <c r="K11" s="8" t="s">
        <v>180</v>
      </c>
      <c r="L11" s="8">
        <v>1</v>
      </c>
      <c r="M11" s="8" t="s">
        <v>181</v>
      </c>
      <c r="N11" s="8" t="s">
        <v>206</v>
      </c>
      <c r="O11" s="8" t="s">
        <v>11</v>
      </c>
      <c r="P11" s="8" t="s">
        <v>183</v>
      </c>
      <c r="Q11" s="10" t="s">
        <v>207</v>
      </c>
      <c r="R11" s="112"/>
      <c r="S11" s="12" t="s">
        <v>185</v>
      </c>
      <c r="T11" s="12" t="s">
        <v>185</v>
      </c>
      <c r="U11" s="12" t="s">
        <v>185</v>
      </c>
    </row>
    <row r="12" spans="1:25" x14ac:dyDescent="0.3">
      <c r="A12" s="8">
        <v>9</v>
      </c>
      <c r="C12" s="12">
        <v>9</v>
      </c>
      <c r="D12" s="8" t="s">
        <v>177</v>
      </c>
      <c r="E12" s="13" t="s">
        <v>208</v>
      </c>
      <c r="F12" s="119">
        <v>45933</v>
      </c>
      <c r="G12" s="129">
        <v>0.57777777777777772</v>
      </c>
      <c r="H12" s="129">
        <v>0.57916666666666672</v>
      </c>
      <c r="I12" s="108"/>
      <c r="J12" s="12" t="s">
        <v>179</v>
      </c>
      <c r="K12" s="8" t="s">
        <v>180</v>
      </c>
      <c r="L12" s="8">
        <v>1</v>
      </c>
      <c r="M12" s="8" t="s">
        <v>181</v>
      </c>
      <c r="N12" s="8" t="s">
        <v>209</v>
      </c>
      <c r="O12" s="8" t="s">
        <v>12</v>
      </c>
      <c r="P12" s="8" t="s">
        <v>183</v>
      </c>
      <c r="Q12" s="10" t="s">
        <v>210</v>
      </c>
      <c r="R12" s="112"/>
      <c r="S12" s="12" t="s">
        <v>185</v>
      </c>
      <c r="T12" s="12" t="s">
        <v>185</v>
      </c>
      <c r="U12" s="12" t="s">
        <v>185</v>
      </c>
    </row>
    <row r="13" spans="1:25" x14ac:dyDescent="0.3">
      <c r="A13" s="8">
        <v>10</v>
      </c>
      <c r="C13" s="12">
        <v>10</v>
      </c>
      <c r="D13" s="8" t="s">
        <v>177</v>
      </c>
      <c r="E13" s="13" t="s">
        <v>211</v>
      </c>
      <c r="F13" s="119">
        <v>45933</v>
      </c>
      <c r="G13" s="129">
        <v>0.5805555555555556</v>
      </c>
      <c r="H13" s="129">
        <v>0.5805555555555556</v>
      </c>
      <c r="I13" s="108"/>
      <c r="J13" s="12" t="s">
        <v>179</v>
      </c>
      <c r="K13" s="8" t="s">
        <v>180</v>
      </c>
      <c r="L13" s="8">
        <v>1</v>
      </c>
      <c r="M13" s="8" t="s">
        <v>181</v>
      </c>
      <c r="N13" s="8" t="s">
        <v>212</v>
      </c>
      <c r="O13" s="8" t="s">
        <v>13</v>
      </c>
      <c r="P13" s="8" t="s">
        <v>183</v>
      </c>
      <c r="Q13" s="10" t="s">
        <v>213</v>
      </c>
      <c r="R13" s="112"/>
      <c r="S13" s="12" t="s">
        <v>185</v>
      </c>
      <c r="T13" s="12" t="s">
        <v>185</v>
      </c>
      <c r="U13" s="12" t="s">
        <v>185</v>
      </c>
    </row>
    <row r="14" spans="1:25" x14ac:dyDescent="0.3">
      <c r="A14" s="8">
        <v>11</v>
      </c>
      <c r="C14" s="12">
        <v>11</v>
      </c>
      <c r="D14" s="8" t="s">
        <v>177</v>
      </c>
      <c r="E14" s="13" t="s">
        <v>214</v>
      </c>
      <c r="F14" s="119">
        <v>45933</v>
      </c>
      <c r="G14" s="129">
        <v>0.58194444444444449</v>
      </c>
      <c r="H14" s="129">
        <v>0.58263888888888893</v>
      </c>
      <c r="I14" s="108"/>
      <c r="J14" s="12" t="s">
        <v>179</v>
      </c>
      <c r="K14" s="8" t="s">
        <v>180</v>
      </c>
      <c r="L14" s="8">
        <v>1</v>
      </c>
      <c r="M14" s="8" t="s">
        <v>181</v>
      </c>
      <c r="N14" s="8" t="s">
        <v>215</v>
      </c>
      <c r="O14" s="8" t="s">
        <v>14</v>
      </c>
      <c r="P14" s="8" t="s">
        <v>183</v>
      </c>
      <c r="Q14" s="10" t="s">
        <v>216</v>
      </c>
      <c r="R14" s="112"/>
      <c r="S14" s="12" t="s">
        <v>185</v>
      </c>
      <c r="T14" s="12" t="s">
        <v>185</v>
      </c>
      <c r="U14" s="12" t="s">
        <v>185</v>
      </c>
    </row>
    <row r="15" spans="1:25" x14ac:dyDescent="0.3">
      <c r="A15" s="8">
        <v>12</v>
      </c>
      <c r="C15" s="12">
        <v>12</v>
      </c>
      <c r="D15" s="8" t="s">
        <v>177</v>
      </c>
      <c r="E15" s="13" t="s">
        <v>217</v>
      </c>
      <c r="F15" s="119">
        <v>45933</v>
      </c>
      <c r="G15" s="129">
        <v>0.58402777777777781</v>
      </c>
      <c r="H15" s="129">
        <v>0.58472222222222225</v>
      </c>
      <c r="I15" s="108"/>
      <c r="J15" s="12" t="s">
        <v>179</v>
      </c>
      <c r="K15" s="8" t="s">
        <v>180</v>
      </c>
      <c r="L15" s="8">
        <v>1</v>
      </c>
      <c r="M15" s="8" t="s">
        <v>181</v>
      </c>
      <c r="N15" s="8" t="s">
        <v>218</v>
      </c>
      <c r="O15" s="8" t="s">
        <v>15</v>
      </c>
      <c r="P15" s="8" t="s">
        <v>183</v>
      </c>
      <c r="Q15" s="10" t="s">
        <v>219</v>
      </c>
      <c r="R15" s="112"/>
      <c r="S15" s="12" t="s">
        <v>185</v>
      </c>
      <c r="T15" s="12" t="s">
        <v>185</v>
      </c>
      <c r="U15" s="12" t="s">
        <v>185</v>
      </c>
    </row>
    <row r="16" spans="1:25" x14ac:dyDescent="0.3">
      <c r="A16" s="8">
        <v>13</v>
      </c>
      <c r="C16" s="12">
        <v>13</v>
      </c>
      <c r="D16" s="8" t="s">
        <v>177</v>
      </c>
      <c r="E16" s="13" t="s">
        <v>220</v>
      </c>
      <c r="F16" s="119">
        <v>45933</v>
      </c>
      <c r="G16" s="129">
        <v>0.5854166666666667</v>
      </c>
      <c r="H16" s="129">
        <v>0.58611111111111114</v>
      </c>
      <c r="I16" s="108"/>
      <c r="J16" s="12" t="s">
        <v>179</v>
      </c>
      <c r="K16" s="8" t="s">
        <v>180</v>
      </c>
      <c r="L16" s="8">
        <v>1</v>
      </c>
      <c r="M16" s="8" t="s">
        <v>181</v>
      </c>
      <c r="N16" s="8" t="s">
        <v>221</v>
      </c>
      <c r="O16" s="8" t="s">
        <v>16</v>
      </c>
      <c r="P16" s="8" t="s">
        <v>183</v>
      </c>
      <c r="Q16" s="10" t="s">
        <v>222</v>
      </c>
      <c r="R16" s="112"/>
      <c r="S16" s="12" t="s">
        <v>185</v>
      </c>
      <c r="T16" s="12" t="s">
        <v>185</v>
      </c>
      <c r="U16" s="12" t="s">
        <v>185</v>
      </c>
    </row>
    <row r="17" spans="1:21" x14ac:dyDescent="0.3">
      <c r="A17" s="8">
        <v>14</v>
      </c>
      <c r="C17" s="12">
        <v>14</v>
      </c>
      <c r="D17" s="8" t="s">
        <v>177</v>
      </c>
      <c r="E17" s="13" t="s">
        <v>223</v>
      </c>
      <c r="F17" s="119">
        <v>45933</v>
      </c>
      <c r="G17" s="129">
        <v>0.58750000000000002</v>
      </c>
      <c r="H17" s="129">
        <v>0.58819444444444446</v>
      </c>
      <c r="I17" s="108"/>
      <c r="J17" s="12" t="s">
        <v>179</v>
      </c>
      <c r="K17" s="8" t="s">
        <v>180</v>
      </c>
      <c r="L17" s="8">
        <v>1</v>
      </c>
      <c r="M17" s="8" t="s">
        <v>181</v>
      </c>
      <c r="N17" s="8" t="s">
        <v>224</v>
      </c>
      <c r="O17" s="8" t="s">
        <v>17</v>
      </c>
      <c r="P17" s="8" t="s">
        <v>183</v>
      </c>
      <c r="Q17" s="10" t="s">
        <v>225</v>
      </c>
      <c r="R17" s="112"/>
      <c r="S17" s="12" t="s">
        <v>185</v>
      </c>
      <c r="T17" s="12" t="s">
        <v>185</v>
      </c>
      <c r="U17" s="12" t="s">
        <v>185</v>
      </c>
    </row>
    <row r="18" spans="1:21" ht="28.8" x14ac:dyDescent="0.3">
      <c r="A18" s="8">
        <v>15</v>
      </c>
      <c r="C18" s="12">
        <v>15</v>
      </c>
      <c r="D18" s="8" t="s">
        <v>177</v>
      </c>
      <c r="E18" s="13" t="s">
        <v>226</v>
      </c>
      <c r="F18" s="119">
        <v>45933</v>
      </c>
      <c r="G18" s="129">
        <v>0.58958333333333335</v>
      </c>
      <c r="H18" s="129">
        <v>0.58958333333333335</v>
      </c>
      <c r="I18" s="108"/>
      <c r="J18" s="12" t="s">
        <v>179</v>
      </c>
      <c r="K18" s="8" t="s">
        <v>180</v>
      </c>
      <c r="L18" s="8">
        <v>1</v>
      </c>
      <c r="M18" s="8" t="s">
        <v>181</v>
      </c>
      <c r="N18" s="8" t="s">
        <v>227</v>
      </c>
      <c r="O18" s="8" t="s">
        <v>18</v>
      </c>
      <c r="P18" s="8" t="s">
        <v>183</v>
      </c>
      <c r="Q18" s="10" t="s">
        <v>228</v>
      </c>
      <c r="R18" s="112"/>
      <c r="S18" s="12" t="s">
        <v>447</v>
      </c>
      <c r="T18" s="12" t="s">
        <v>447</v>
      </c>
      <c r="U18" s="12" t="s">
        <v>185</v>
      </c>
    </row>
    <row r="19" spans="1:21" ht="28.8" x14ac:dyDescent="0.3">
      <c r="A19" s="8">
        <v>16</v>
      </c>
      <c r="C19" s="12">
        <v>16</v>
      </c>
      <c r="D19" s="8" t="s">
        <v>177</v>
      </c>
      <c r="E19" s="14" t="s">
        <v>229</v>
      </c>
      <c r="F19" s="119">
        <v>45933</v>
      </c>
      <c r="G19" s="129">
        <v>0.59166666666666667</v>
      </c>
      <c r="H19" s="129">
        <v>0.59305555555555556</v>
      </c>
      <c r="I19" s="108"/>
      <c r="J19" s="12" t="s">
        <v>179</v>
      </c>
      <c r="K19" s="8" t="s">
        <v>180</v>
      </c>
      <c r="L19" s="8">
        <v>1</v>
      </c>
      <c r="M19" s="8" t="s">
        <v>181</v>
      </c>
      <c r="N19" s="8" t="s">
        <v>230</v>
      </c>
      <c r="O19" s="8" t="s">
        <v>19</v>
      </c>
      <c r="P19" s="8" t="s">
        <v>183</v>
      </c>
      <c r="Q19" s="10" t="s">
        <v>231</v>
      </c>
      <c r="R19" s="112"/>
      <c r="S19" s="12" t="s">
        <v>447</v>
      </c>
      <c r="T19" s="12" t="s">
        <v>447</v>
      </c>
      <c r="U19" s="12" t="s">
        <v>185</v>
      </c>
    </row>
    <row r="20" spans="1:21" ht="28.8" x14ac:dyDescent="0.3">
      <c r="A20" s="8">
        <v>17</v>
      </c>
      <c r="C20" s="12">
        <v>17</v>
      </c>
      <c r="D20" s="8" t="s">
        <v>177</v>
      </c>
      <c r="E20" s="13" t="s">
        <v>232</v>
      </c>
      <c r="F20" s="119">
        <v>45933</v>
      </c>
      <c r="G20" s="129">
        <v>0.59375</v>
      </c>
      <c r="H20" s="129">
        <v>0.59444444444444444</v>
      </c>
      <c r="I20" s="108"/>
      <c r="J20" s="12" t="s">
        <v>179</v>
      </c>
      <c r="K20" s="8" t="s">
        <v>180</v>
      </c>
      <c r="L20" s="8">
        <v>1</v>
      </c>
      <c r="M20" s="8" t="s">
        <v>181</v>
      </c>
      <c r="N20" s="8" t="s">
        <v>233</v>
      </c>
      <c r="O20" s="8" t="s">
        <v>20</v>
      </c>
      <c r="P20" s="8" t="s">
        <v>183</v>
      </c>
      <c r="Q20" s="10" t="s">
        <v>234</v>
      </c>
      <c r="R20" s="112"/>
      <c r="S20" s="12" t="s">
        <v>447</v>
      </c>
      <c r="T20" s="12" t="s">
        <v>447</v>
      </c>
      <c r="U20" s="12" t="s">
        <v>185</v>
      </c>
    </row>
    <row r="21" spans="1:21" ht="28.8" x14ac:dyDescent="0.3">
      <c r="A21" s="8">
        <v>18</v>
      </c>
      <c r="C21" s="12">
        <v>18</v>
      </c>
      <c r="D21" s="8" t="s">
        <v>177</v>
      </c>
      <c r="E21" s="13" t="s">
        <v>235</v>
      </c>
      <c r="F21" s="119">
        <v>45933</v>
      </c>
      <c r="G21" s="129">
        <v>0.59583333333333333</v>
      </c>
      <c r="H21" s="129">
        <v>0.59652777777777777</v>
      </c>
      <c r="I21" s="108"/>
      <c r="J21" s="12" t="s">
        <v>179</v>
      </c>
      <c r="K21" s="8" t="s">
        <v>180</v>
      </c>
      <c r="L21" s="8">
        <v>1</v>
      </c>
      <c r="M21" s="8" t="s">
        <v>181</v>
      </c>
      <c r="N21" s="8" t="s">
        <v>236</v>
      </c>
      <c r="O21" s="8" t="s">
        <v>21</v>
      </c>
      <c r="P21" s="8" t="s">
        <v>183</v>
      </c>
      <c r="Q21" s="10" t="s">
        <v>237</v>
      </c>
      <c r="R21" s="112"/>
      <c r="S21" s="12" t="s">
        <v>447</v>
      </c>
      <c r="T21" s="12" t="s">
        <v>447</v>
      </c>
      <c r="U21" s="12" t="s">
        <v>185</v>
      </c>
    </row>
    <row r="22" spans="1:21" ht="28.8" x14ac:dyDescent="0.3">
      <c r="A22" s="8">
        <v>19</v>
      </c>
      <c r="C22" s="12">
        <v>19</v>
      </c>
      <c r="D22" s="8" t="s">
        <v>177</v>
      </c>
      <c r="E22" s="13" t="s">
        <v>238</v>
      </c>
      <c r="F22" s="119">
        <v>45933</v>
      </c>
      <c r="G22" s="129">
        <v>0.59791666666666665</v>
      </c>
      <c r="H22" s="129">
        <v>0.59861111111111109</v>
      </c>
      <c r="I22" s="108"/>
      <c r="J22" s="12" t="s">
        <v>179</v>
      </c>
      <c r="K22" s="8" t="s">
        <v>180</v>
      </c>
      <c r="L22" s="8">
        <v>1</v>
      </c>
      <c r="M22" s="8" t="s">
        <v>181</v>
      </c>
      <c r="N22" s="8" t="s">
        <v>239</v>
      </c>
      <c r="O22" s="8" t="s">
        <v>22</v>
      </c>
      <c r="P22" s="8" t="s">
        <v>183</v>
      </c>
      <c r="Q22" s="10" t="s">
        <v>240</v>
      </c>
      <c r="R22" s="112"/>
      <c r="S22" s="12" t="s">
        <v>447</v>
      </c>
      <c r="T22" s="12" t="s">
        <v>447</v>
      </c>
      <c r="U22" s="12" t="s">
        <v>185</v>
      </c>
    </row>
    <row r="23" spans="1:21" ht="28.8" x14ac:dyDescent="0.3">
      <c r="A23" s="8">
        <v>20</v>
      </c>
      <c r="C23" s="12">
        <v>20</v>
      </c>
      <c r="D23" s="8" t="s">
        <v>177</v>
      </c>
      <c r="E23" s="13" t="s">
        <v>241</v>
      </c>
      <c r="F23" s="119">
        <v>45933</v>
      </c>
      <c r="G23" s="129">
        <v>0.6</v>
      </c>
      <c r="H23" s="129">
        <v>0.60069444444444442</v>
      </c>
      <c r="I23" s="108"/>
      <c r="J23" s="12" t="s">
        <v>179</v>
      </c>
      <c r="K23" s="8" t="s">
        <v>180</v>
      </c>
      <c r="L23" s="8">
        <v>1</v>
      </c>
      <c r="M23" s="8" t="s">
        <v>181</v>
      </c>
      <c r="N23" s="8" t="s">
        <v>242</v>
      </c>
      <c r="O23" s="8" t="s">
        <v>23</v>
      </c>
      <c r="P23" s="8" t="s">
        <v>183</v>
      </c>
      <c r="Q23" s="10" t="s">
        <v>243</v>
      </c>
      <c r="R23" s="112"/>
      <c r="S23" s="12" t="s">
        <v>447</v>
      </c>
      <c r="T23" s="12" t="s">
        <v>447</v>
      </c>
      <c r="U23" s="12" t="s">
        <v>185</v>
      </c>
    </row>
    <row r="24" spans="1:21" ht="28.8" x14ac:dyDescent="0.3">
      <c r="A24" s="8">
        <v>21</v>
      </c>
      <c r="C24" s="12">
        <v>21</v>
      </c>
      <c r="D24" s="8" t="s">
        <v>177</v>
      </c>
      <c r="E24" s="13" t="s">
        <v>244</v>
      </c>
      <c r="F24" s="119">
        <v>45933</v>
      </c>
      <c r="G24" s="129">
        <v>0.6020833333333333</v>
      </c>
      <c r="H24" s="129">
        <v>0.60277777777777775</v>
      </c>
      <c r="I24" s="108"/>
      <c r="J24" s="12" t="s">
        <v>179</v>
      </c>
      <c r="K24" s="8" t="s">
        <v>180</v>
      </c>
      <c r="L24" s="8">
        <v>1</v>
      </c>
      <c r="M24" s="8" t="s">
        <v>181</v>
      </c>
      <c r="N24" s="8" t="s">
        <v>245</v>
      </c>
      <c r="O24" s="8" t="s">
        <v>24</v>
      </c>
      <c r="P24" s="8" t="s">
        <v>183</v>
      </c>
      <c r="Q24" s="10" t="s">
        <v>246</v>
      </c>
      <c r="R24" s="112"/>
      <c r="S24" s="12" t="s">
        <v>447</v>
      </c>
      <c r="T24" s="12" t="s">
        <v>447</v>
      </c>
      <c r="U24" s="12" t="s">
        <v>185</v>
      </c>
    </row>
    <row r="25" spans="1:21" x14ac:dyDescent="0.3">
      <c r="A25" s="8">
        <v>22</v>
      </c>
      <c r="C25" s="12">
        <v>22</v>
      </c>
      <c r="D25" s="8" t="s">
        <v>247</v>
      </c>
      <c r="E25" s="8" t="s">
        <v>248</v>
      </c>
      <c r="F25" s="119">
        <v>45933</v>
      </c>
      <c r="G25" s="129">
        <v>0.60902777777777772</v>
      </c>
      <c r="H25" s="129">
        <v>0.60902777777777772</v>
      </c>
      <c r="I25" s="108"/>
      <c r="J25" s="12" t="s">
        <v>179</v>
      </c>
      <c r="K25" s="8" t="s">
        <v>180</v>
      </c>
      <c r="L25" s="8">
        <v>2</v>
      </c>
      <c r="M25" s="8" t="s">
        <v>249</v>
      </c>
      <c r="N25" s="8" t="s">
        <v>250</v>
      </c>
      <c r="O25" s="8" t="s">
        <v>25</v>
      </c>
      <c r="P25" s="8" t="s">
        <v>251</v>
      </c>
      <c r="Q25" s="13" t="s">
        <v>252</v>
      </c>
      <c r="R25" s="112"/>
      <c r="S25" s="12" t="s">
        <v>447</v>
      </c>
      <c r="T25" s="12" t="s">
        <v>447</v>
      </c>
      <c r="U25" s="12" t="s">
        <v>185</v>
      </c>
    </row>
    <row r="26" spans="1:21" x14ac:dyDescent="0.3">
      <c r="A26" s="8">
        <v>23</v>
      </c>
      <c r="C26" s="12">
        <v>23</v>
      </c>
      <c r="D26" s="8" t="s">
        <v>247</v>
      </c>
      <c r="E26" s="8" t="s">
        <v>253</v>
      </c>
      <c r="F26" s="119">
        <v>45933</v>
      </c>
      <c r="G26" s="129">
        <v>0.61111111111111116</v>
      </c>
      <c r="H26" s="129">
        <v>0.61111111111111116</v>
      </c>
      <c r="I26" s="108"/>
      <c r="J26" s="12" t="s">
        <v>179</v>
      </c>
      <c r="K26" s="8" t="s">
        <v>180</v>
      </c>
      <c r="L26" s="8">
        <v>2</v>
      </c>
      <c r="M26" s="8" t="s">
        <v>249</v>
      </c>
      <c r="N26" s="8" t="s">
        <v>254</v>
      </c>
      <c r="O26" s="8" t="s">
        <v>26</v>
      </c>
      <c r="P26" s="8" t="s">
        <v>251</v>
      </c>
      <c r="Q26" s="13" t="s">
        <v>255</v>
      </c>
      <c r="R26" s="112"/>
      <c r="S26" s="12" t="s">
        <v>447</v>
      </c>
      <c r="T26" s="12" t="s">
        <v>185</v>
      </c>
      <c r="U26" s="12" t="s">
        <v>185</v>
      </c>
    </row>
    <row r="27" spans="1:21" ht="28.8" x14ac:dyDescent="0.3">
      <c r="A27" s="8">
        <v>24</v>
      </c>
      <c r="C27" s="12">
        <v>24</v>
      </c>
      <c r="D27" s="8" t="s">
        <v>256</v>
      </c>
      <c r="E27" s="13" t="s">
        <v>257</v>
      </c>
      <c r="F27" s="119">
        <v>45933</v>
      </c>
      <c r="G27" s="129">
        <v>0.61388888888888893</v>
      </c>
      <c r="H27" s="129">
        <v>0.61458333333333337</v>
      </c>
      <c r="I27" s="108"/>
      <c r="J27" s="12" t="s">
        <v>179</v>
      </c>
      <c r="K27" s="8" t="s">
        <v>180</v>
      </c>
      <c r="L27" s="8">
        <v>2</v>
      </c>
      <c r="M27" s="8" t="s">
        <v>249</v>
      </c>
      <c r="N27" s="8" t="s">
        <v>258</v>
      </c>
      <c r="O27" s="8" t="s">
        <v>27</v>
      </c>
      <c r="P27" s="8" t="s">
        <v>251</v>
      </c>
      <c r="Q27" s="13" t="s">
        <v>259</v>
      </c>
      <c r="R27" s="112"/>
      <c r="S27" s="12" t="s">
        <v>447</v>
      </c>
      <c r="T27" s="12" t="s">
        <v>185</v>
      </c>
      <c r="U27" s="12" t="s">
        <v>185</v>
      </c>
    </row>
    <row r="28" spans="1:21" ht="57.6" x14ac:dyDescent="0.3">
      <c r="A28" s="8">
        <v>25</v>
      </c>
      <c r="C28" s="12">
        <v>25</v>
      </c>
      <c r="D28" s="8" t="s">
        <v>256</v>
      </c>
      <c r="E28" s="8" t="s">
        <v>960</v>
      </c>
      <c r="F28" s="119">
        <v>45933</v>
      </c>
      <c r="G28" s="129" t="s">
        <v>260</v>
      </c>
      <c r="H28" s="129">
        <v>0.62152777777777779</v>
      </c>
      <c r="I28" s="108"/>
      <c r="J28" s="12" t="s">
        <v>179</v>
      </c>
      <c r="K28" s="8" t="s">
        <v>180</v>
      </c>
      <c r="L28" s="8">
        <v>2</v>
      </c>
      <c r="M28" s="8" t="s">
        <v>249</v>
      </c>
      <c r="N28" s="8" t="s">
        <v>258</v>
      </c>
      <c r="O28" s="8" t="s">
        <v>28</v>
      </c>
      <c r="P28" s="8" t="s">
        <v>251</v>
      </c>
      <c r="Q28" s="13" t="s">
        <v>261</v>
      </c>
      <c r="R28" s="112"/>
      <c r="S28" s="12" t="s">
        <v>185</v>
      </c>
      <c r="T28" s="12" t="s">
        <v>185</v>
      </c>
      <c r="U28" s="12" t="s">
        <v>185</v>
      </c>
    </row>
    <row r="29" spans="1:21" ht="28.8" x14ac:dyDescent="0.3">
      <c r="A29" s="8">
        <v>26</v>
      </c>
      <c r="C29" s="12">
        <v>26</v>
      </c>
      <c r="D29" s="8" t="s">
        <v>256</v>
      </c>
      <c r="E29" s="13" t="s">
        <v>262</v>
      </c>
      <c r="F29" s="119">
        <v>45933</v>
      </c>
      <c r="G29" s="129">
        <v>0.62361111111111112</v>
      </c>
      <c r="H29" s="129">
        <v>0.63611111111111107</v>
      </c>
      <c r="I29" s="108"/>
      <c r="J29" s="12" t="s">
        <v>179</v>
      </c>
      <c r="K29" s="8" t="s">
        <v>180</v>
      </c>
      <c r="L29" s="8">
        <v>2</v>
      </c>
      <c r="M29" s="8" t="s">
        <v>249</v>
      </c>
      <c r="N29" s="8" t="s">
        <v>263</v>
      </c>
      <c r="O29" s="8" t="s">
        <v>29</v>
      </c>
      <c r="P29" s="8" t="s">
        <v>251</v>
      </c>
      <c r="Q29" s="13" t="s">
        <v>264</v>
      </c>
      <c r="R29" s="112"/>
      <c r="S29" s="12" t="s">
        <v>185</v>
      </c>
      <c r="T29" s="12" t="s">
        <v>185</v>
      </c>
      <c r="U29" s="12" t="s">
        <v>185</v>
      </c>
    </row>
    <row r="30" spans="1:21" ht="28.8" x14ac:dyDescent="0.3">
      <c r="A30" s="8">
        <v>27</v>
      </c>
      <c r="C30" s="12">
        <v>27</v>
      </c>
      <c r="D30" s="8" t="s">
        <v>256</v>
      </c>
      <c r="E30" s="13" t="s">
        <v>265</v>
      </c>
      <c r="F30" s="119">
        <v>45933</v>
      </c>
      <c r="G30" s="129">
        <v>0.63888888888888884</v>
      </c>
      <c r="H30" s="129">
        <v>0.63958333333333328</v>
      </c>
      <c r="I30" s="108"/>
      <c r="J30" s="12" t="s">
        <v>179</v>
      </c>
      <c r="K30" s="8" t="s">
        <v>180</v>
      </c>
      <c r="L30" s="8">
        <v>2</v>
      </c>
      <c r="M30" s="8" t="s">
        <v>249</v>
      </c>
      <c r="N30" s="8" t="s">
        <v>266</v>
      </c>
      <c r="O30" s="8" t="s">
        <v>30</v>
      </c>
      <c r="P30" s="8" t="s">
        <v>251</v>
      </c>
      <c r="Q30" s="13" t="s">
        <v>267</v>
      </c>
      <c r="R30" s="112"/>
      <c r="S30" s="12" t="s">
        <v>447</v>
      </c>
      <c r="T30" s="12" t="s">
        <v>185</v>
      </c>
      <c r="U30" s="12" t="s">
        <v>185</v>
      </c>
    </row>
    <row r="31" spans="1:21" ht="28.8" x14ac:dyDescent="0.3">
      <c r="A31" s="8">
        <v>28</v>
      </c>
      <c r="C31" s="12">
        <v>28</v>
      </c>
      <c r="D31" s="8" t="s">
        <v>256</v>
      </c>
      <c r="E31" s="13" t="s">
        <v>268</v>
      </c>
      <c r="F31" s="119">
        <v>45933</v>
      </c>
      <c r="G31" s="129">
        <v>0.64166666666666672</v>
      </c>
      <c r="H31" s="129">
        <v>0.64236111111111116</v>
      </c>
      <c r="I31" s="108"/>
      <c r="J31" s="12" t="s">
        <v>179</v>
      </c>
      <c r="K31" s="8" t="s">
        <v>180</v>
      </c>
      <c r="L31" s="8">
        <v>2</v>
      </c>
      <c r="M31" s="8" t="s">
        <v>249</v>
      </c>
      <c r="N31" s="8" t="s">
        <v>191</v>
      </c>
      <c r="O31" s="8" t="s">
        <v>31</v>
      </c>
      <c r="P31" s="8" t="s">
        <v>251</v>
      </c>
      <c r="Q31" s="13" t="s">
        <v>269</v>
      </c>
      <c r="R31" s="112"/>
      <c r="S31" s="12" t="s">
        <v>447</v>
      </c>
      <c r="T31" s="12" t="s">
        <v>185</v>
      </c>
      <c r="U31" s="12" t="s">
        <v>447</v>
      </c>
    </row>
    <row r="32" spans="1:21" ht="28.8" x14ac:dyDescent="0.3">
      <c r="A32" s="8">
        <v>29</v>
      </c>
      <c r="C32" s="12">
        <v>29</v>
      </c>
      <c r="D32" s="8" t="s">
        <v>256</v>
      </c>
      <c r="E32" s="13" t="s">
        <v>270</v>
      </c>
      <c r="F32" s="119">
        <v>45933</v>
      </c>
      <c r="G32" s="129">
        <v>0.6430555555555556</v>
      </c>
      <c r="H32" s="129">
        <v>0.64375000000000004</v>
      </c>
      <c r="I32" s="108"/>
      <c r="J32" s="12" t="s">
        <v>179</v>
      </c>
      <c r="K32" s="8" t="s">
        <v>180</v>
      </c>
      <c r="L32" s="8">
        <v>2</v>
      </c>
      <c r="M32" s="8" t="s">
        <v>249</v>
      </c>
      <c r="N32" s="8" t="s">
        <v>200</v>
      </c>
      <c r="O32" s="8" t="s">
        <v>32</v>
      </c>
      <c r="P32" s="8" t="s">
        <v>251</v>
      </c>
      <c r="Q32" s="13" t="s">
        <v>271</v>
      </c>
      <c r="R32" s="112"/>
      <c r="S32" s="12" t="s">
        <v>447</v>
      </c>
      <c r="T32" s="12" t="s">
        <v>185</v>
      </c>
      <c r="U32" s="12" t="s">
        <v>185</v>
      </c>
    </row>
    <row r="33" spans="1:21" ht="28.8" x14ac:dyDescent="0.3">
      <c r="A33" s="8">
        <v>30</v>
      </c>
      <c r="C33" s="12">
        <v>30</v>
      </c>
      <c r="D33" s="8" t="s">
        <v>256</v>
      </c>
      <c r="E33" s="13" t="s">
        <v>272</v>
      </c>
      <c r="F33" s="119">
        <v>45933</v>
      </c>
      <c r="G33" s="129">
        <v>0.64513888888888893</v>
      </c>
      <c r="H33" s="129">
        <v>0.64583333333333337</v>
      </c>
      <c r="I33" s="108"/>
      <c r="J33" s="12" t="s">
        <v>179</v>
      </c>
      <c r="K33" s="8" t="s">
        <v>180</v>
      </c>
      <c r="L33" s="8">
        <v>2</v>
      </c>
      <c r="M33" s="8" t="s">
        <v>249</v>
      </c>
      <c r="N33" s="8" t="s">
        <v>273</v>
      </c>
      <c r="O33" s="8" t="s">
        <v>33</v>
      </c>
      <c r="P33" s="8" t="s">
        <v>251</v>
      </c>
      <c r="Q33" s="13" t="s">
        <v>274</v>
      </c>
      <c r="R33" s="112"/>
      <c r="S33" s="12" t="s">
        <v>447</v>
      </c>
      <c r="T33" s="12" t="s">
        <v>185</v>
      </c>
      <c r="U33" s="12" t="s">
        <v>447</v>
      </c>
    </row>
    <row r="34" spans="1:21" ht="28.8" x14ac:dyDescent="0.3">
      <c r="A34" s="8">
        <v>31</v>
      </c>
      <c r="C34" s="12">
        <v>31</v>
      </c>
      <c r="D34" s="8" t="s">
        <v>256</v>
      </c>
      <c r="E34" s="13" t="s">
        <v>275</v>
      </c>
      <c r="F34" s="119">
        <v>45933</v>
      </c>
      <c r="G34" s="129">
        <v>0.64722222222222225</v>
      </c>
      <c r="H34" s="129">
        <v>0.6479166666666667</v>
      </c>
      <c r="I34" s="108"/>
      <c r="J34" s="12" t="s">
        <v>179</v>
      </c>
      <c r="K34" s="8" t="s">
        <v>180</v>
      </c>
      <c r="L34" s="8">
        <v>2</v>
      </c>
      <c r="M34" s="8" t="s">
        <v>249</v>
      </c>
      <c r="N34" s="8" t="s">
        <v>276</v>
      </c>
      <c r="O34" s="8" t="s">
        <v>34</v>
      </c>
      <c r="P34" s="8" t="s">
        <v>251</v>
      </c>
      <c r="Q34" s="13" t="s">
        <v>277</v>
      </c>
      <c r="R34" s="112"/>
      <c r="S34" s="12" t="s">
        <v>185</v>
      </c>
      <c r="T34" s="12" t="s">
        <v>185</v>
      </c>
      <c r="U34" s="12" t="s">
        <v>185</v>
      </c>
    </row>
    <row r="35" spans="1:21" ht="72" x14ac:dyDescent="0.3">
      <c r="A35" s="8">
        <v>32</v>
      </c>
      <c r="C35" s="105" t="s">
        <v>278</v>
      </c>
      <c r="D35" s="8" t="s">
        <v>256</v>
      </c>
      <c r="E35" s="13" t="s">
        <v>275</v>
      </c>
      <c r="F35" s="119">
        <v>45933</v>
      </c>
      <c r="G35" s="129">
        <v>0.67013888888888884</v>
      </c>
      <c r="H35" s="129">
        <v>0.67500000000000004</v>
      </c>
      <c r="I35" s="108"/>
      <c r="J35" s="12" t="s">
        <v>179</v>
      </c>
      <c r="K35" s="8" t="s">
        <v>180</v>
      </c>
      <c r="L35" s="8">
        <v>24</v>
      </c>
      <c r="M35" s="8" t="s">
        <v>279</v>
      </c>
      <c r="N35" s="8" t="s">
        <v>276</v>
      </c>
      <c r="O35" s="8" t="s">
        <v>280</v>
      </c>
      <c r="P35" s="8" t="s">
        <v>183</v>
      </c>
      <c r="Q35" s="8" t="s">
        <v>281</v>
      </c>
      <c r="R35" s="112"/>
      <c r="S35" s="12" t="s">
        <v>447</v>
      </c>
      <c r="T35" s="12" t="s">
        <v>185</v>
      </c>
      <c r="U35" s="12" t="s">
        <v>185</v>
      </c>
    </row>
    <row r="36" spans="1:21" ht="28.8" x14ac:dyDescent="0.3">
      <c r="A36" s="8">
        <v>33</v>
      </c>
      <c r="C36" s="12">
        <v>32</v>
      </c>
      <c r="D36" s="8" t="s">
        <v>256</v>
      </c>
      <c r="E36" s="13" t="s">
        <v>282</v>
      </c>
      <c r="F36" s="119">
        <v>45933</v>
      </c>
      <c r="G36" s="129">
        <v>0.64930555555555558</v>
      </c>
      <c r="H36" s="129">
        <v>0.65</v>
      </c>
      <c r="I36" s="108"/>
      <c r="J36" s="12" t="s">
        <v>179</v>
      </c>
      <c r="K36" s="8" t="s">
        <v>180</v>
      </c>
      <c r="L36" s="8">
        <v>2</v>
      </c>
      <c r="M36" s="8" t="s">
        <v>249</v>
      </c>
      <c r="N36" s="8" t="s">
        <v>283</v>
      </c>
      <c r="O36" s="8" t="s">
        <v>35</v>
      </c>
      <c r="P36" s="8" t="s">
        <v>251</v>
      </c>
      <c r="Q36" s="13" t="s">
        <v>284</v>
      </c>
      <c r="R36" s="112"/>
      <c r="S36" s="12" t="s">
        <v>447</v>
      </c>
      <c r="T36" s="12" t="s">
        <v>185</v>
      </c>
      <c r="U36" s="12" t="s">
        <v>185</v>
      </c>
    </row>
    <row r="37" spans="1:21" ht="28.8" x14ac:dyDescent="0.3">
      <c r="A37" s="8">
        <v>34</v>
      </c>
      <c r="C37" s="12">
        <v>33</v>
      </c>
      <c r="D37" s="8" t="s">
        <v>256</v>
      </c>
      <c r="E37" s="13" t="s">
        <v>285</v>
      </c>
      <c r="F37" s="119">
        <v>45933</v>
      </c>
      <c r="G37" s="129">
        <v>0.65138888888888891</v>
      </c>
      <c r="H37" s="129">
        <v>0.65208333333333335</v>
      </c>
      <c r="I37" s="108"/>
      <c r="J37" s="12" t="s">
        <v>179</v>
      </c>
      <c r="K37" s="8" t="s">
        <v>180</v>
      </c>
      <c r="L37" s="8">
        <v>2</v>
      </c>
      <c r="M37" s="8" t="s">
        <v>249</v>
      </c>
      <c r="N37" s="8" t="s">
        <v>286</v>
      </c>
      <c r="O37" s="8" t="s">
        <v>36</v>
      </c>
      <c r="P37" s="8" t="s">
        <v>251</v>
      </c>
      <c r="Q37" s="13" t="s">
        <v>287</v>
      </c>
      <c r="R37" s="112"/>
      <c r="S37" s="12" t="s">
        <v>447</v>
      </c>
      <c r="T37" s="12" t="s">
        <v>185</v>
      </c>
      <c r="U37" s="12" t="s">
        <v>185</v>
      </c>
    </row>
    <row r="38" spans="1:21" ht="28.8" x14ac:dyDescent="0.3">
      <c r="A38" s="8">
        <v>35</v>
      </c>
      <c r="C38" s="12">
        <v>34</v>
      </c>
      <c r="D38" s="8" t="s">
        <v>256</v>
      </c>
      <c r="E38" s="13" t="s">
        <v>288</v>
      </c>
      <c r="F38" s="119">
        <v>45933</v>
      </c>
      <c r="G38" s="129">
        <v>0.65347222222222223</v>
      </c>
      <c r="H38" s="129">
        <v>0.65416666666666667</v>
      </c>
      <c r="I38" s="108"/>
      <c r="J38" s="12" t="s">
        <v>179</v>
      </c>
      <c r="K38" s="8" t="s">
        <v>180</v>
      </c>
      <c r="L38" s="8">
        <v>2</v>
      </c>
      <c r="M38" s="8" t="s">
        <v>249</v>
      </c>
      <c r="N38" s="8" t="s">
        <v>286</v>
      </c>
      <c r="O38" s="8" t="s">
        <v>37</v>
      </c>
      <c r="P38" s="8" t="s">
        <v>251</v>
      </c>
      <c r="Q38" s="13" t="s">
        <v>289</v>
      </c>
      <c r="R38" s="112"/>
      <c r="S38" s="12" t="s">
        <v>447</v>
      </c>
      <c r="T38" s="12" t="s">
        <v>185</v>
      </c>
      <c r="U38" s="12" t="s">
        <v>185</v>
      </c>
    </row>
    <row r="39" spans="1:21" x14ac:dyDescent="0.3">
      <c r="A39" s="8">
        <v>36</v>
      </c>
      <c r="C39" s="12">
        <v>35</v>
      </c>
      <c r="D39" s="8" t="s">
        <v>290</v>
      </c>
      <c r="E39" s="13" t="s">
        <v>291</v>
      </c>
      <c r="F39" s="119">
        <v>45933</v>
      </c>
      <c r="G39" s="129">
        <v>0.65555555555555556</v>
      </c>
      <c r="H39" s="129">
        <v>0.65694444444444444</v>
      </c>
      <c r="I39" s="108"/>
      <c r="J39" s="12" t="s">
        <v>179</v>
      </c>
      <c r="K39" s="8" t="s">
        <v>180</v>
      </c>
      <c r="L39" s="8">
        <v>2</v>
      </c>
      <c r="M39" s="8" t="s">
        <v>249</v>
      </c>
      <c r="N39" s="8" t="s">
        <v>292</v>
      </c>
      <c r="O39" s="8" t="s">
        <v>38</v>
      </c>
      <c r="P39" s="8" t="s">
        <v>251</v>
      </c>
      <c r="Q39" s="13" t="s">
        <v>293</v>
      </c>
      <c r="R39" s="112"/>
      <c r="S39" s="12" t="s">
        <v>185</v>
      </c>
      <c r="T39" s="12" t="s">
        <v>185</v>
      </c>
      <c r="U39" s="12" t="s">
        <v>185</v>
      </c>
    </row>
    <row r="40" spans="1:21" ht="28.8" x14ac:dyDescent="0.3">
      <c r="A40" s="8">
        <v>37</v>
      </c>
      <c r="C40" s="12">
        <v>36</v>
      </c>
      <c r="D40" s="8" t="s">
        <v>256</v>
      </c>
      <c r="E40" s="13" t="s">
        <v>294</v>
      </c>
      <c r="F40" s="119">
        <v>45933</v>
      </c>
      <c r="G40" s="129">
        <v>0.68819444444444444</v>
      </c>
      <c r="H40" s="129">
        <v>0.69374999999999998</v>
      </c>
      <c r="I40" s="108"/>
      <c r="J40" s="12" t="s">
        <v>179</v>
      </c>
      <c r="K40" s="8" t="s">
        <v>180</v>
      </c>
      <c r="L40" s="8">
        <v>3</v>
      </c>
      <c r="M40" s="8" t="s">
        <v>295</v>
      </c>
      <c r="N40" s="8" t="s">
        <v>296</v>
      </c>
      <c r="O40" s="8" t="s">
        <v>39</v>
      </c>
      <c r="P40" s="8" t="s">
        <v>251</v>
      </c>
      <c r="Q40" s="13" t="s">
        <v>297</v>
      </c>
      <c r="R40" s="112"/>
      <c r="S40" s="12" t="s">
        <v>447</v>
      </c>
      <c r="T40" s="12" t="s">
        <v>185</v>
      </c>
      <c r="U40" s="12" t="s">
        <v>185</v>
      </c>
    </row>
    <row r="41" spans="1:21" x14ac:dyDescent="0.3">
      <c r="A41" s="8">
        <v>38</v>
      </c>
      <c r="C41" s="12">
        <v>37</v>
      </c>
      <c r="D41" s="8" t="s">
        <v>298</v>
      </c>
      <c r="E41" s="13" t="s">
        <v>299</v>
      </c>
      <c r="F41" s="119">
        <v>45933</v>
      </c>
      <c r="G41" s="129">
        <v>0.69513888888888886</v>
      </c>
      <c r="H41" s="129">
        <v>0.69513888888888886</v>
      </c>
      <c r="I41" s="108"/>
      <c r="J41" s="12" t="s">
        <v>179</v>
      </c>
      <c r="K41" s="8" t="s">
        <v>180</v>
      </c>
      <c r="L41" s="8">
        <v>4</v>
      </c>
      <c r="M41" s="8" t="s">
        <v>300</v>
      </c>
      <c r="N41" s="8" t="s">
        <v>301</v>
      </c>
      <c r="O41" s="8" t="s">
        <v>40</v>
      </c>
      <c r="P41" s="8" t="s">
        <v>183</v>
      </c>
      <c r="Q41" s="13" t="s">
        <v>302</v>
      </c>
      <c r="R41" s="112"/>
      <c r="S41" s="12" t="s">
        <v>447</v>
      </c>
      <c r="T41" s="12" t="s">
        <v>447</v>
      </c>
      <c r="U41" s="12" t="s">
        <v>185</v>
      </c>
    </row>
    <row r="42" spans="1:21" ht="43.2" x14ac:dyDescent="0.3">
      <c r="A42" s="8">
        <v>39</v>
      </c>
      <c r="C42" s="12">
        <v>38</v>
      </c>
      <c r="D42" s="8" t="s">
        <v>303</v>
      </c>
      <c r="E42" s="8" t="s">
        <v>304</v>
      </c>
      <c r="F42" s="119">
        <v>45933</v>
      </c>
      <c r="G42" s="129">
        <v>0.69722222222222219</v>
      </c>
      <c r="H42" s="129">
        <v>0.69722222222222219</v>
      </c>
      <c r="I42" s="108"/>
      <c r="J42" s="12" t="s">
        <v>305</v>
      </c>
      <c r="K42" s="8" t="s">
        <v>306</v>
      </c>
      <c r="L42" s="8">
        <v>5</v>
      </c>
      <c r="M42" s="8" t="s">
        <v>307</v>
      </c>
      <c r="N42" s="3" t="s">
        <v>308</v>
      </c>
      <c r="O42" s="8" t="s">
        <v>41</v>
      </c>
      <c r="P42" s="8" t="s">
        <v>251</v>
      </c>
      <c r="Q42" s="8" t="s">
        <v>309</v>
      </c>
      <c r="R42" s="112"/>
      <c r="S42" s="12" t="s">
        <v>447</v>
      </c>
      <c r="T42" s="12" t="s">
        <v>447</v>
      </c>
      <c r="U42" s="12" t="s">
        <v>185</v>
      </c>
    </row>
    <row r="43" spans="1:21" ht="71.400000000000006" customHeight="1" x14ac:dyDescent="0.3">
      <c r="A43" s="8">
        <v>40</v>
      </c>
      <c r="C43" s="12">
        <v>39</v>
      </c>
      <c r="D43" s="8" t="s">
        <v>310</v>
      </c>
      <c r="E43" s="8" t="s">
        <v>311</v>
      </c>
      <c r="F43" s="119">
        <v>45933</v>
      </c>
      <c r="G43" s="129">
        <v>0.69930555555555551</v>
      </c>
      <c r="H43" s="129">
        <v>0.7</v>
      </c>
      <c r="I43" s="108"/>
      <c r="J43" s="12" t="s">
        <v>305</v>
      </c>
      <c r="K43" s="8" t="s">
        <v>306</v>
      </c>
      <c r="L43" s="8">
        <v>5</v>
      </c>
      <c r="M43" s="8" t="s">
        <v>307</v>
      </c>
      <c r="N43" s="8" t="s">
        <v>312</v>
      </c>
      <c r="O43" s="8" t="s">
        <v>42</v>
      </c>
      <c r="P43" s="8" t="s">
        <v>251</v>
      </c>
      <c r="Q43" s="8" t="s">
        <v>313</v>
      </c>
      <c r="R43" s="112"/>
      <c r="S43" s="12" t="s">
        <v>447</v>
      </c>
      <c r="T43" s="12" t="s">
        <v>447</v>
      </c>
      <c r="U43" s="12" t="s">
        <v>185</v>
      </c>
    </row>
    <row r="44" spans="1:21" ht="28.8" x14ac:dyDescent="0.3">
      <c r="A44" s="8">
        <v>41</v>
      </c>
      <c r="C44" s="12">
        <v>40</v>
      </c>
      <c r="D44" s="8" t="s">
        <v>314</v>
      </c>
      <c r="E44" s="8" t="s">
        <v>315</v>
      </c>
      <c r="F44" s="119">
        <v>45933</v>
      </c>
      <c r="G44" s="129">
        <v>0.70208333333333328</v>
      </c>
      <c r="H44" s="129">
        <v>0.70208333333333328</v>
      </c>
      <c r="I44" s="108"/>
      <c r="J44" s="12" t="s">
        <v>179</v>
      </c>
      <c r="K44" s="8" t="s">
        <v>180</v>
      </c>
      <c r="L44" s="8">
        <v>5</v>
      </c>
      <c r="M44" s="8" t="s">
        <v>307</v>
      </c>
      <c r="N44" s="8" t="s">
        <v>316</v>
      </c>
      <c r="O44" s="8" t="s">
        <v>43</v>
      </c>
      <c r="P44" s="8" t="s">
        <v>251</v>
      </c>
      <c r="Q44" s="8" t="s">
        <v>317</v>
      </c>
      <c r="R44" s="112"/>
      <c r="S44" s="12" t="s">
        <v>447</v>
      </c>
      <c r="T44" s="12" t="s">
        <v>447</v>
      </c>
      <c r="U44" s="12" t="s">
        <v>185</v>
      </c>
    </row>
    <row r="45" spans="1:21" ht="28.8" x14ac:dyDescent="0.3">
      <c r="A45" s="8">
        <v>42</v>
      </c>
      <c r="C45" s="12">
        <v>41</v>
      </c>
      <c r="D45" s="8" t="s">
        <v>318</v>
      </c>
      <c r="E45" s="8" t="s">
        <v>319</v>
      </c>
      <c r="F45" s="119">
        <v>45933</v>
      </c>
      <c r="G45" s="129">
        <v>0.70416666666666672</v>
      </c>
      <c r="H45" s="129">
        <v>0.70416666666666672</v>
      </c>
      <c r="I45" s="108"/>
      <c r="J45" s="12" t="s">
        <v>179</v>
      </c>
      <c r="K45" s="8" t="s">
        <v>180</v>
      </c>
      <c r="L45" s="8">
        <v>6</v>
      </c>
      <c r="M45" s="8" t="s">
        <v>320</v>
      </c>
      <c r="N45" s="8" t="s">
        <v>321</v>
      </c>
      <c r="O45" s="8" t="s">
        <v>44</v>
      </c>
      <c r="P45" s="8" t="s">
        <v>251</v>
      </c>
      <c r="Q45" s="8" t="s">
        <v>322</v>
      </c>
      <c r="R45" s="112"/>
      <c r="S45" s="12" t="s">
        <v>447</v>
      </c>
      <c r="T45" s="12" t="s">
        <v>447</v>
      </c>
      <c r="U45" s="12" t="s">
        <v>185</v>
      </c>
    </row>
    <row r="46" spans="1:21" ht="28.8" x14ac:dyDescent="0.3">
      <c r="A46" s="8">
        <v>43</v>
      </c>
      <c r="C46" s="12">
        <v>42</v>
      </c>
      <c r="D46" s="8" t="s">
        <v>318</v>
      </c>
      <c r="E46" s="8" t="s">
        <v>323</v>
      </c>
      <c r="F46" s="119">
        <v>45933</v>
      </c>
      <c r="G46" s="129">
        <v>0.70694444444444449</v>
      </c>
      <c r="H46" s="129">
        <v>0.70694444444444449</v>
      </c>
      <c r="I46" s="108"/>
      <c r="J46" s="12" t="s">
        <v>179</v>
      </c>
      <c r="K46" s="8" t="s">
        <v>180</v>
      </c>
      <c r="L46" s="8">
        <v>6</v>
      </c>
      <c r="M46" s="8" t="s">
        <v>320</v>
      </c>
      <c r="N46" s="8" t="s">
        <v>324</v>
      </c>
      <c r="O46" s="8" t="s">
        <v>45</v>
      </c>
      <c r="P46" s="8" t="s">
        <v>183</v>
      </c>
      <c r="Q46" s="8" t="s">
        <v>325</v>
      </c>
      <c r="R46" s="112"/>
      <c r="S46" s="12" t="s">
        <v>447</v>
      </c>
      <c r="T46" s="12" t="s">
        <v>447</v>
      </c>
      <c r="U46" s="12" t="s">
        <v>447</v>
      </c>
    </row>
    <row r="47" spans="1:21" ht="28.8" x14ac:dyDescent="0.3">
      <c r="A47" s="8">
        <v>44</v>
      </c>
      <c r="C47" s="12">
        <v>43</v>
      </c>
      <c r="D47" s="8" t="s">
        <v>326</v>
      </c>
      <c r="E47" s="8" t="s">
        <v>327</v>
      </c>
      <c r="F47" s="119">
        <v>45933</v>
      </c>
      <c r="G47" s="137">
        <v>0.70902777777777781</v>
      </c>
      <c r="H47" s="8"/>
      <c r="I47" s="108"/>
      <c r="J47" s="12" t="s">
        <v>179</v>
      </c>
      <c r="K47" s="8" t="s">
        <v>180</v>
      </c>
      <c r="L47" s="8">
        <v>7</v>
      </c>
      <c r="M47" s="8" t="s">
        <v>328</v>
      </c>
      <c r="N47" s="8" t="s">
        <v>329</v>
      </c>
      <c r="O47" s="8" t="s">
        <v>46</v>
      </c>
      <c r="P47" s="8" t="s">
        <v>251</v>
      </c>
      <c r="Q47" s="8" t="s">
        <v>330</v>
      </c>
      <c r="R47" s="112"/>
      <c r="S47" s="12" t="s">
        <v>447</v>
      </c>
      <c r="T47" s="12" t="s">
        <v>447</v>
      </c>
      <c r="U47" s="12" t="s">
        <v>185</v>
      </c>
    </row>
    <row r="48" spans="1:21" ht="57.6" x14ac:dyDescent="0.3">
      <c r="A48" s="8">
        <v>45</v>
      </c>
      <c r="C48" s="12">
        <v>44</v>
      </c>
      <c r="D48" s="8" t="s">
        <v>331</v>
      </c>
      <c r="E48" s="8" t="s">
        <v>332</v>
      </c>
      <c r="F48" s="119">
        <v>45933</v>
      </c>
      <c r="G48" s="129">
        <v>0.71180555555555558</v>
      </c>
      <c r="H48" s="8"/>
      <c r="I48" s="108"/>
      <c r="J48" s="12" t="s">
        <v>333</v>
      </c>
      <c r="K48" s="8" t="s">
        <v>334</v>
      </c>
      <c r="L48" s="8">
        <v>8</v>
      </c>
      <c r="M48" s="8" t="s">
        <v>335</v>
      </c>
      <c r="N48" s="8" t="s">
        <v>336</v>
      </c>
      <c r="O48" s="8" t="s">
        <v>47</v>
      </c>
      <c r="P48" s="8" t="s">
        <v>183</v>
      </c>
      <c r="Q48" s="8" t="s">
        <v>337</v>
      </c>
      <c r="R48" s="112"/>
      <c r="S48" s="12" t="s">
        <v>447</v>
      </c>
      <c r="T48" s="12" t="s">
        <v>185</v>
      </c>
      <c r="U48" s="12" t="s">
        <v>185</v>
      </c>
    </row>
    <row r="49" spans="1:23" ht="57.6" x14ac:dyDescent="0.3">
      <c r="A49" s="8">
        <v>46</v>
      </c>
      <c r="C49" s="12">
        <v>45</v>
      </c>
      <c r="D49" s="8" t="s">
        <v>338</v>
      </c>
      <c r="E49" s="8" t="s">
        <v>332</v>
      </c>
      <c r="F49" s="119">
        <v>45933</v>
      </c>
      <c r="G49" s="129">
        <v>0.71388888888888891</v>
      </c>
      <c r="H49" s="8"/>
      <c r="I49" s="108"/>
      <c r="J49" s="12" t="s">
        <v>333</v>
      </c>
      <c r="K49" s="8" t="s">
        <v>334</v>
      </c>
      <c r="L49" s="8">
        <v>8</v>
      </c>
      <c r="M49" s="8" t="s">
        <v>335</v>
      </c>
      <c r="N49" s="8" t="s">
        <v>336</v>
      </c>
      <c r="O49" s="8" t="s">
        <v>48</v>
      </c>
      <c r="P49" s="8" t="s">
        <v>183</v>
      </c>
      <c r="Q49" s="8" t="s">
        <v>339</v>
      </c>
      <c r="R49" s="112"/>
      <c r="S49" s="12" t="s">
        <v>447</v>
      </c>
      <c r="T49" s="12" t="s">
        <v>185</v>
      </c>
      <c r="U49" s="12" t="s">
        <v>185</v>
      </c>
    </row>
    <row r="50" spans="1:23" ht="57.6" x14ac:dyDescent="0.3">
      <c r="A50" s="8">
        <v>47</v>
      </c>
      <c r="C50" s="12">
        <v>46</v>
      </c>
      <c r="D50" s="8" t="s">
        <v>340</v>
      </c>
      <c r="E50" s="8" t="s">
        <v>332</v>
      </c>
      <c r="F50" s="119">
        <v>45933</v>
      </c>
      <c r="G50" s="129">
        <v>0.71527777777777779</v>
      </c>
      <c r="H50" s="8"/>
      <c r="I50" s="108"/>
      <c r="J50" s="12" t="s">
        <v>333</v>
      </c>
      <c r="K50" s="8" t="s">
        <v>334</v>
      </c>
      <c r="L50" s="8">
        <v>8</v>
      </c>
      <c r="M50" s="8" t="s">
        <v>335</v>
      </c>
      <c r="N50" s="8" t="s">
        <v>336</v>
      </c>
      <c r="O50" s="8" t="s">
        <v>49</v>
      </c>
      <c r="P50" s="8" t="s">
        <v>183</v>
      </c>
      <c r="Q50" s="8" t="s">
        <v>341</v>
      </c>
      <c r="R50" s="112"/>
      <c r="S50" s="12" t="s">
        <v>447</v>
      </c>
      <c r="T50" s="12" t="s">
        <v>185</v>
      </c>
      <c r="U50" s="12" t="s">
        <v>185</v>
      </c>
    </row>
    <row r="51" spans="1:23" ht="43.2" x14ac:dyDescent="0.3">
      <c r="A51" s="8">
        <v>48</v>
      </c>
      <c r="C51" s="12">
        <v>47</v>
      </c>
      <c r="D51" s="8" t="s">
        <v>342</v>
      </c>
      <c r="E51" s="8" t="s">
        <v>343</v>
      </c>
      <c r="F51" s="119">
        <v>45933</v>
      </c>
      <c r="G51" s="129">
        <v>0.71666666666666667</v>
      </c>
      <c r="H51" s="129">
        <v>0.71736111111111112</v>
      </c>
      <c r="I51" s="108"/>
      <c r="J51" s="12" t="s">
        <v>179</v>
      </c>
      <c r="K51" s="8" t="s">
        <v>180</v>
      </c>
      <c r="L51" s="8">
        <v>9</v>
      </c>
      <c r="M51" s="8" t="s">
        <v>344</v>
      </c>
      <c r="N51" s="8" t="s">
        <v>345</v>
      </c>
      <c r="O51" s="8" t="s">
        <v>50</v>
      </c>
      <c r="P51" s="8" t="s">
        <v>251</v>
      </c>
      <c r="Q51" s="8" t="s">
        <v>346</v>
      </c>
      <c r="R51" s="112"/>
      <c r="S51" s="12" t="s">
        <v>447</v>
      </c>
      <c r="T51" s="12" t="s">
        <v>447</v>
      </c>
      <c r="U51" s="12" t="s">
        <v>185</v>
      </c>
    </row>
    <row r="52" spans="1:23" ht="43.2" x14ac:dyDescent="0.3">
      <c r="A52" s="8">
        <v>49</v>
      </c>
      <c r="C52" s="12">
        <v>48</v>
      </c>
      <c r="D52" s="8" t="s">
        <v>342</v>
      </c>
      <c r="E52" s="8" t="s">
        <v>347</v>
      </c>
      <c r="F52" s="119">
        <v>45933</v>
      </c>
      <c r="G52" s="129">
        <v>0.71944444444444444</v>
      </c>
      <c r="H52" s="8"/>
      <c r="I52" s="108"/>
      <c r="J52" s="12" t="s">
        <v>305</v>
      </c>
      <c r="K52" s="8" t="s">
        <v>306</v>
      </c>
      <c r="L52" s="8">
        <v>9</v>
      </c>
      <c r="M52" s="8" t="s">
        <v>344</v>
      </c>
      <c r="N52" s="8" t="s">
        <v>348</v>
      </c>
      <c r="O52" s="8" t="s">
        <v>51</v>
      </c>
      <c r="P52" s="8" t="s">
        <v>251</v>
      </c>
      <c r="Q52" s="8" t="s">
        <v>349</v>
      </c>
      <c r="R52" s="112"/>
      <c r="S52" s="12" t="s">
        <v>447</v>
      </c>
      <c r="T52" s="12" t="s">
        <v>447</v>
      </c>
      <c r="U52" s="12" t="s">
        <v>185</v>
      </c>
    </row>
    <row r="53" spans="1:23" ht="60.6" customHeight="1" x14ac:dyDescent="0.3">
      <c r="A53" s="8">
        <v>50</v>
      </c>
      <c r="C53" s="12">
        <v>49</v>
      </c>
      <c r="D53" s="8" t="s">
        <v>350</v>
      </c>
      <c r="E53" s="8" t="s">
        <v>351</v>
      </c>
      <c r="F53" s="119">
        <v>45933</v>
      </c>
      <c r="G53" s="129">
        <v>0.72152777777777777</v>
      </c>
      <c r="H53" s="129">
        <v>0.72152777777777777</v>
      </c>
      <c r="I53" s="108"/>
      <c r="J53" s="12" t="s">
        <v>179</v>
      </c>
      <c r="K53" s="8" t="s">
        <v>180</v>
      </c>
      <c r="L53" s="8">
        <v>10</v>
      </c>
      <c r="M53" s="8" t="s">
        <v>352</v>
      </c>
      <c r="N53" s="8" t="s">
        <v>353</v>
      </c>
      <c r="O53" s="8" t="s">
        <v>52</v>
      </c>
      <c r="P53" s="8" t="s">
        <v>183</v>
      </c>
      <c r="Q53" s="8" t="s">
        <v>354</v>
      </c>
      <c r="R53" s="112"/>
      <c r="S53" s="12" t="s">
        <v>185</v>
      </c>
      <c r="T53" s="12" t="s">
        <v>185</v>
      </c>
      <c r="U53" s="12" t="s">
        <v>185</v>
      </c>
    </row>
    <row r="54" spans="1:23" s="18" customFormat="1" ht="3" customHeight="1" x14ac:dyDescent="0.3">
      <c r="A54" s="15"/>
      <c r="B54" s="19"/>
      <c r="C54" s="17"/>
      <c r="D54" s="15"/>
      <c r="E54" s="15"/>
      <c r="F54" s="15"/>
      <c r="G54" s="15"/>
      <c r="H54" s="15"/>
      <c r="I54" s="16"/>
      <c r="J54" s="17"/>
      <c r="K54" s="15"/>
      <c r="L54" s="15"/>
      <c r="M54" s="15"/>
      <c r="N54" s="15"/>
      <c r="O54" s="15"/>
      <c r="P54" s="15"/>
      <c r="Q54" s="116"/>
      <c r="R54" s="113"/>
      <c r="S54" s="17"/>
      <c r="T54" s="15"/>
      <c r="U54" s="15"/>
      <c r="V54" s="15"/>
      <c r="W54" s="15"/>
    </row>
    <row r="55" spans="1:23" ht="28.8" x14ac:dyDescent="0.3">
      <c r="A55" s="8">
        <v>51</v>
      </c>
      <c r="C55" s="12">
        <v>50</v>
      </c>
      <c r="D55" s="8" t="s">
        <v>256</v>
      </c>
      <c r="E55" s="13" t="s">
        <v>355</v>
      </c>
      <c r="F55" s="119">
        <v>45934</v>
      </c>
      <c r="G55" s="129">
        <v>0.41388888888888886</v>
      </c>
      <c r="H55" s="129">
        <v>0.41458333333333336</v>
      </c>
      <c r="I55" s="108"/>
      <c r="J55" s="12" t="s">
        <v>179</v>
      </c>
      <c r="K55" s="8" t="s">
        <v>180</v>
      </c>
      <c r="L55" s="8">
        <v>11</v>
      </c>
      <c r="M55" s="8" t="s">
        <v>356</v>
      </c>
      <c r="N55" s="8" t="s">
        <v>263</v>
      </c>
      <c r="O55" s="8" t="s">
        <v>53</v>
      </c>
      <c r="P55" s="8" t="s">
        <v>251</v>
      </c>
      <c r="Q55" s="13" t="s">
        <v>357</v>
      </c>
      <c r="R55" s="112"/>
      <c r="S55" s="12" t="s">
        <v>185</v>
      </c>
      <c r="T55" s="12" t="s">
        <v>185</v>
      </c>
      <c r="U55" s="12" t="s">
        <v>185</v>
      </c>
    </row>
    <row r="56" spans="1:23" ht="28.8" x14ac:dyDescent="0.3">
      <c r="A56" s="8">
        <v>52</v>
      </c>
      <c r="C56" s="12">
        <v>51</v>
      </c>
      <c r="D56" s="8" t="s">
        <v>256</v>
      </c>
      <c r="E56" s="13" t="s">
        <v>358</v>
      </c>
      <c r="F56" s="119">
        <v>45934</v>
      </c>
      <c r="G56" s="129">
        <v>0.41875000000000001</v>
      </c>
      <c r="H56" s="129">
        <v>0.41875000000000001</v>
      </c>
      <c r="I56" s="108"/>
      <c r="J56" s="12" t="s">
        <v>179</v>
      </c>
      <c r="K56" s="8" t="s">
        <v>180</v>
      </c>
      <c r="L56" s="8">
        <v>11</v>
      </c>
      <c r="M56" s="8" t="s">
        <v>356</v>
      </c>
      <c r="N56" s="8" t="s">
        <v>263</v>
      </c>
      <c r="O56" s="8" t="s">
        <v>54</v>
      </c>
      <c r="P56" s="8" t="s">
        <v>183</v>
      </c>
      <c r="Q56" s="13" t="s">
        <v>359</v>
      </c>
      <c r="R56" s="112"/>
      <c r="S56" s="12" t="s">
        <v>447</v>
      </c>
      <c r="T56" s="12" t="s">
        <v>185</v>
      </c>
      <c r="U56" s="12" t="s">
        <v>447</v>
      </c>
    </row>
    <row r="57" spans="1:23" ht="28.8" x14ac:dyDescent="0.3">
      <c r="A57" s="8">
        <v>53</v>
      </c>
      <c r="C57" s="12">
        <v>52</v>
      </c>
      <c r="D57" s="8" t="s">
        <v>256</v>
      </c>
      <c r="E57" s="13" t="s">
        <v>360</v>
      </c>
      <c r="F57" s="119">
        <v>45934</v>
      </c>
      <c r="G57" s="129">
        <v>0.4201388888888889</v>
      </c>
      <c r="H57" s="129">
        <v>0.42291666666666666</v>
      </c>
      <c r="I57" s="108"/>
      <c r="J57" s="12" t="s">
        <v>179</v>
      </c>
      <c r="K57" s="8" t="s">
        <v>180</v>
      </c>
      <c r="L57" s="8">
        <v>11</v>
      </c>
      <c r="M57" s="8" t="s">
        <v>356</v>
      </c>
      <c r="N57" s="8" t="s">
        <v>258</v>
      </c>
      <c r="O57" s="8" t="s">
        <v>55</v>
      </c>
      <c r="P57" s="8" t="s">
        <v>251</v>
      </c>
      <c r="Q57" s="13" t="s">
        <v>361</v>
      </c>
      <c r="R57" s="112"/>
      <c r="S57" s="12" t="s">
        <v>447</v>
      </c>
      <c r="T57" s="12" t="s">
        <v>185</v>
      </c>
      <c r="U57" s="12" t="s">
        <v>185</v>
      </c>
    </row>
    <row r="58" spans="1:23" ht="28.8" x14ac:dyDescent="0.3">
      <c r="A58" s="8">
        <v>54</v>
      </c>
      <c r="C58" s="12">
        <v>53</v>
      </c>
      <c r="D58" s="8" t="s">
        <v>256</v>
      </c>
      <c r="E58" s="13" t="s">
        <v>362</v>
      </c>
      <c r="F58" s="119">
        <v>45934</v>
      </c>
      <c r="G58" s="129">
        <v>0.42499999999999999</v>
      </c>
      <c r="H58" s="129">
        <v>0.42499999999999999</v>
      </c>
      <c r="I58" s="108"/>
      <c r="J58" s="12" t="s">
        <v>179</v>
      </c>
      <c r="K58" s="8" t="s">
        <v>180</v>
      </c>
      <c r="L58" s="8">
        <v>11</v>
      </c>
      <c r="M58" s="8" t="s">
        <v>356</v>
      </c>
      <c r="N58" s="8" t="s">
        <v>258</v>
      </c>
      <c r="O58" s="8" t="s">
        <v>56</v>
      </c>
      <c r="P58" s="8" t="s">
        <v>183</v>
      </c>
      <c r="Q58" s="13" t="s">
        <v>363</v>
      </c>
      <c r="R58" s="112"/>
      <c r="S58" s="12" t="s">
        <v>447</v>
      </c>
      <c r="T58" s="12" t="s">
        <v>185</v>
      </c>
      <c r="U58" s="12" t="s">
        <v>447</v>
      </c>
    </row>
    <row r="59" spans="1:23" ht="28.8" x14ac:dyDescent="0.3">
      <c r="A59" s="8">
        <v>55</v>
      </c>
      <c r="C59" s="12">
        <v>54</v>
      </c>
      <c r="D59" s="8" t="s">
        <v>256</v>
      </c>
      <c r="E59" s="13" t="s">
        <v>364</v>
      </c>
      <c r="F59" s="119">
        <v>45934</v>
      </c>
      <c r="G59" s="129">
        <v>0.42708333333333331</v>
      </c>
      <c r="H59" s="129">
        <v>0.42708333333333331</v>
      </c>
      <c r="I59" s="108"/>
      <c r="J59" s="12" t="s">
        <v>179</v>
      </c>
      <c r="K59" s="8" t="s">
        <v>180</v>
      </c>
      <c r="L59" s="8">
        <v>11</v>
      </c>
      <c r="M59" s="8" t="s">
        <v>356</v>
      </c>
      <c r="N59" s="8" t="s">
        <v>365</v>
      </c>
      <c r="O59" s="8" t="s">
        <v>57</v>
      </c>
      <c r="P59" s="8" t="s">
        <v>251</v>
      </c>
      <c r="Q59" s="13" t="s">
        <v>366</v>
      </c>
      <c r="R59" s="112"/>
      <c r="S59" s="12" t="s">
        <v>447</v>
      </c>
      <c r="T59" s="12" t="s">
        <v>447</v>
      </c>
      <c r="U59" s="12" t="s">
        <v>185</v>
      </c>
    </row>
    <row r="60" spans="1:23" ht="28.8" x14ac:dyDescent="0.3">
      <c r="A60" s="8">
        <v>56</v>
      </c>
      <c r="C60" s="12">
        <v>55</v>
      </c>
      <c r="D60" s="8" t="s">
        <v>256</v>
      </c>
      <c r="E60" s="13" t="s">
        <v>367</v>
      </c>
      <c r="F60" s="119">
        <v>45934</v>
      </c>
      <c r="G60" s="129">
        <v>0.42916666666666664</v>
      </c>
      <c r="H60" s="129">
        <v>0.42916666666666664</v>
      </c>
      <c r="I60" s="108"/>
      <c r="J60" s="12" t="s">
        <v>179</v>
      </c>
      <c r="K60" s="8" t="s">
        <v>180</v>
      </c>
      <c r="L60" s="8">
        <v>11</v>
      </c>
      <c r="M60" s="8" t="s">
        <v>356</v>
      </c>
      <c r="N60" s="8" t="s">
        <v>365</v>
      </c>
      <c r="O60" s="8" t="s">
        <v>58</v>
      </c>
      <c r="P60" s="8" t="s">
        <v>183</v>
      </c>
      <c r="Q60" s="13" t="s">
        <v>368</v>
      </c>
      <c r="R60" s="112"/>
      <c r="S60" s="12" t="s">
        <v>447</v>
      </c>
      <c r="T60" s="12" t="s">
        <v>447</v>
      </c>
      <c r="U60" s="12" t="s">
        <v>185</v>
      </c>
    </row>
    <row r="61" spans="1:23" ht="28.8" x14ac:dyDescent="0.3">
      <c r="A61" s="8">
        <v>57</v>
      </c>
      <c r="C61" s="12">
        <v>56</v>
      </c>
      <c r="D61" s="8" t="s">
        <v>256</v>
      </c>
      <c r="E61" s="8" t="s">
        <v>369</v>
      </c>
      <c r="F61" s="119">
        <v>45934</v>
      </c>
      <c r="G61" s="129">
        <v>0.43125000000000002</v>
      </c>
      <c r="H61" s="129">
        <v>0.43125000000000002</v>
      </c>
      <c r="I61" s="108"/>
      <c r="J61" s="12" t="s">
        <v>179</v>
      </c>
      <c r="K61" s="8" t="s">
        <v>180</v>
      </c>
      <c r="L61" s="8">
        <v>12</v>
      </c>
      <c r="M61" s="8" t="s">
        <v>370</v>
      </c>
      <c r="N61" s="8" t="s">
        <v>371</v>
      </c>
      <c r="O61" s="8" t="s">
        <v>59</v>
      </c>
      <c r="P61" s="8" t="s">
        <v>372</v>
      </c>
      <c r="Q61" s="8" t="s">
        <v>373</v>
      </c>
      <c r="R61" s="112"/>
      <c r="S61" s="12" t="s">
        <v>447</v>
      </c>
      <c r="T61" s="12" t="s">
        <v>185</v>
      </c>
      <c r="U61" s="12" t="s">
        <v>185</v>
      </c>
    </row>
    <row r="62" spans="1:23" ht="28.8" x14ac:dyDescent="0.3">
      <c r="A62" s="8">
        <v>58</v>
      </c>
      <c r="C62" s="12">
        <v>57</v>
      </c>
      <c r="D62" s="8" t="s">
        <v>256</v>
      </c>
      <c r="E62" s="8" t="s">
        <v>374</v>
      </c>
      <c r="F62" s="119">
        <v>45934</v>
      </c>
      <c r="G62" s="129">
        <v>0.43263888888888891</v>
      </c>
      <c r="H62" s="129">
        <v>0.43263888888888891</v>
      </c>
      <c r="I62" s="108"/>
      <c r="J62" s="12" t="s">
        <v>179</v>
      </c>
      <c r="K62" s="8" t="s">
        <v>180</v>
      </c>
      <c r="L62" s="8">
        <v>12</v>
      </c>
      <c r="M62" s="8" t="s">
        <v>370</v>
      </c>
      <c r="N62" s="8" t="s">
        <v>375</v>
      </c>
      <c r="O62" s="8" t="s">
        <v>60</v>
      </c>
      <c r="P62" s="8" t="s">
        <v>372</v>
      </c>
      <c r="Q62" s="8" t="s">
        <v>376</v>
      </c>
      <c r="R62" s="112"/>
      <c r="S62" s="12" t="s">
        <v>447</v>
      </c>
      <c r="T62" s="12" t="s">
        <v>185</v>
      </c>
      <c r="U62" s="12" t="s">
        <v>185</v>
      </c>
    </row>
    <row r="63" spans="1:23" ht="43.2" x14ac:dyDescent="0.3">
      <c r="A63" s="8">
        <v>59</v>
      </c>
      <c r="C63" s="12">
        <v>58</v>
      </c>
      <c r="D63" s="8" t="s">
        <v>256</v>
      </c>
      <c r="E63" s="8" t="s">
        <v>377</v>
      </c>
      <c r="F63" s="119">
        <v>45934</v>
      </c>
      <c r="G63" s="129">
        <v>0.43402777777777779</v>
      </c>
      <c r="H63" s="129">
        <v>0.43680555555555556</v>
      </c>
      <c r="I63" s="108"/>
      <c r="J63" s="12" t="s">
        <v>179</v>
      </c>
      <c r="K63" s="8" t="s">
        <v>180</v>
      </c>
      <c r="L63" s="8">
        <v>13</v>
      </c>
      <c r="M63" s="8" t="s">
        <v>378</v>
      </c>
      <c r="N63" s="8" t="s">
        <v>379</v>
      </c>
      <c r="O63" s="8" t="s">
        <v>61</v>
      </c>
      <c r="P63" s="8" t="s">
        <v>251</v>
      </c>
      <c r="Q63" s="8" t="s">
        <v>380</v>
      </c>
      <c r="R63" s="112"/>
      <c r="S63" s="12" t="s">
        <v>185</v>
      </c>
      <c r="T63" s="12" t="s">
        <v>185</v>
      </c>
      <c r="U63" s="12" t="s">
        <v>185</v>
      </c>
    </row>
    <row r="64" spans="1:23" ht="43.2" x14ac:dyDescent="0.3">
      <c r="A64" s="8">
        <v>60</v>
      </c>
      <c r="C64" s="12">
        <v>59</v>
      </c>
      <c r="D64" s="8" t="s">
        <v>256</v>
      </c>
      <c r="E64" s="8" t="s">
        <v>377</v>
      </c>
      <c r="F64" s="119">
        <v>45934</v>
      </c>
      <c r="G64" s="129">
        <v>0.4375</v>
      </c>
      <c r="H64" s="129">
        <v>0.43958333333333333</v>
      </c>
      <c r="I64" s="108"/>
      <c r="J64" s="12" t="s">
        <v>179</v>
      </c>
      <c r="K64" s="8" t="s">
        <v>180</v>
      </c>
      <c r="L64" s="8">
        <v>13</v>
      </c>
      <c r="M64" s="8" t="s">
        <v>378</v>
      </c>
      <c r="N64" s="8" t="s">
        <v>371</v>
      </c>
      <c r="O64" s="8" t="s">
        <v>62</v>
      </c>
      <c r="P64" s="8" t="s">
        <v>183</v>
      </c>
      <c r="Q64" s="8" t="s">
        <v>381</v>
      </c>
      <c r="R64" s="112"/>
      <c r="S64" s="12" t="s">
        <v>185</v>
      </c>
      <c r="T64" s="12" t="s">
        <v>185</v>
      </c>
      <c r="U64" s="12" t="s">
        <v>185</v>
      </c>
    </row>
    <row r="65" spans="1:21" ht="43.2" x14ac:dyDescent="0.3">
      <c r="A65" s="8">
        <v>61</v>
      </c>
      <c r="C65" s="12">
        <v>60</v>
      </c>
      <c r="D65" s="8" t="s">
        <v>382</v>
      </c>
      <c r="E65" s="8" t="s">
        <v>377</v>
      </c>
      <c r="F65" s="119">
        <v>45934</v>
      </c>
      <c r="G65" s="129">
        <v>0.44027777777777777</v>
      </c>
      <c r="H65" s="129">
        <v>0.44166666666666665</v>
      </c>
      <c r="I65" s="108"/>
      <c r="J65" s="12" t="s">
        <v>179</v>
      </c>
      <c r="K65" s="8" t="s">
        <v>180</v>
      </c>
      <c r="L65" s="8">
        <v>14</v>
      </c>
      <c r="M65" s="8" t="s">
        <v>382</v>
      </c>
      <c r="N65" s="8" t="s">
        <v>383</v>
      </c>
      <c r="O65" s="8" t="s">
        <v>63</v>
      </c>
      <c r="P65" s="8" t="s">
        <v>251</v>
      </c>
      <c r="Q65" s="8" t="s">
        <v>384</v>
      </c>
      <c r="R65" s="112"/>
      <c r="S65" s="12" t="s">
        <v>185</v>
      </c>
      <c r="T65" s="12" t="s">
        <v>185</v>
      </c>
      <c r="U65" s="12" t="s">
        <v>185</v>
      </c>
    </row>
    <row r="66" spans="1:21" ht="28.8" x14ac:dyDescent="0.3">
      <c r="A66" s="8">
        <v>62</v>
      </c>
      <c r="C66" s="12">
        <v>61</v>
      </c>
      <c r="D66" s="3" t="s">
        <v>385</v>
      </c>
      <c r="E66" s="8" t="s">
        <v>386</v>
      </c>
      <c r="F66" s="119">
        <v>45934</v>
      </c>
      <c r="G66" s="129">
        <v>0.45416666666666666</v>
      </c>
      <c r="H66" s="129">
        <v>0.4826388888888889</v>
      </c>
      <c r="I66" s="108"/>
      <c r="J66" s="12" t="s">
        <v>179</v>
      </c>
      <c r="K66" s="8" t="s">
        <v>180</v>
      </c>
      <c r="L66" s="8">
        <v>15</v>
      </c>
      <c r="M66" s="8" t="s">
        <v>387</v>
      </c>
      <c r="N66" s="8" t="s">
        <v>386</v>
      </c>
      <c r="O66" s="8" t="s">
        <v>64</v>
      </c>
      <c r="P66" s="8" t="s">
        <v>251</v>
      </c>
      <c r="Q66" s="8" t="s">
        <v>384</v>
      </c>
      <c r="R66" s="112"/>
      <c r="S66" s="12" t="s">
        <v>185</v>
      </c>
      <c r="T66" s="12" t="s">
        <v>185</v>
      </c>
      <c r="U66" s="12" t="s">
        <v>185</v>
      </c>
    </row>
    <row r="67" spans="1:21" ht="28.8" x14ac:dyDescent="0.3">
      <c r="A67" s="8">
        <v>63</v>
      </c>
      <c r="C67" s="12">
        <v>62</v>
      </c>
      <c r="D67" s="8" t="s">
        <v>385</v>
      </c>
      <c r="E67" s="8" t="s">
        <v>388</v>
      </c>
      <c r="F67" s="119">
        <v>45934</v>
      </c>
      <c r="G67" s="129">
        <v>0.49375000000000002</v>
      </c>
      <c r="H67" s="129">
        <v>0.51041666666666663</v>
      </c>
      <c r="I67" s="108"/>
      <c r="J67" s="12" t="s">
        <v>179</v>
      </c>
      <c r="K67" s="8" t="s">
        <v>180</v>
      </c>
      <c r="L67" s="8">
        <v>15</v>
      </c>
      <c r="M67" s="8" t="s">
        <v>387</v>
      </c>
      <c r="N67" s="8" t="s">
        <v>388</v>
      </c>
      <c r="O67" s="8" t="s">
        <v>65</v>
      </c>
      <c r="P67" s="8" t="s">
        <v>251</v>
      </c>
      <c r="Q67" s="8" t="s">
        <v>384</v>
      </c>
      <c r="R67" s="112"/>
      <c r="S67" s="12" t="s">
        <v>185</v>
      </c>
      <c r="T67" s="12" t="s">
        <v>185</v>
      </c>
      <c r="U67" s="12" t="s">
        <v>185</v>
      </c>
    </row>
    <row r="68" spans="1:21" ht="28.8" x14ac:dyDescent="0.3">
      <c r="A68" s="8">
        <v>64</v>
      </c>
      <c r="C68" s="12">
        <v>63</v>
      </c>
      <c r="D68" s="8" t="s">
        <v>389</v>
      </c>
      <c r="E68" s="8" t="s">
        <v>389</v>
      </c>
      <c r="F68" s="119">
        <v>45934</v>
      </c>
      <c r="G68" s="129">
        <v>0.55347222222222225</v>
      </c>
      <c r="H68" s="129">
        <v>0.55486111111111114</v>
      </c>
      <c r="I68" s="108"/>
      <c r="J68" s="12" t="s">
        <v>179</v>
      </c>
      <c r="K68" s="8" t="s">
        <v>180</v>
      </c>
      <c r="L68" s="8">
        <v>16</v>
      </c>
      <c r="M68" s="8" t="s">
        <v>390</v>
      </c>
      <c r="N68" s="8" t="s">
        <v>386</v>
      </c>
      <c r="O68" s="8" t="s">
        <v>66</v>
      </c>
      <c r="P68" s="8" t="s">
        <v>183</v>
      </c>
      <c r="Q68" s="8" t="s">
        <v>391</v>
      </c>
      <c r="R68" s="112"/>
      <c r="S68" s="12" t="s">
        <v>185</v>
      </c>
      <c r="T68" s="12" t="s">
        <v>185</v>
      </c>
      <c r="U68" s="12" t="s">
        <v>185</v>
      </c>
    </row>
    <row r="69" spans="1:21" ht="43.2" x14ac:dyDescent="0.3">
      <c r="A69" s="8">
        <v>65</v>
      </c>
      <c r="C69" s="12">
        <v>64</v>
      </c>
      <c r="D69" s="8" t="s">
        <v>392</v>
      </c>
      <c r="E69" s="8" t="s">
        <v>393</v>
      </c>
      <c r="F69" s="119">
        <v>45934</v>
      </c>
      <c r="G69" s="129">
        <v>0.55694444444444446</v>
      </c>
      <c r="H69" s="129">
        <v>0.56180555555555556</v>
      </c>
      <c r="I69" s="108"/>
      <c r="J69" s="12" t="s">
        <v>305</v>
      </c>
      <c r="K69" s="8" t="s">
        <v>306</v>
      </c>
      <c r="L69" s="8">
        <v>17</v>
      </c>
      <c r="M69" s="8" t="s">
        <v>394</v>
      </c>
      <c r="N69" s="8" t="s">
        <v>395</v>
      </c>
      <c r="O69" s="8" t="s">
        <v>67</v>
      </c>
      <c r="P69" s="8" t="s">
        <v>251</v>
      </c>
      <c r="Q69" s="8" t="s">
        <v>396</v>
      </c>
      <c r="R69" s="112"/>
      <c r="S69" s="12" t="s">
        <v>447</v>
      </c>
      <c r="T69" s="12" t="s">
        <v>447</v>
      </c>
      <c r="U69" s="12" t="s">
        <v>447</v>
      </c>
    </row>
    <row r="70" spans="1:21" ht="43.2" x14ac:dyDescent="0.3">
      <c r="A70" s="8">
        <v>66</v>
      </c>
      <c r="C70" s="12">
        <v>65</v>
      </c>
      <c r="D70" s="8" t="s">
        <v>392</v>
      </c>
      <c r="E70" s="8" t="s">
        <v>393</v>
      </c>
      <c r="F70" s="119">
        <v>45934</v>
      </c>
      <c r="G70" s="129">
        <v>0.56319444444444444</v>
      </c>
      <c r="H70" s="8"/>
      <c r="I70" s="108"/>
      <c r="J70" s="12" t="s">
        <v>305</v>
      </c>
      <c r="K70" s="8" t="s">
        <v>306</v>
      </c>
      <c r="L70" s="8">
        <v>18</v>
      </c>
      <c r="M70" s="8" t="s">
        <v>397</v>
      </c>
      <c r="N70" s="8" t="s">
        <v>395</v>
      </c>
      <c r="O70" s="8" t="s">
        <v>68</v>
      </c>
      <c r="P70" s="8" t="s">
        <v>251</v>
      </c>
      <c r="Q70" s="8" t="s">
        <v>384</v>
      </c>
      <c r="R70" s="112"/>
      <c r="S70" s="12" t="s">
        <v>447</v>
      </c>
      <c r="T70" s="12" t="s">
        <v>447</v>
      </c>
      <c r="U70" s="12" t="s">
        <v>447</v>
      </c>
    </row>
    <row r="71" spans="1:21" ht="57.6" x14ac:dyDescent="0.3">
      <c r="A71" s="8">
        <v>67</v>
      </c>
      <c r="C71" s="12">
        <v>66</v>
      </c>
      <c r="D71" s="8" t="s">
        <v>398</v>
      </c>
      <c r="E71" s="8" t="s">
        <v>399</v>
      </c>
      <c r="F71" s="119">
        <v>45934</v>
      </c>
      <c r="G71" s="129">
        <v>0.56805555555555554</v>
      </c>
      <c r="H71" s="129">
        <v>0.56805555555555554</v>
      </c>
      <c r="I71" s="108"/>
      <c r="J71" s="12" t="s">
        <v>400</v>
      </c>
      <c r="K71" s="8" t="s">
        <v>401</v>
      </c>
      <c r="L71" s="8">
        <v>19</v>
      </c>
      <c r="M71" s="8" t="s">
        <v>402</v>
      </c>
      <c r="N71" s="8" t="s">
        <v>398</v>
      </c>
      <c r="O71" s="8" t="s">
        <v>69</v>
      </c>
      <c r="P71" s="8" t="s">
        <v>403</v>
      </c>
      <c r="Q71" s="8" t="s">
        <v>404</v>
      </c>
      <c r="R71" s="112"/>
      <c r="S71" s="12" t="s">
        <v>447</v>
      </c>
      <c r="T71" s="12" t="s">
        <v>185</v>
      </c>
      <c r="U71" s="12" t="s">
        <v>447</v>
      </c>
    </row>
    <row r="72" spans="1:21" ht="43.2" x14ac:dyDescent="0.3">
      <c r="A72" s="8">
        <v>68</v>
      </c>
      <c r="C72" s="12">
        <v>67</v>
      </c>
      <c r="D72" s="8" t="s">
        <v>398</v>
      </c>
      <c r="E72" s="8" t="s">
        <v>405</v>
      </c>
      <c r="F72" s="119">
        <v>45934</v>
      </c>
      <c r="G72" s="129">
        <v>0.57013888888888886</v>
      </c>
      <c r="H72" s="129">
        <v>0.57013888888888886</v>
      </c>
      <c r="I72" s="108"/>
      <c r="J72" s="12" t="s">
        <v>400</v>
      </c>
      <c r="K72" s="8" t="s">
        <v>401</v>
      </c>
      <c r="L72" s="8">
        <v>20</v>
      </c>
      <c r="M72" s="8" t="s">
        <v>406</v>
      </c>
      <c r="N72" s="8" t="s">
        <v>398</v>
      </c>
      <c r="O72" s="8" t="s">
        <v>70</v>
      </c>
      <c r="P72" s="8" t="s">
        <v>403</v>
      </c>
      <c r="Q72" s="8" t="s">
        <v>407</v>
      </c>
      <c r="R72" s="112"/>
      <c r="S72" s="12" t="s">
        <v>447</v>
      </c>
      <c r="T72" s="12" t="s">
        <v>185</v>
      </c>
      <c r="U72" s="12" t="s">
        <v>447</v>
      </c>
    </row>
    <row r="73" spans="1:21" ht="72" x14ac:dyDescent="0.3">
      <c r="A73" s="8">
        <v>69</v>
      </c>
      <c r="C73" s="12">
        <v>68</v>
      </c>
      <c r="D73" s="8" t="s">
        <v>408</v>
      </c>
      <c r="E73" s="8" t="s">
        <v>409</v>
      </c>
      <c r="F73" s="119">
        <v>45934</v>
      </c>
      <c r="G73" s="129">
        <v>0.57291666666666663</v>
      </c>
      <c r="H73" s="129">
        <v>0.57291666666666663</v>
      </c>
      <c r="I73" s="108"/>
      <c r="J73" s="12" t="s">
        <v>410</v>
      </c>
      <c r="K73" s="8" t="s">
        <v>411</v>
      </c>
      <c r="L73" s="8">
        <v>21</v>
      </c>
      <c r="M73" s="8" t="s">
        <v>412</v>
      </c>
      <c r="N73" s="8" t="s">
        <v>413</v>
      </c>
      <c r="O73" s="8" t="s">
        <v>71</v>
      </c>
      <c r="P73" s="8" t="s">
        <v>183</v>
      </c>
      <c r="Q73" s="8" t="s">
        <v>414</v>
      </c>
      <c r="R73" s="112"/>
      <c r="S73" s="12" t="s">
        <v>185</v>
      </c>
      <c r="T73" s="12" t="s">
        <v>185</v>
      </c>
      <c r="U73" s="12" t="s">
        <v>185</v>
      </c>
    </row>
    <row r="74" spans="1:21" ht="72" x14ac:dyDescent="0.3">
      <c r="A74" s="8">
        <v>70</v>
      </c>
      <c r="C74" s="12">
        <v>69</v>
      </c>
      <c r="D74" s="3" t="s">
        <v>408</v>
      </c>
      <c r="E74" s="8" t="s">
        <v>409</v>
      </c>
      <c r="F74" s="119">
        <v>45934</v>
      </c>
      <c r="G74" s="129">
        <v>0.57777777777777772</v>
      </c>
      <c r="H74" s="129">
        <v>0.57777777777777772</v>
      </c>
      <c r="I74" s="108"/>
      <c r="J74" s="12" t="s">
        <v>410</v>
      </c>
      <c r="K74" s="8" t="s">
        <v>411</v>
      </c>
      <c r="L74" s="8">
        <v>21</v>
      </c>
      <c r="M74" s="8" t="s">
        <v>412</v>
      </c>
      <c r="N74" s="8" t="s">
        <v>413</v>
      </c>
      <c r="O74" s="8" t="s">
        <v>72</v>
      </c>
      <c r="P74" s="8" t="s">
        <v>251</v>
      </c>
      <c r="Q74" s="8" t="s">
        <v>415</v>
      </c>
      <c r="R74" s="112"/>
      <c r="S74" s="12" t="s">
        <v>447</v>
      </c>
      <c r="T74" s="12" t="s">
        <v>447</v>
      </c>
      <c r="U74" s="12" t="s">
        <v>447</v>
      </c>
    </row>
    <row r="75" spans="1:21" ht="43.2" x14ac:dyDescent="0.3">
      <c r="A75" s="8">
        <v>71</v>
      </c>
      <c r="C75" s="12">
        <v>70</v>
      </c>
      <c r="D75" s="8" t="s">
        <v>416</v>
      </c>
      <c r="E75" s="8" t="s">
        <v>417</v>
      </c>
      <c r="F75" s="119">
        <v>45934</v>
      </c>
      <c r="G75" s="129">
        <v>0.5805555555555556</v>
      </c>
      <c r="H75" s="129">
        <v>0.5805555555555556</v>
      </c>
      <c r="I75" s="108"/>
      <c r="J75" s="12" t="s">
        <v>418</v>
      </c>
      <c r="K75" s="8" t="s">
        <v>419</v>
      </c>
      <c r="L75" s="8">
        <v>22</v>
      </c>
      <c r="M75" s="8" t="s">
        <v>420</v>
      </c>
      <c r="N75" s="8" t="s">
        <v>421</v>
      </c>
      <c r="O75" s="8" t="s">
        <v>73</v>
      </c>
      <c r="P75" s="8" t="s">
        <v>372</v>
      </c>
      <c r="Q75" s="8" t="s">
        <v>422</v>
      </c>
      <c r="R75" s="112"/>
      <c r="S75" s="12" t="s">
        <v>447</v>
      </c>
      <c r="T75" s="12" t="s">
        <v>185</v>
      </c>
      <c r="U75" s="12" t="s">
        <v>447</v>
      </c>
    </row>
    <row r="76" spans="1:21" ht="57" customHeight="1" x14ac:dyDescent="0.3">
      <c r="A76" s="8">
        <v>72</v>
      </c>
      <c r="C76" s="12">
        <v>71</v>
      </c>
      <c r="D76" s="8" t="s">
        <v>416</v>
      </c>
      <c r="E76" s="8" t="s">
        <v>423</v>
      </c>
      <c r="F76" s="119">
        <v>45935</v>
      </c>
      <c r="G76" s="129">
        <v>0.5</v>
      </c>
      <c r="H76" s="129">
        <v>0.5</v>
      </c>
      <c r="I76" s="108"/>
      <c r="J76" s="12" t="s">
        <v>418</v>
      </c>
      <c r="K76" s="8" t="s">
        <v>424</v>
      </c>
      <c r="L76" s="8">
        <v>22</v>
      </c>
      <c r="M76" s="8" t="s">
        <v>420</v>
      </c>
      <c r="N76" s="8" t="s">
        <v>421</v>
      </c>
      <c r="O76" s="8" t="s">
        <v>425</v>
      </c>
      <c r="P76" s="8" t="s">
        <v>183</v>
      </c>
      <c r="Q76" s="8" t="s">
        <v>426</v>
      </c>
      <c r="R76" s="112"/>
      <c r="S76" s="12" t="s">
        <v>447</v>
      </c>
      <c r="T76" s="12" t="s">
        <v>447</v>
      </c>
      <c r="U76" s="12" t="s">
        <v>447</v>
      </c>
    </row>
    <row r="77" spans="1:21" ht="135" customHeight="1" x14ac:dyDescent="0.3">
      <c r="A77" s="8">
        <v>73</v>
      </c>
      <c r="C77" s="12">
        <v>72</v>
      </c>
      <c r="D77" s="8" t="s">
        <v>427</v>
      </c>
      <c r="E77" s="8" t="s">
        <v>428</v>
      </c>
      <c r="F77" s="119">
        <v>45934</v>
      </c>
      <c r="G77" s="129">
        <v>0.69097222222222221</v>
      </c>
      <c r="H77" s="129">
        <v>0.69374999999999998</v>
      </c>
      <c r="I77" s="108"/>
      <c r="J77" s="62" t="s">
        <v>429</v>
      </c>
      <c r="K77" s="8" t="s">
        <v>430</v>
      </c>
      <c r="L77" s="8">
        <v>23</v>
      </c>
      <c r="M77" s="8" t="s">
        <v>431</v>
      </c>
      <c r="N77" s="8" t="s">
        <v>432</v>
      </c>
      <c r="O77" s="8" t="s">
        <v>74</v>
      </c>
      <c r="P77" s="8" t="s">
        <v>183</v>
      </c>
      <c r="Q77" s="8" t="s">
        <v>433</v>
      </c>
      <c r="R77" s="112"/>
      <c r="S77" s="12" t="s">
        <v>447</v>
      </c>
      <c r="T77" s="12" t="s">
        <v>185</v>
      </c>
      <c r="U77" s="12" t="s">
        <v>185</v>
      </c>
    </row>
    <row r="78" spans="1:21" ht="136.19999999999999" customHeight="1" x14ac:dyDescent="0.3">
      <c r="A78" s="8">
        <v>74</v>
      </c>
      <c r="C78" s="12">
        <v>73</v>
      </c>
      <c r="D78" s="8" t="s">
        <v>427</v>
      </c>
      <c r="E78" s="8" t="s">
        <v>434</v>
      </c>
      <c r="F78" s="119">
        <v>45934</v>
      </c>
      <c r="G78" s="129">
        <v>0.6958333333333333</v>
      </c>
      <c r="H78" s="129">
        <v>0.6958333333333333</v>
      </c>
      <c r="I78" s="108"/>
      <c r="J78" s="62" t="s">
        <v>429</v>
      </c>
      <c r="K78" s="8" t="s">
        <v>430</v>
      </c>
      <c r="L78" s="8">
        <v>23</v>
      </c>
      <c r="M78" s="8" t="s">
        <v>431</v>
      </c>
      <c r="N78" s="8" t="s">
        <v>435</v>
      </c>
      <c r="O78" s="8" t="s">
        <v>75</v>
      </c>
      <c r="P78" s="8" t="s">
        <v>183</v>
      </c>
      <c r="Q78" s="8" t="s">
        <v>436</v>
      </c>
      <c r="R78" s="112"/>
      <c r="S78" s="12" t="s">
        <v>447</v>
      </c>
      <c r="T78" s="12" t="s">
        <v>185</v>
      </c>
      <c r="U78" s="12" t="s">
        <v>185</v>
      </c>
    </row>
    <row r="79" spans="1:21" ht="133.19999999999999" customHeight="1" x14ac:dyDescent="0.3">
      <c r="A79" s="8">
        <v>75</v>
      </c>
      <c r="C79" s="12">
        <v>74</v>
      </c>
      <c r="D79" s="8" t="s">
        <v>427</v>
      </c>
      <c r="E79" s="8" t="s">
        <v>437</v>
      </c>
      <c r="F79" s="119">
        <v>45757</v>
      </c>
      <c r="G79" s="129">
        <v>0.69722222222222219</v>
      </c>
      <c r="H79" s="129">
        <v>0.69722222222222219</v>
      </c>
      <c r="I79" s="108"/>
      <c r="J79" s="62" t="s">
        <v>429</v>
      </c>
      <c r="K79" s="8" t="s">
        <v>430</v>
      </c>
      <c r="L79" s="8">
        <v>23</v>
      </c>
      <c r="M79" s="8" t="s">
        <v>431</v>
      </c>
      <c r="N79" s="8" t="s">
        <v>438</v>
      </c>
      <c r="O79" s="8" t="s">
        <v>76</v>
      </c>
      <c r="P79" s="8" t="s">
        <v>183</v>
      </c>
      <c r="Q79" s="8" t="s">
        <v>439</v>
      </c>
      <c r="R79" s="112"/>
      <c r="S79" s="12" t="s">
        <v>447</v>
      </c>
      <c r="T79" s="12" t="s">
        <v>447</v>
      </c>
      <c r="U79" s="12" t="s">
        <v>185</v>
      </c>
    </row>
    <row r="80" spans="1:21" ht="146.4" customHeight="1" thickBot="1" x14ac:dyDescent="0.35">
      <c r="A80" s="8">
        <v>76</v>
      </c>
      <c r="C80" s="102">
        <v>75</v>
      </c>
      <c r="D80" s="73" t="s">
        <v>427</v>
      </c>
      <c r="E80" s="73" t="s">
        <v>440</v>
      </c>
      <c r="F80" s="120">
        <v>45934</v>
      </c>
      <c r="G80" s="133">
        <v>0.7</v>
      </c>
      <c r="H80" s="133">
        <v>0.7006944444444444</v>
      </c>
      <c r="I80" s="109"/>
      <c r="J80" s="117" t="s">
        <v>429</v>
      </c>
      <c r="K80" s="73" t="s">
        <v>430</v>
      </c>
      <c r="L80" s="73">
        <v>23</v>
      </c>
      <c r="M80" s="73" t="s">
        <v>431</v>
      </c>
      <c r="N80" s="73" t="s">
        <v>441</v>
      </c>
      <c r="O80" s="73" t="s">
        <v>77</v>
      </c>
      <c r="P80" s="73" t="s">
        <v>183</v>
      </c>
      <c r="Q80" s="225" t="s">
        <v>442</v>
      </c>
      <c r="R80" s="114"/>
      <c r="S80" s="12" t="s">
        <v>447</v>
      </c>
      <c r="T80" s="102" t="s">
        <v>447</v>
      </c>
      <c r="U80" s="102" t="s">
        <v>185</v>
      </c>
    </row>
    <row r="83" spans="1:21" s="21" customFormat="1" x14ac:dyDescent="0.3">
      <c r="A83" s="3"/>
      <c r="B83" s="19"/>
      <c r="P83" s="227" t="s">
        <v>443</v>
      </c>
      <c r="Q83" s="227"/>
    </row>
    <row r="85" spans="1:21" x14ac:dyDescent="0.3">
      <c r="P85" s="226" t="s">
        <v>444</v>
      </c>
      <c r="Q85" s="12" t="s">
        <v>185</v>
      </c>
      <c r="S85" s="3">
        <f>COUNTIF(S4:S80, "TP")</f>
        <v>21</v>
      </c>
      <c r="T85" s="3">
        <f>COUNTIF(T4:T80, "TP")</f>
        <v>51</v>
      </c>
      <c r="U85" s="3">
        <f>COUNTIF(U4:U80, "TP")</f>
        <v>64</v>
      </c>
    </row>
    <row r="86" spans="1:21" x14ac:dyDescent="0.3">
      <c r="P86" s="226"/>
      <c r="Q86" s="12" t="s">
        <v>445</v>
      </c>
      <c r="S86" s="3">
        <f>COUNTIF(S4:S80, "TN")</f>
        <v>0</v>
      </c>
      <c r="T86" s="3">
        <f>COUNTIF(T4:T80, "TN")</f>
        <v>0</v>
      </c>
      <c r="U86" s="3">
        <f>COUNTIF(U4:U80, "TN")</f>
        <v>0</v>
      </c>
    </row>
    <row r="87" spans="1:21" x14ac:dyDescent="0.3">
      <c r="P87" s="226"/>
      <c r="Q87" s="12" t="s">
        <v>446</v>
      </c>
      <c r="S87" s="3">
        <f>COUNTIF(S4:S80, "FP")</f>
        <v>0</v>
      </c>
      <c r="T87" s="3">
        <f>COUNTIF(T4:T80, "FP")</f>
        <v>0</v>
      </c>
      <c r="U87" s="3">
        <f>COUNTIF(U4:U80, "FP")</f>
        <v>0</v>
      </c>
    </row>
    <row r="88" spans="1:21" x14ac:dyDescent="0.3">
      <c r="P88" s="226"/>
      <c r="Q88" s="12" t="s">
        <v>447</v>
      </c>
      <c r="S88" s="3">
        <f>COUNTIF(S4:S80, "FN")</f>
        <v>55</v>
      </c>
      <c r="T88" s="3">
        <f>COUNTIF(T4:T80, "FN")</f>
        <v>25</v>
      </c>
      <c r="U88" s="3">
        <f>COUNTIF(U4:U80, "FN")</f>
        <v>12</v>
      </c>
    </row>
    <row r="90" spans="1:21" ht="28.95" customHeight="1" x14ac:dyDescent="0.3">
      <c r="P90" s="226" t="s">
        <v>448</v>
      </c>
      <c r="Q90" s="12" t="s">
        <v>185</v>
      </c>
      <c r="S90" s="85">
        <f t="shared" ref="S90:U93" si="0">S85/76</f>
        <v>0.27631578947368424</v>
      </c>
      <c r="T90" s="85">
        <f t="shared" si="0"/>
        <v>0.67105263157894735</v>
      </c>
      <c r="U90" s="85">
        <f t="shared" si="0"/>
        <v>0.84210526315789469</v>
      </c>
    </row>
    <row r="91" spans="1:21" x14ac:dyDescent="0.3">
      <c r="P91" s="226"/>
      <c r="Q91" s="12" t="s">
        <v>445</v>
      </c>
      <c r="S91" s="85">
        <f t="shared" si="0"/>
        <v>0</v>
      </c>
      <c r="T91" s="85">
        <f t="shared" si="0"/>
        <v>0</v>
      </c>
      <c r="U91" s="85">
        <f t="shared" si="0"/>
        <v>0</v>
      </c>
    </row>
    <row r="92" spans="1:21" x14ac:dyDescent="0.3">
      <c r="P92" s="226"/>
      <c r="Q92" s="12" t="s">
        <v>446</v>
      </c>
      <c r="S92" s="85">
        <f t="shared" si="0"/>
        <v>0</v>
      </c>
      <c r="T92" s="85">
        <f t="shared" si="0"/>
        <v>0</v>
      </c>
      <c r="U92" s="85">
        <f t="shared" si="0"/>
        <v>0</v>
      </c>
    </row>
    <row r="93" spans="1:21" x14ac:dyDescent="0.3">
      <c r="P93" s="226"/>
      <c r="Q93" s="12" t="s">
        <v>447</v>
      </c>
      <c r="S93" s="85">
        <f t="shared" si="0"/>
        <v>0.72368421052631582</v>
      </c>
      <c r="T93" s="85">
        <f t="shared" si="0"/>
        <v>0.32894736842105265</v>
      </c>
      <c r="U93" s="85">
        <f t="shared" si="0"/>
        <v>0.15789473684210525</v>
      </c>
    </row>
    <row r="95" spans="1:21" x14ac:dyDescent="0.3">
      <c r="P95" s="226" t="s">
        <v>449</v>
      </c>
      <c r="Q95" s="12" t="s">
        <v>185</v>
      </c>
      <c r="S95" s="3">
        <f>S85/75</f>
        <v>0.28000000000000003</v>
      </c>
      <c r="T95" s="3">
        <f t="shared" ref="T95:U97" si="1">T85/76</f>
        <v>0.67105263157894735</v>
      </c>
      <c r="U95" s="3">
        <f t="shared" si="1"/>
        <v>0.84210526315789469</v>
      </c>
    </row>
    <row r="96" spans="1:21" x14ac:dyDescent="0.3">
      <c r="P96" s="226"/>
      <c r="Q96" s="12" t="s">
        <v>445</v>
      </c>
      <c r="S96" s="3">
        <f>S86/75</f>
        <v>0</v>
      </c>
      <c r="T96" s="3">
        <f t="shared" si="1"/>
        <v>0</v>
      </c>
      <c r="U96" s="3">
        <f t="shared" si="1"/>
        <v>0</v>
      </c>
    </row>
    <row r="97" spans="16:21" x14ac:dyDescent="0.3">
      <c r="P97" s="226"/>
      <c r="Q97" s="12" t="s">
        <v>446</v>
      </c>
      <c r="S97" s="3">
        <f>S87/75</f>
        <v>0</v>
      </c>
      <c r="T97" s="3">
        <f t="shared" si="1"/>
        <v>0</v>
      </c>
      <c r="U97" s="3">
        <f t="shared" si="1"/>
        <v>0</v>
      </c>
    </row>
    <row r="98" spans="16:21" x14ac:dyDescent="0.3">
      <c r="P98" s="226"/>
      <c r="Q98" s="12" t="s">
        <v>447</v>
      </c>
      <c r="S98" s="3">
        <f>S88/75</f>
        <v>0.73333333333333328</v>
      </c>
      <c r="T98" s="3">
        <f>T88/75</f>
        <v>0.33333333333333331</v>
      </c>
      <c r="U98" s="3">
        <f>U88/76</f>
        <v>0.15789473684210525</v>
      </c>
    </row>
  </sheetData>
  <mergeCells count="7">
    <mergeCell ref="P95:P98"/>
    <mergeCell ref="P83:Q83"/>
    <mergeCell ref="C1:H2"/>
    <mergeCell ref="J1:Q2"/>
    <mergeCell ref="S1:U1"/>
    <mergeCell ref="P85:P88"/>
    <mergeCell ref="P90:P93"/>
  </mergeCells>
  <phoneticPr fontId="4" type="noConversion"/>
  <conditionalFormatting sqref="Q85:Q88">
    <cfRule type="containsText" dxfId="123" priority="20" operator="containsText" text="TP">
      <formula>NOT(ISERROR(SEARCH("TP",Q85)))</formula>
    </cfRule>
    <cfRule type="containsText" dxfId="122" priority="21" operator="containsText" text="TN">
      <formula>NOT(ISERROR(SEARCH("TN",Q85)))</formula>
    </cfRule>
    <cfRule type="containsText" dxfId="121" priority="22" operator="containsText" text="FP">
      <formula>NOT(ISERROR(SEARCH("FP",Q85)))</formula>
    </cfRule>
    <cfRule type="containsText" dxfId="120" priority="23" operator="containsText" text="FN">
      <formula>NOT(ISERROR(SEARCH("FN",Q85)))</formula>
    </cfRule>
  </conditionalFormatting>
  <conditionalFormatting sqref="Q90:Q93">
    <cfRule type="containsText" dxfId="119" priority="12" operator="containsText" text="TP">
      <formula>NOT(ISERROR(SEARCH("TP",Q90)))</formula>
    </cfRule>
    <cfRule type="containsText" dxfId="118" priority="13" operator="containsText" text="TN">
      <formula>NOT(ISERROR(SEARCH("TN",Q90)))</formula>
    </cfRule>
    <cfRule type="containsText" dxfId="117" priority="14" operator="containsText" text="FP">
      <formula>NOT(ISERROR(SEARCH("FP",Q90)))</formula>
    </cfRule>
    <cfRule type="containsText" dxfId="116" priority="15" operator="containsText" text="FN">
      <formula>NOT(ISERROR(SEARCH("FN",Q90)))</formula>
    </cfRule>
  </conditionalFormatting>
  <conditionalFormatting sqref="Q95:Q98">
    <cfRule type="containsText" dxfId="115" priority="16" operator="containsText" text="TP">
      <formula>NOT(ISERROR(SEARCH("TP",Q95)))</formula>
    </cfRule>
    <cfRule type="containsText" dxfId="114" priority="17" operator="containsText" text="TN">
      <formula>NOT(ISERROR(SEARCH("TN",Q95)))</formula>
    </cfRule>
    <cfRule type="containsText" dxfId="113" priority="18" operator="containsText" text="FP">
      <formula>NOT(ISERROR(SEARCH("FP",Q95)))</formula>
    </cfRule>
    <cfRule type="containsText" dxfId="112" priority="19" operator="containsText" text="FN">
      <formula>NOT(ISERROR(SEARCH("FN",Q95)))</formula>
    </cfRule>
  </conditionalFormatting>
  <conditionalFormatting sqref="S4:S80 T89:T93">
    <cfRule type="containsText" dxfId="111" priority="28" operator="containsText" text="TP">
      <formula>NOT(ISERROR(SEARCH("TP",S4)))</formula>
    </cfRule>
    <cfRule type="containsText" dxfId="110" priority="29" operator="containsText" text="TN">
      <formula>NOT(ISERROR(SEARCH("TN",S4)))</formula>
    </cfRule>
    <cfRule type="containsText" dxfId="109" priority="30" operator="containsText" text="FP">
      <formula>NOT(ISERROR(SEARCH("FP",S4)))</formula>
    </cfRule>
    <cfRule type="containsText" dxfId="108" priority="31" operator="containsText" text="FN">
      <formula>NOT(ISERROR(SEARCH("FN",S4)))</formula>
    </cfRule>
  </conditionalFormatting>
  <conditionalFormatting sqref="T1:T53 T55:T84 T99:T1048576">
    <cfRule type="containsText" dxfId="107" priority="32" operator="containsText" text="TP">
      <formula>NOT(ISERROR(SEARCH("TP",T1)))</formula>
    </cfRule>
    <cfRule type="containsText" dxfId="106" priority="33" operator="containsText" text="TN">
      <formula>NOT(ISERROR(SEARCH("TN",T1)))</formula>
    </cfRule>
    <cfRule type="containsText" dxfId="105" priority="34" operator="containsText" text="FP">
      <formula>NOT(ISERROR(SEARCH("FP",T1)))</formula>
    </cfRule>
    <cfRule type="containsText" dxfId="104" priority="35" operator="containsText" text="FN">
      <formula>NOT(ISERROR(SEARCH("FN",T1)))</formula>
    </cfRule>
  </conditionalFormatting>
  <conditionalFormatting sqref="U4:U53 U55:U80">
    <cfRule type="containsText" dxfId="103" priority="24" operator="containsText" text="TP">
      <formula>NOT(ISERROR(SEARCH("TP",U4)))</formula>
    </cfRule>
    <cfRule type="containsText" dxfId="102" priority="25" operator="containsText" text="TN">
      <formula>NOT(ISERROR(SEARCH("TN",U4)))</formula>
    </cfRule>
    <cfRule type="containsText" dxfId="101" priority="26" operator="containsText" text="FP">
      <formula>NOT(ISERROR(SEARCH("FP",U4)))</formula>
    </cfRule>
    <cfRule type="containsText" dxfId="100" priority="27" operator="containsText" text="FN">
      <formula>NOT(ISERROR(SEARCH("FN",U4)))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3DAAD-BCF2-480E-A671-83274903D910}">
  <sheetPr>
    <tabColor rgb="FF002060"/>
  </sheetPr>
  <dimension ref="A1:X57"/>
  <sheetViews>
    <sheetView zoomScale="60" zoomScaleNormal="60" workbookViewId="0">
      <pane ySplit="3" topLeftCell="A20" activePane="bottomLeft" state="frozen"/>
      <selection activeCell="L1" sqref="L1"/>
      <selection pane="bottomLeft"/>
    </sheetView>
  </sheetViews>
  <sheetFormatPr defaultColWidth="8.88671875" defaultRowHeight="14.4" x14ac:dyDescent="0.3"/>
  <cols>
    <col min="1" max="1" width="8.88671875" style="3"/>
    <col min="2" max="2" width="1.21875" style="19" customWidth="1"/>
    <col min="3" max="3" width="5.77734375" style="3" customWidth="1"/>
    <col min="4" max="4" width="5.5546875" style="3" customWidth="1"/>
    <col min="5" max="5" width="19.5546875" style="3" customWidth="1"/>
    <col min="6" max="6" width="18.6640625" style="3" customWidth="1"/>
    <col min="7" max="7" width="11" style="3" customWidth="1"/>
    <col min="8" max="8" width="9.5546875" style="3" bestFit="1" customWidth="1"/>
    <col min="9" max="9" width="8.77734375" style="3" bestFit="1" customWidth="1"/>
    <col min="10" max="10" width="0.5546875" style="19" customWidth="1"/>
    <col min="11" max="11" width="6" style="3" customWidth="1"/>
    <col min="12" max="12" width="11.6640625" style="3" customWidth="1"/>
    <col min="13" max="13" width="16.33203125" style="3" customWidth="1"/>
    <col min="14" max="14" width="14.33203125" style="3" bestFit="1" customWidth="1"/>
    <col min="15" max="15" width="7.5546875" style="3" customWidth="1"/>
    <col min="16" max="16" width="6.77734375" style="3" customWidth="1"/>
    <col min="17" max="17" width="4.77734375" style="3" customWidth="1"/>
    <col min="18" max="18" width="10.33203125" style="3" customWidth="1"/>
    <col min="19" max="19" width="7.77734375" style="3" customWidth="1"/>
    <col min="20" max="20" width="43.109375" style="3" customWidth="1"/>
    <col min="21" max="21" width="0.5546875" style="20" customWidth="1"/>
    <col min="22" max="22" width="18.5546875" style="3" customWidth="1"/>
    <col min="23" max="24" width="18.5546875" style="3" bestFit="1" customWidth="1"/>
    <col min="25" max="16384" width="8.88671875" style="3"/>
  </cols>
  <sheetData>
    <row r="1" spans="1:24" ht="15" customHeight="1" thickBot="1" x14ac:dyDescent="0.35">
      <c r="A1" s="18"/>
      <c r="C1" s="240" t="s">
        <v>158</v>
      </c>
      <c r="D1" s="240"/>
      <c r="E1" s="240"/>
      <c r="F1" s="240"/>
      <c r="G1" s="240"/>
      <c r="H1" s="240"/>
      <c r="I1" s="241"/>
      <c r="J1" s="1"/>
      <c r="K1" s="249" t="s">
        <v>159</v>
      </c>
      <c r="L1" s="250"/>
      <c r="M1" s="250"/>
      <c r="N1" s="250"/>
      <c r="O1" s="250"/>
      <c r="P1" s="250"/>
      <c r="Q1" s="250"/>
      <c r="R1" s="250"/>
      <c r="S1" s="250"/>
      <c r="T1" s="250"/>
      <c r="V1" s="244" t="s">
        <v>160</v>
      </c>
      <c r="W1" s="245"/>
      <c r="X1" s="245"/>
    </row>
    <row r="2" spans="1:24" x14ac:dyDescent="0.3">
      <c r="A2" s="18"/>
      <c r="C2" s="242"/>
      <c r="D2" s="242"/>
      <c r="E2" s="242"/>
      <c r="F2" s="242"/>
      <c r="G2" s="242"/>
      <c r="H2" s="242"/>
      <c r="I2" s="243"/>
      <c r="J2" s="1"/>
      <c r="K2" s="251"/>
      <c r="L2" s="236"/>
      <c r="M2" s="236"/>
      <c r="N2" s="236"/>
      <c r="O2" s="236"/>
      <c r="P2" s="236"/>
      <c r="Q2" s="236"/>
      <c r="R2" s="236"/>
      <c r="S2" s="236"/>
      <c r="T2" s="236"/>
      <c r="V2" s="224" t="s">
        <v>162</v>
      </c>
      <c r="W2" s="224" t="s">
        <v>163</v>
      </c>
      <c r="X2" s="224" t="s">
        <v>164</v>
      </c>
    </row>
    <row r="3" spans="1:24" ht="43.2" x14ac:dyDescent="0.3">
      <c r="A3" s="5" t="s">
        <v>0</v>
      </c>
      <c r="C3" s="5" t="s">
        <v>1120</v>
      </c>
      <c r="D3" s="5" t="s">
        <v>966</v>
      </c>
      <c r="E3" s="5" t="s">
        <v>138</v>
      </c>
      <c r="F3" s="5" t="s">
        <v>165</v>
      </c>
      <c r="G3" s="5" t="s">
        <v>166</v>
      </c>
      <c r="H3" s="5" t="s">
        <v>167</v>
      </c>
      <c r="I3" s="5" t="s">
        <v>168</v>
      </c>
      <c r="J3" s="1"/>
      <c r="K3" s="6" t="s">
        <v>171</v>
      </c>
      <c r="L3" s="6" t="s">
        <v>123</v>
      </c>
      <c r="M3" s="6" t="s">
        <v>172</v>
      </c>
      <c r="N3" s="6" t="s">
        <v>1</v>
      </c>
      <c r="O3" s="6" t="s">
        <v>173</v>
      </c>
      <c r="P3" s="6" t="s">
        <v>458</v>
      </c>
      <c r="Q3" s="6" t="s">
        <v>459</v>
      </c>
      <c r="R3" s="6" t="s">
        <v>968</v>
      </c>
      <c r="S3" s="6" t="s">
        <v>963</v>
      </c>
      <c r="T3" s="6" t="s">
        <v>174</v>
      </c>
      <c r="V3" s="7" t="s">
        <v>176</v>
      </c>
      <c r="W3" s="7" t="s">
        <v>176</v>
      </c>
      <c r="X3" s="7" t="s">
        <v>176</v>
      </c>
    </row>
    <row r="4" spans="1:24" ht="43.2" customHeight="1" x14ac:dyDescent="0.3">
      <c r="A4" s="8">
        <v>77</v>
      </c>
      <c r="C4" s="8">
        <v>76</v>
      </c>
      <c r="D4" s="8">
        <v>1</v>
      </c>
      <c r="E4" s="8" t="s">
        <v>177</v>
      </c>
      <c r="F4" s="8" t="s">
        <v>178</v>
      </c>
      <c r="G4" s="158">
        <v>45941</v>
      </c>
      <c r="H4" s="159">
        <v>0.50624999999999998</v>
      </c>
      <c r="I4" s="159">
        <v>0.5131944444444444</v>
      </c>
      <c r="J4" s="9"/>
      <c r="K4" s="8">
        <v>1</v>
      </c>
      <c r="L4" s="8" t="s">
        <v>181</v>
      </c>
      <c r="M4" s="8" t="s">
        <v>187</v>
      </c>
      <c r="N4" s="8" t="s">
        <v>78</v>
      </c>
      <c r="O4" s="8" t="s">
        <v>183</v>
      </c>
      <c r="P4" s="246" t="s">
        <v>480</v>
      </c>
      <c r="Q4" s="246" t="s">
        <v>969</v>
      </c>
      <c r="R4" s="8" t="s">
        <v>973</v>
      </c>
      <c r="S4" s="246" t="s">
        <v>964</v>
      </c>
      <c r="T4" s="10" t="s">
        <v>967</v>
      </c>
      <c r="V4" s="12" t="s">
        <v>185</v>
      </c>
      <c r="W4" s="12" t="s">
        <v>185</v>
      </c>
      <c r="X4" s="12" t="s">
        <v>185</v>
      </c>
    </row>
    <row r="5" spans="1:24" ht="43.2" x14ac:dyDescent="0.3">
      <c r="A5" s="8">
        <v>78</v>
      </c>
      <c r="C5" s="8">
        <v>77</v>
      </c>
      <c r="D5" s="8">
        <v>2</v>
      </c>
      <c r="E5" s="8" t="s">
        <v>177</v>
      </c>
      <c r="F5" s="8" t="s">
        <v>178</v>
      </c>
      <c r="G5" s="158">
        <v>45941</v>
      </c>
      <c r="H5" s="159">
        <v>0.53194444444444444</v>
      </c>
      <c r="I5" s="159">
        <v>0.53611111111111109</v>
      </c>
      <c r="J5" s="9"/>
      <c r="K5" s="8">
        <v>1</v>
      </c>
      <c r="L5" s="8" t="s">
        <v>181</v>
      </c>
      <c r="M5" s="8" t="s">
        <v>187</v>
      </c>
      <c r="N5" s="8" t="s">
        <v>79</v>
      </c>
      <c r="O5" s="8" t="s">
        <v>183</v>
      </c>
      <c r="P5" s="247"/>
      <c r="Q5" s="247"/>
      <c r="R5" s="8" t="s">
        <v>974</v>
      </c>
      <c r="S5" s="247"/>
      <c r="T5" s="10" t="s">
        <v>970</v>
      </c>
      <c r="V5" s="12" t="s">
        <v>185</v>
      </c>
      <c r="W5" s="12" t="s">
        <v>185</v>
      </c>
      <c r="X5" s="12" t="s">
        <v>185</v>
      </c>
    </row>
    <row r="6" spans="1:24" ht="28.8" x14ac:dyDescent="0.3">
      <c r="A6" s="8">
        <v>79</v>
      </c>
      <c r="C6" s="8">
        <v>78</v>
      </c>
      <c r="D6" s="8">
        <v>3</v>
      </c>
      <c r="E6" s="8" t="s">
        <v>177</v>
      </c>
      <c r="F6" s="8" t="s">
        <v>986</v>
      </c>
      <c r="G6" s="158">
        <v>45941</v>
      </c>
      <c r="H6" s="159">
        <v>0.53819444444444442</v>
      </c>
      <c r="I6" s="159">
        <v>0.54166666666666663</v>
      </c>
      <c r="J6" s="9"/>
      <c r="K6" s="8">
        <v>1</v>
      </c>
      <c r="L6" s="8" t="s">
        <v>181</v>
      </c>
      <c r="M6" s="8" t="s">
        <v>187</v>
      </c>
      <c r="N6" s="8" t="s">
        <v>80</v>
      </c>
      <c r="O6" s="8" t="s">
        <v>183</v>
      </c>
      <c r="P6" s="247"/>
      <c r="Q6" s="247"/>
      <c r="R6" s="8" t="s">
        <v>975</v>
      </c>
      <c r="S6" s="247"/>
      <c r="T6" s="10" t="s">
        <v>971</v>
      </c>
      <c r="V6" s="12" t="s">
        <v>185</v>
      </c>
      <c r="W6" s="12" t="s">
        <v>185</v>
      </c>
      <c r="X6" s="12" t="s">
        <v>185</v>
      </c>
    </row>
    <row r="7" spans="1:24" ht="28.8" x14ac:dyDescent="0.3">
      <c r="A7" s="8">
        <v>80</v>
      </c>
      <c r="C7" s="8">
        <v>79</v>
      </c>
      <c r="D7" s="8">
        <v>4</v>
      </c>
      <c r="E7" s="8" t="s">
        <v>177</v>
      </c>
      <c r="F7" s="8" t="s">
        <v>986</v>
      </c>
      <c r="G7" s="158">
        <v>45941</v>
      </c>
      <c r="H7" s="159">
        <v>0.54374999999999996</v>
      </c>
      <c r="I7" s="159">
        <v>0.54583333333333328</v>
      </c>
      <c r="J7" s="9"/>
      <c r="K7" s="8">
        <v>1</v>
      </c>
      <c r="L7" s="8" t="s">
        <v>181</v>
      </c>
      <c r="M7" s="8" t="s">
        <v>187</v>
      </c>
      <c r="N7" s="8" t="s">
        <v>81</v>
      </c>
      <c r="O7" s="8" t="s">
        <v>183</v>
      </c>
      <c r="P7" s="247"/>
      <c r="Q7" s="247"/>
      <c r="R7" s="8" t="s">
        <v>976</v>
      </c>
      <c r="S7" s="247"/>
      <c r="T7" s="10" t="s">
        <v>972</v>
      </c>
      <c r="V7" s="12" t="s">
        <v>185</v>
      </c>
      <c r="W7" s="12" t="s">
        <v>185</v>
      </c>
      <c r="X7" s="12" t="s">
        <v>185</v>
      </c>
    </row>
    <row r="8" spans="1:24" ht="28.8" x14ac:dyDescent="0.3">
      <c r="A8" s="8">
        <v>81</v>
      </c>
      <c r="C8" s="8">
        <v>80</v>
      </c>
      <c r="D8" s="8">
        <v>5</v>
      </c>
      <c r="E8" s="8" t="s">
        <v>177</v>
      </c>
      <c r="F8" s="8" t="s">
        <v>986</v>
      </c>
      <c r="G8" s="158">
        <v>45941</v>
      </c>
      <c r="H8" s="159">
        <v>0.54791666666666672</v>
      </c>
      <c r="I8" s="159">
        <v>0.54861111111111116</v>
      </c>
      <c r="J8" s="9"/>
      <c r="K8" s="8">
        <v>1</v>
      </c>
      <c r="L8" s="8" t="s">
        <v>181</v>
      </c>
      <c r="M8" s="8" t="s">
        <v>187</v>
      </c>
      <c r="N8" s="8" t="s">
        <v>82</v>
      </c>
      <c r="O8" s="8" t="s">
        <v>183</v>
      </c>
      <c r="P8" s="247"/>
      <c r="Q8" s="247"/>
      <c r="R8" s="8" t="s">
        <v>977</v>
      </c>
      <c r="S8" s="247"/>
      <c r="T8" s="10" t="s">
        <v>981</v>
      </c>
      <c r="V8" s="12" t="s">
        <v>185</v>
      </c>
      <c r="W8" s="12" t="s">
        <v>185</v>
      </c>
      <c r="X8" s="12" t="s">
        <v>185</v>
      </c>
    </row>
    <row r="9" spans="1:24" ht="28.8" x14ac:dyDescent="0.3">
      <c r="A9" s="8">
        <v>82</v>
      </c>
      <c r="C9" s="8">
        <v>81</v>
      </c>
      <c r="D9" s="8">
        <v>6</v>
      </c>
      <c r="E9" s="8" t="s">
        <v>177</v>
      </c>
      <c r="F9" s="8" t="s">
        <v>986</v>
      </c>
      <c r="G9" s="158">
        <v>45941</v>
      </c>
      <c r="H9" s="159">
        <v>0.55138888888888893</v>
      </c>
      <c r="I9" s="159">
        <v>0.55138888888888893</v>
      </c>
      <c r="J9" s="9"/>
      <c r="K9" s="8">
        <v>1</v>
      </c>
      <c r="L9" s="8" t="s">
        <v>181</v>
      </c>
      <c r="M9" s="8" t="s">
        <v>187</v>
      </c>
      <c r="N9" s="8" t="s">
        <v>83</v>
      </c>
      <c r="O9" s="8" t="s">
        <v>183</v>
      </c>
      <c r="P9" s="247"/>
      <c r="Q9" s="247"/>
      <c r="R9" s="8" t="s">
        <v>978</v>
      </c>
      <c r="S9" s="247"/>
      <c r="T9" s="10" t="s">
        <v>982</v>
      </c>
      <c r="V9" s="12" t="s">
        <v>185</v>
      </c>
      <c r="W9" s="12" t="s">
        <v>185</v>
      </c>
      <c r="X9" s="12" t="s">
        <v>185</v>
      </c>
    </row>
    <row r="10" spans="1:24" ht="26.4" customHeight="1" x14ac:dyDescent="0.3">
      <c r="A10" s="8">
        <v>83</v>
      </c>
      <c r="C10" s="8">
        <v>82</v>
      </c>
      <c r="D10" s="8">
        <v>7</v>
      </c>
      <c r="E10" s="8" t="s">
        <v>177</v>
      </c>
      <c r="F10" s="8" t="s">
        <v>986</v>
      </c>
      <c r="G10" s="158">
        <v>45941</v>
      </c>
      <c r="H10" s="159">
        <v>0.55347222222222225</v>
      </c>
      <c r="I10" s="159">
        <v>0.55347222222222225</v>
      </c>
      <c r="J10" s="28"/>
      <c r="K10" s="8">
        <v>1</v>
      </c>
      <c r="L10" s="8" t="s">
        <v>181</v>
      </c>
      <c r="M10" s="8" t="s">
        <v>187</v>
      </c>
      <c r="N10" s="8" t="s">
        <v>84</v>
      </c>
      <c r="O10" s="27" t="s">
        <v>183</v>
      </c>
      <c r="P10" s="247"/>
      <c r="Q10" s="247"/>
      <c r="R10" s="8" t="s">
        <v>979</v>
      </c>
      <c r="S10" s="247"/>
      <c r="T10" s="10" t="s">
        <v>983</v>
      </c>
      <c r="V10" s="12" t="s">
        <v>185</v>
      </c>
      <c r="W10" s="12" t="s">
        <v>185</v>
      </c>
      <c r="X10" s="12" t="s">
        <v>185</v>
      </c>
    </row>
    <row r="11" spans="1:24" ht="32.4" customHeight="1" x14ac:dyDescent="0.3">
      <c r="A11" s="8">
        <v>84</v>
      </c>
      <c r="C11" s="8">
        <v>83</v>
      </c>
      <c r="D11" s="27">
        <v>8</v>
      </c>
      <c r="E11" s="8" t="s">
        <v>177</v>
      </c>
      <c r="F11" s="8" t="s">
        <v>986</v>
      </c>
      <c r="G11" s="158">
        <v>45941</v>
      </c>
      <c r="H11" s="159">
        <v>0.55555555555555558</v>
      </c>
      <c r="I11" s="159">
        <v>0.55555555555555558</v>
      </c>
      <c r="J11" s="9"/>
      <c r="K11" s="8">
        <v>1</v>
      </c>
      <c r="L11" s="8" t="s">
        <v>181</v>
      </c>
      <c r="M11" s="8" t="s">
        <v>187</v>
      </c>
      <c r="N11" s="8" t="s">
        <v>85</v>
      </c>
      <c r="O11" s="8" t="s">
        <v>183</v>
      </c>
      <c r="P11" s="248"/>
      <c r="Q11" s="248"/>
      <c r="R11" s="8" t="s">
        <v>980</v>
      </c>
      <c r="S11" s="248"/>
      <c r="T11" s="10" t="s">
        <v>984</v>
      </c>
      <c r="V11" s="12" t="s">
        <v>185</v>
      </c>
      <c r="W11" s="12" t="s">
        <v>185</v>
      </c>
      <c r="X11" s="12" t="s">
        <v>185</v>
      </c>
    </row>
    <row r="12" spans="1:24" s="19" customFormat="1" ht="3" customHeight="1" x14ac:dyDescent="0.3">
      <c r="A12" s="9">
        <v>120</v>
      </c>
      <c r="C12" s="9"/>
      <c r="D12" s="28"/>
      <c r="E12" s="9"/>
      <c r="F12" s="9"/>
      <c r="G12" s="160"/>
      <c r="H12" s="161"/>
      <c r="I12" s="161"/>
      <c r="J12" s="9"/>
      <c r="K12" s="9"/>
      <c r="L12" s="9"/>
      <c r="M12" s="9"/>
      <c r="N12" s="9"/>
      <c r="O12" s="9"/>
      <c r="P12" s="162"/>
      <c r="Q12" s="162"/>
      <c r="R12" s="9"/>
      <c r="S12" s="162"/>
      <c r="T12" s="163"/>
      <c r="V12" s="164"/>
      <c r="W12" s="164"/>
      <c r="X12" s="164"/>
    </row>
    <row r="13" spans="1:24" ht="43.2" x14ac:dyDescent="0.3">
      <c r="A13" s="8">
        <v>85</v>
      </c>
      <c r="C13" s="8">
        <v>91</v>
      </c>
      <c r="D13" s="27">
        <v>9</v>
      </c>
      <c r="E13" s="8" t="s">
        <v>256</v>
      </c>
      <c r="F13" s="8" t="s">
        <v>985</v>
      </c>
      <c r="G13" s="158">
        <v>45942</v>
      </c>
      <c r="H13" s="159">
        <v>0.42291666666666666</v>
      </c>
      <c r="I13" s="159">
        <v>0.43680555555555556</v>
      </c>
      <c r="J13" s="9"/>
      <c r="K13" s="8">
        <v>2</v>
      </c>
      <c r="L13" s="8" t="s">
        <v>498</v>
      </c>
      <c r="M13" s="8" t="s">
        <v>258</v>
      </c>
      <c r="N13" s="8" t="s">
        <v>86</v>
      </c>
      <c r="O13" s="8" t="s">
        <v>183</v>
      </c>
      <c r="P13" s="246" t="s">
        <v>501</v>
      </c>
      <c r="Q13" s="246" t="s">
        <v>987</v>
      </c>
      <c r="R13" s="8" t="s">
        <v>988</v>
      </c>
      <c r="S13" s="246" t="s">
        <v>965</v>
      </c>
      <c r="T13" s="10" t="s">
        <v>989</v>
      </c>
      <c r="V13" s="12" t="s">
        <v>447</v>
      </c>
      <c r="W13" s="12" t="s">
        <v>447</v>
      </c>
      <c r="X13" s="12" t="s">
        <v>447</v>
      </c>
    </row>
    <row r="14" spans="1:24" ht="43.2" x14ac:dyDescent="0.3">
      <c r="A14" s="8">
        <v>86</v>
      </c>
      <c r="C14" s="8">
        <v>92</v>
      </c>
      <c r="D14" s="27">
        <v>10</v>
      </c>
      <c r="E14" s="8" t="s">
        <v>256</v>
      </c>
      <c r="F14" s="8" t="s">
        <v>985</v>
      </c>
      <c r="G14" s="158">
        <v>45942</v>
      </c>
      <c r="H14" s="159">
        <v>0.44236111111111109</v>
      </c>
      <c r="I14" s="159">
        <v>0.4513888888888889</v>
      </c>
      <c r="J14" s="9"/>
      <c r="K14" s="8">
        <v>2</v>
      </c>
      <c r="L14" s="8" t="s">
        <v>498</v>
      </c>
      <c r="M14" s="8" t="s">
        <v>258</v>
      </c>
      <c r="N14" s="8" t="s">
        <v>87</v>
      </c>
      <c r="O14" s="8" t="s">
        <v>183</v>
      </c>
      <c r="P14" s="247"/>
      <c r="Q14" s="247"/>
      <c r="R14" s="8" t="s">
        <v>974</v>
      </c>
      <c r="S14" s="247"/>
      <c r="T14" s="10" t="s">
        <v>1045</v>
      </c>
      <c r="V14" s="12" t="s">
        <v>447</v>
      </c>
      <c r="W14" s="12" t="s">
        <v>447</v>
      </c>
      <c r="X14" s="12" t="s">
        <v>447</v>
      </c>
    </row>
    <row r="15" spans="1:24" ht="43.2" x14ac:dyDescent="0.3">
      <c r="A15" s="8">
        <v>87</v>
      </c>
      <c r="C15" s="8">
        <v>93</v>
      </c>
      <c r="D15" s="27">
        <v>11</v>
      </c>
      <c r="E15" s="8" t="s">
        <v>256</v>
      </c>
      <c r="F15" s="8" t="s">
        <v>985</v>
      </c>
      <c r="G15" s="158">
        <v>45942</v>
      </c>
      <c r="H15" s="159">
        <v>0.45833333333333331</v>
      </c>
      <c r="I15" s="159">
        <v>0.46527777777777779</v>
      </c>
      <c r="J15" s="9"/>
      <c r="K15" s="8">
        <v>2</v>
      </c>
      <c r="L15" s="8" t="s">
        <v>498</v>
      </c>
      <c r="M15" s="8" t="s">
        <v>258</v>
      </c>
      <c r="N15" s="8" t="s">
        <v>88</v>
      </c>
      <c r="O15" s="8" t="s">
        <v>183</v>
      </c>
      <c r="P15" s="247"/>
      <c r="Q15" s="247"/>
      <c r="R15" s="8" t="s">
        <v>975</v>
      </c>
      <c r="S15" s="247"/>
      <c r="T15" s="10" t="s">
        <v>1046</v>
      </c>
      <c r="V15" s="12" t="s">
        <v>447</v>
      </c>
      <c r="W15" s="12" t="s">
        <v>447</v>
      </c>
      <c r="X15" s="12" t="s">
        <v>447</v>
      </c>
    </row>
    <row r="16" spans="1:24" ht="43.2" x14ac:dyDescent="0.3">
      <c r="A16" s="8">
        <v>88</v>
      </c>
      <c r="C16" s="8">
        <v>94</v>
      </c>
      <c r="D16" s="27">
        <v>12</v>
      </c>
      <c r="E16" s="8" t="s">
        <v>256</v>
      </c>
      <c r="F16" s="8" t="s">
        <v>985</v>
      </c>
      <c r="G16" s="158">
        <v>45942</v>
      </c>
      <c r="H16" s="159">
        <v>0.46944444444444444</v>
      </c>
      <c r="I16" s="159">
        <v>0.47361111111111109</v>
      </c>
      <c r="J16" s="9"/>
      <c r="K16" s="8">
        <v>2</v>
      </c>
      <c r="L16" s="8" t="s">
        <v>498</v>
      </c>
      <c r="M16" s="8" t="s">
        <v>258</v>
      </c>
      <c r="N16" s="8" t="s">
        <v>89</v>
      </c>
      <c r="O16" s="8" t="s">
        <v>183</v>
      </c>
      <c r="P16" s="247"/>
      <c r="Q16" s="247"/>
      <c r="R16" s="8" t="s">
        <v>976</v>
      </c>
      <c r="S16" s="247"/>
      <c r="T16" s="10" t="s">
        <v>1047</v>
      </c>
      <c r="V16" s="12" t="s">
        <v>447</v>
      </c>
      <c r="W16" s="12" t="s">
        <v>447</v>
      </c>
      <c r="X16" s="12" t="s">
        <v>447</v>
      </c>
    </row>
    <row r="17" spans="1:24" ht="43.2" x14ac:dyDescent="0.3">
      <c r="A17" s="8">
        <v>89</v>
      </c>
      <c r="C17" s="8">
        <v>95</v>
      </c>
      <c r="D17" s="27">
        <v>13</v>
      </c>
      <c r="E17" s="8" t="s">
        <v>256</v>
      </c>
      <c r="F17" s="8" t="s">
        <v>985</v>
      </c>
      <c r="G17" s="158">
        <v>45942</v>
      </c>
      <c r="H17" s="159">
        <v>0.4777777777777778</v>
      </c>
      <c r="I17" s="159">
        <v>0.47986111111111113</v>
      </c>
      <c r="J17" s="9"/>
      <c r="K17" s="8">
        <v>2</v>
      </c>
      <c r="L17" s="8" t="s">
        <v>498</v>
      </c>
      <c r="M17" s="8" t="s">
        <v>258</v>
      </c>
      <c r="N17" s="8" t="s">
        <v>90</v>
      </c>
      <c r="O17" s="8" t="s">
        <v>183</v>
      </c>
      <c r="P17" s="247"/>
      <c r="Q17" s="247"/>
      <c r="R17" s="8" t="s">
        <v>977</v>
      </c>
      <c r="S17" s="247"/>
      <c r="T17" s="10" t="s">
        <v>1048</v>
      </c>
      <c r="V17" s="12" t="s">
        <v>447</v>
      </c>
      <c r="W17" s="12" t="s">
        <v>447</v>
      </c>
      <c r="X17" s="12" t="s">
        <v>447</v>
      </c>
    </row>
    <row r="18" spans="1:24" ht="43.2" x14ac:dyDescent="0.3">
      <c r="A18" s="8">
        <v>90</v>
      </c>
      <c r="C18" s="8">
        <v>96</v>
      </c>
      <c r="D18" s="27">
        <v>14</v>
      </c>
      <c r="E18" s="8" t="s">
        <v>256</v>
      </c>
      <c r="F18" s="8" t="s">
        <v>985</v>
      </c>
      <c r="G18" s="158">
        <v>45942</v>
      </c>
      <c r="H18" s="159">
        <v>0.48402777777777778</v>
      </c>
      <c r="I18" s="159">
        <v>0.48472222222222222</v>
      </c>
      <c r="J18" s="9"/>
      <c r="K18" s="8">
        <v>2</v>
      </c>
      <c r="L18" s="8" t="s">
        <v>498</v>
      </c>
      <c r="M18" s="8" t="s">
        <v>258</v>
      </c>
      <c r="N18" s="8" t="s">
        <v>91</v>
      </c>
      <c r="O18" s="8" t="s">
        <v>183</v>
      </c>
      <c r="P18" s="247"/>
      <c r="Q18" s="247"/>
      <c r="R18" s="8" t="s">
        <v>978</v>
      </c>
      <c r="S18" s="247"/>
      <c r="T18" s="10" t="s">
        <v>1049</v>
      </c>
      <c r="V18" s="12" t="s">
        <v>447</v>
      </c>
      <c r="W18" s="12" t="s">
        <v>447</v>
      </c>
      <c r="X18" s="12" t="s">
        <v>447</v>
      </c>
    </row>
    <row r="19" spans="1:24" ht="43.2" x14ac:dyDescent="0.3">
      <c r="A19" s="8">
        <v>91</v>
      </c>
      <c r="C19" s="8">
        <v>97</v>
      </c>
      <c r="D19" s="27">
        <v>15</v>
      </c>
      <c r="E19" s="8" t="s">
        <v>256</v>
      </c>
      <c r="F19" s="8" t="s">
        <v>985</v>
      </c>
      <c r="G19" s="158">
        <v>45942</v>
      </c>
      <c r="H19" s="159">
        <v>0.48819444444444443</v>
      </c>
      <c r="I19" s="159">
        <v>0.48819444444444443</v>
      </c>
      <c r="J19" s="9"/>
      <c r="K19" s="8">
        <v>2</v>
      </c>
      <c r="L19" s="8" t="s">
        <v>498</v>
      </c>
      <c r="M19" s="8" t="s">
        <v>258</v>
      </c>
      <c r="N19" s="8" t="s">
        <v>92</v>
      </c>
      <c r="O19" s="27" t="s">
        <v>183</v>
      </c>
      <c r="P19" s="247"/>
      <c r="Q19" s="247"/>
      <c r="R19" s="8" t="s">
        <v>979</v>
      </c>
      <c r="S19" s="247"/>
      <c r="T19" s="10" t="s">
        <v>1050</v>
      </c>
      <c r="V19" s="12" t="s">
        <v>447</v>
      </c>
      <c r="W19" s="12" t="s">
        <v>447</v>
      </c>
      <c r="X19" s="12" t="s">
        <v>447</v>
      </c>
    </row>
    <row r="20" spans="1:24" ht="43.2" x14ac:dyDescent="0.3">
      <c r="A20" s="8">
        <v>92</v>
      </c>
      <c r="C20" s="8">
        <v>98</v>
      </c>
      <c r="D20" s="27">
        <v>16</v>
      </c>
      <c r="E20" s="8" t="s">
        <v>256</v>
      </c>
      <c r="F20" s="8" t="s">
        <v>985</v>
      </c>
      <c r="G20" s="158">
        <v>45942</v>
      </c>
      <c r="H20" s="159">
        <v>0.49305555555555558</v>
      </c>
      <c r="I20" s="159">
        <v>0.49305555555555558</v>
      </c>
      <c r="J20" s="9"/>
      <c r="K20" s="8">
        <v>2</v>
      </c>
      <c r="L20" s="8" t="s">
        <v>498</v>
      </c>
      <c r="M20" s="8" t="s">
        <v>258</v>
      </c>
      <c r="N20" s="8" t="s">
        <v>93</v>
      </c>
      <c r="O20" s="8" t="s">
        <v>183</v>
      </c>
      <c r="P20" s="248"/>
      <c r="Q20" s="248"/>
      <c r="R20" s="8" t="s">
        <v>980</v>
      </c>
      <c r="S20" s="248"/>
      <c r="T20" s="10" t="s">
        <v>1051</v>
      </c>
      <c r="V20" s="12" t="s">
        <v>447</v>
      </c>
      <c r="W20" s="12" t="s">
        <v>447</v>
      </c>
      <c r="X20" s="12" t="s">
        <v>447</v>
      </c>
    </row>
    <row r="21" spans="1:24" s="19" customFormat="1" ht="3" customHeight="1" x14ac:dyDescent="0.3">
      <c r="A21" s="9"/>
      <c r="C21" s="9"/>
      <c r="D21" s="28"/>
      <c r="E21" s="9"/>
      <c r="F21" s="9"/>
      <c r="G21" s="160"/>
      <c r="H21" s="161"/>
      <c r="I21" s="161"/>
      <c r="J21" s="9"/>
      <c r="K21" s="9"/>
      <c r="L21" s="9"/>
      <c r="M21" s="9"/>
      <c r="N21" s="9"/>
      <c r="O21" s="9"/>
      <c r="P21" s="162"/>
      <c r="Q21" s="162"/>
      <c r="R21" s="9"/>
      <c r="S21" s="162"/>
      <c r="T21" s="163"/>
      <c r="V21" s="164"/>
      <c r="W21" s="164"/>
      <c r="X21" s="164"/>
    </row>
    <row r="22" spans="1:24" ht="28.8" x14ac:dyDescent="0.3">
      <c r="A22" s="8">
        <v>93</v>
      </c>
      <c r="C22" s="8">
        <v>106</v>
      </c>
      <c r="D22" s="27">
        <v>17</v>
      </c>
      <c r="E22" s="8" t="s">
        <v>256</v>
      </c>
      <c r="F22" s="13" t="s">
        <v>294</v>
      </c>
      <c r="G22" s="158">
        <v>45941</v>
      </c>
      <c r="H22" s="159">
        <v>0.66249999999999998</v>
      </c>
      <c r="I22" s="159">
        <v>0.66527777777777775</v>
      </c>
      <c r="J22" s="9"/>
      <c r="K22" s="8">
        <v>3</v>
      </c>
      <c r="L22" s="8" t="s">
        <v>1008</v>
      </c>
      <c r="M22" s="8" t="s">
        <v>180</v>
      </c>
      <c r="N22" s="8" t="s">
        <v>94</v>
      </c>
      <c r="O22" s="8" t="s">
        <v>183</v>
      </c>
      <c r="P22" s="246" t="s">
        <v>520</v>
      </c>
      <c r="Q22" s="246" t="s">
        <v>1010</v>
      </c>
      <c r="R22" s="8" t="s">
        <v>973</v>
      </c>
      <c r="S22" s="246" t="s">
        <v>1009</v>
      </c>
      <c r="T22" s="10" t="s">
        <v>1011</v>
      </c>
      <c r="V22" s="12" t="s">
        <v>447</v>
      </c>
      <c r="W22" s="12" t="s">
        <v>185</v>
      </c>
      <c r="X22" s="12" t="s">
        <v>185</v>
      </c>
    </row>
    <row r="23" spans="1:24" ht="43.2" x14ac:dyDescent="0.3">
      <c r="A23" s="8">
        <v>94</v>
      </c>
      <c r="C23" s="8">
        <v>107</v>
      </c>
      <c r="D23" s="27">
        <v>18</v>
      </c>
      <c r="E23" s="8" t="s">
        <v>351</v>
      </c>
      <c r="F23" s="8" t="s">
        <v>998</v>
      </c>
      <c r="G23" s="158">
        <v>45941</v>
      </c>
      <c r="H23" s="159">
        <v>0.65763888888888888</v>
      </c>
      <c r="I23" s="159">
        <v>0.66041666666666665</v>
      </c>
      <c r="J23" s="9"/>
      <c r="K23" s="8">
        <v>3</v>
      </c>
      <c r="L23" s="8" t="s">
        <v>1008</v>
      </c>
      <c r="M23" s="8" t="s">
        <v>180</v>
      </c>
      <c r="N23" s="8" t="s">
        <v>95</v>
      </c>
      <c r="O23" s="8" t="s">
        <v>183</v>
      </c>
      <c r="P23" s="247"/>
      <c r="Q23" s="247"/>
      <c r="R23" s="8" t="s">
        <v>974</v>
      </c>
      <c r="S23" s="247"/>
      <c r="T23" s="10" t="s">
        <v>1012</v>
      </c>
      <c r="V23" s="12" t="s">
        <v>447</v>
      </c>
      <c r="W23" s="12" t="s">
        <v>185</v>
      </c>
      <c r="X23" s="12" t="s">
        <v>185</v>
      </c>
    </row>
    <row r="24" spans="1:24" ht="43.2" x14ac:dyDescent="0.3">
      <c r="A24" s="8">
        <v>95</v>
      </c>
      <c r="C24" s="8">
        <v>108</v>
      </c>
      <c r="D24" s="27">
        <v>19</v>
      </c>
      <c r="E24" s="8" t="s">
        <v>351</v>
      </c>
      <c r="F24" s="8" t="s">
        <v>998</v>
      </c>
      <c r="G24" s="158">
        <v>45941</v>
      </c>
      <c r="H24" s="159">
        <v>0.65347222222222223</v>
      </c>
      <c r="I24" s="159">
        <v>0.65625</v>
      </c>
      <c r="J24" s="9"/>
      <c r="K24" s="8">
        <v>3</v>
      </c>
      <c r="L24" s="8" t="s">
        <v>1008</v>
      </c>
      <c r="M24" s="8" t="s">
        <v>180</v>
      </c>
      <c r="N24" s="8" t="s">
        <v>96</v>
      </c>
      <c r="O24" s="8" t="s">
        <v>183</v>
      </c>
      <c r="P24" s="247"/>
      <c r="Q24" s="247"/>
      <c r="R24" s="8" t="s">
        <v>975</v>
      </c>
      <c r="S24" s="247"/>
      <c r="T24" s="10" t="s">
        <v>1013</v>
      </c>
      <c r="V24" s="12" t="s">
        <v>447</v>
      </c>
      <c r="W24" s="12" t="s">
        <v>185</v>
      </c>
      <c r="X24" s="12" t="s">
        <v>185</v>
      </c>
    </row>
    <row r="25" spans="1:24" ht="43.2" x14ac:dyDescent="0.3">
      <c r="A25" s="8">
        <v>96</v>
      </c>
      <c r="C25" s="8">
        <v>109</v>
      </c>
      <c r="D25" s="27">
        <v>20</v>
      </c>
      <c r="E25" s="8" t="s">
        <v>351</v>
      </c>
      <c r="F25" s="8" t="s">
        <v>998</v>
      </c>
      <c r="G25" s="158">
        <v>45941</v>
      </c>
      <c r="H25" s="159">
        <v>0.64861111111111114</v>
      </c>
      <c r="I25" s="159">
        <v>0.65138888888888891</v>
      </c>
      <c r="J25" s="9"/>
      <c r="K25" s="8">
        <v>3</v>
      </c>
      <c r="L25" s="8" t="s">
        <v>1008</v>
      </c>
      <c r="M25" s="8" t="s">
        <v>180</v>
      </c>
      <c r="N25" s="8" t="s">
        <v>97</v>
      </c>
      <c r="O25" s="8" t="s">
        <v>183</v>
      </c>
      <c r="P25" s="247"/>
      <c r="Q25" s="247"/>
      <c r="R25" s="8" t="s">
        <v>976</v>
      </c>
      <c r="S25" s="247"/>
      <c r="T25" s="10" t="s">
        <v>1014</v>
      </c>
      <c r="V25" s="12" t="s">
        <v>447</v>
      </c>
      <c r="W25" s="12" t="s">
        <v>185</v>
      </c>
      <c r="X25" s="12" t="s">
        <v>185</v>
      </c>
    </row>
    <row r="26" spans="1:24" ht="43.2" x14ac:dyDescent="0.3">
      <c r="A26" s="8">
        <v>97</v>
      </c>
      <c r="C26" s="8">
        <v>110</v>
      </c>
      <c r="D26" s="27">
        <v>21</v>
      </c>
      <c r="E26" s="8" t="s">
        <v>351</v>
      </c>
      <c r="F26" s="8" t="s">
        <v>998</v>
      </c>
      <c r="G26" s="158">
        <v>45941</v>
      </c>
      <c r="H26" s="159">
        <v>0.64375000000000004</v>
      </c>
      <c r="I26" s="159">
        <v>0.64652777777777781</v>
      </c>
      <c r="J26" s="9"/>
      <c r="K26" s="8">
        <v>3</v>
      </c>
      <c r="L26" s="8" t="s">
        <v>1008</v>
      </c>
      <c r="M26" s="8" t="s">
        <v>180</v>
      </c>
      <c r="N26" s="8" t="s">
        <v>98</v>
      </c>
      <c r="O26" s="8" t="s">
        <v>183</v>
      </c>
      <c r="P26" s="247"/>
      <c r="Q26" s="247"/>
      <c r="R26" s="8" t="s">
        <v>977</v>
      </c>
      <c r="S26" s="247"/>
      <c r="T26" s="10" t="s">
        <v>1015</v>
      </c>
      <c r="V26" s="12" t="s">
        <v>447</v>
      </c>
      <c r="W26" s="12" t="s">
        <v>185</v>
      </c>
      <c r="X26" s="12" t="s">
        <v>185</v>
      </c>
    </row>
    <row r="27" spans="1:24" ht="43.2" x14ac:dyDescent="0.3">
      <c r="A27" s="8">
        <v>98</v>
      </c>
      <c r="C27" s="8">
        <v>111</v>
      </c>
      <c r="D27" s="27">
        <v>22</v>
      </c>
      <c r="E27" s="8" t="s">
        <v>351</v>
      </c>
      <c r="F27" s="8" t="s">
        <v>998</v>
      </c>
      <c r="G27" s="158">
        <v>45941</v>
      </c>
      <c r="H27" s="159">
        <v>0.63888888888888884</v>
      </c>
      <c r="I27" s="159">
        <v>0.64166666666666672</v>
      </c>
      <c r="J27" s="9"/>
      <c r="K27" s="8">
        <v>3</v>
      </c>
      <c r="L27" s="8" t="s">
        <v>1008</v>
      </c>
      <c r="M27" s="8" t="s">
        <v>180</v>
      </c>
      <c r="N27" s="8" t="s">
        <v>99</v>
      </c>
      <c r="O27" s="8" t="s">
        <v>183</v>
      </c>
      <c r="P27" s="247"/>
      <c r="Q27" s="247"/>
      <c r="R27" s="8" t="s">
        <v>978</v>
      </c>
      <c r="S27" s="247"/>
      <c r="T27" s="10" t="s">
        <v>1016</v>
      </c>
      <c r="V27" s="12" t="s">
        <v>447</v>
      </c>
      <c r="W27" s="12" t="s">
        <v>185</v>
      </c>
      <c r="X27" s="12" t="s">
        <v>185</v>
      </c>
    </row>
    <row r="28" spans="1:24" ht="43.2" x14ac:dyDescent="0.3">
      <c r="A28" s="8">
        <v>99</v>
      </c>
      <c r="C28" s="8">
        <v>112</v>
      </c>
      <c r="D28" s="27">
        <v>23</v>
      </c>
      <c r="E28" s="8" t="s">
        <v>351</v>
      </c>
      <c r="F28" s="8" t="s">
        <v>998</v>
      </c>
      <c r="G28" s="158">
        <v>45941</v>
      </c>
      <c r="H28" s="159">
        <v>0.63472222222222219</v>
      </c>
      <c r="I28" s="159">
        <v>0.63749999999999996</v>
      </c>
      <c r="J28" s="9"/>
      <c r="K28" s="8">
        <v>3</v>
      </c>
      <c r="L28" s="8" t="s">
        <v>1008</v>
      </c>
      <c r="M28" s="8" t="s">
        <v>180</v>
      </c>
      <c r="N28" s="8" t="s">
        <v>100</v>
      </c>
      <c r="O28" s="8" t="s">
        <v>183</v>
      </c>
      <c r="P28" s="247"/>
      <c r="Q28" s="247"/>
      <c r="R28" s="8" t="s">
        <v>979</v>
      </c>
      <c r="S28" s="247"/>
      <c r="T28" s="10" t="s">
        <v>1017</v>
      </c>
      <c r="V28" s="12" t="s">
        <v>447</v>
      </c>
      <c r="W28" s="12" t="s">
        <v>185</v>
      </c>
      <c r="X28" s="12" t="s">
        <v>185</v>
      </c>
    </row>
    <row r="29" spans="1:24" ht="43.2" x14ac:dyDescent="0.3">
      <c r="A29" s="8">
        <v>100</v>
      </c>
      <c r="C29" s="8">
        <v>113</v>
      </c>
      <c r="D29" s="8">
        <v>24</v>
      </c>
      <c r="E29" s="8" t="s">
        <v>351</v>
      </c>
      <c r="F29" s="8" t="s">
        <v>998</v>
      </c>
      <c r="G29" s="158">
        <v>45941</v>
      </c>
      <c r="H29" s="159">
        <v>0.62986111111111109</v>
      </c>
      <c r="I29" s="159">
        <v>0.63263888888888886</v>
      </c>
      <c r="J29" s="9"/>
      <c r="K29" s="8">
        <v>3</v>
      </c>
      <c r="L29" s="8" t="s">
        <v>1008</v>
      </c>
      <c r="M29" s="8" t="s">
        <v>180</v>
      </c>
      <c r="N29" s="8" t="s">
        <v>101</v>
      </c>
      <c r="O29" s="8" t="s">
        <v>183</v>
      </c>
      <c r="P29" s="248"/>
      <c r="Q29" s="248"/>
      <c r="R29" s="8" t="s">
        <v>980</v>
      </c>
      <c r="S29" s="248"/>
      <c r="T29" s="10" t="s">
        <v>1018</v>
      </c>
      <c r="V29" s="12" t="s">
        <v>447</v>
      </c>
      <c r="W29" s="12" t="s">
        <v>185</v>
      </c>
      <c r="X29" s="12" t="s">
        <v>185</v>
      </c>
    </row>
    <row r="30" spans="1:24" s="19" customFormat="1" ht="4.8" customHeight="1" x14ac:dyDescent="0.3">
      <c r="A30" s="9"/>
      <c r="C30" s="9"/>
      <c r="D30" s="28"/>
      <c r="E30" s="9"/>
      <c r="F30" s="9"/>
      <c r="G30" s="160"/>
      <c r="H30" s="161"/>
      <c r="I30" s="161"/>
      <c r="J30" s="9"/>
      <c r="K30" s="9"/>
      <c r="L30" s="9"/>
      <c r="M30" s="9"/>
      <c r="N30" s="9"/>
      <c r="O30" s="9"/>
      <c r="P30" s="165"/>
      <c r="Q30" s="165"/>
      <c r="R30" s="9"/>
      <c r="S30" s="165"/>
      <c r="T30" s="163"/>
      <c r="V30" s="164"/>
      <c r="W30" s="164"/>
      <c r="X30" s="164"/>
    </row>
    <row r="31" spans="1:24" ht="43.2" x14ac:dyDescent="0.3">
      <c r="A31" s="8">
        <v>101</v>
      </c>
      <c r="C31" s="8">
        <v>241</v>
      </c>
      <c r="D31" s="27">
        <v>25</v>
      </c>
      <c r="E31" s="8" t="s">
        <v>351</v>
      </c>
      <c r="F31" s="8" t="s">
        <v>998</v>
      </c>
      <c r="G31" s="158">
        <v>45942</v>
      </c>
      <c r="H31" s="159">
        <v>0.58402777777777781</v>
      </c>
      <c r="I31" s="159">
        <v>0.6118055555555556</v>
      </c>
      <c r="J31" s="9"/>
      <c r="K31" s="8">
        <v>4</v>
      </c>
      <c r="L31" s="8" t="s">
        <v>352</v>
      </c>
      <c r="M31" s="8" t="s">
        <v>695</v>
      </c>
      <c r="N31" s="8" t="s">
        <v>102</v>
      </c>
      <c r="O31" s="8" t="s">
        <v>183</v>
      </c>
      <c r="P31" s="246" t="s">
        <v>677</v>
      </c>
      <c r="Q31" s="246" t="s">
        <v>999</v>
      </c>
      <c r="R31" s="8" t="s">
        <v>973</v>
      </c>
      <c r="S31" s="246" t="s">
        <v>1000</v>
      </c>
      <c r="T31" s="10" t="s">
        <v>997</v>
      </c>
      <c r="V31" s="12" t="s">
        <v>447</v>
      </c>
      <c r="W31" s="12" t="s">
        <v>185</v>
      </c>
      <c r="X31" s="12" t="s">
        <v>447</v>
      </c>
    </row>
    <row r="32" spans="1:24" ht="43.2" x14ac:dyDescent="0.3">
      <c r="A32" s="8">
        <v>102</v>
      </c>
      <c r="C32" s="8">
        <v>242</v>
      </c>
      <c r="D32" s="27">
        <v>26</v>
      </c>
      <c r="E32" s="8" t="s">
        <v>351</v>
      </c>
      <c r="F32" s="8" t="s">
        <v>998</v>
      </c>
      <c r="G32" s="158">
        <v>45942</v>
      </c>
      <c r="H32" s="159">
        <v>0.62569444444444444</v>
      </c>
      <c r="I32" s="159">
        <v>0.64444444444444449</v>
      </c>
      <c r="J32" s="9"/>
      <c r="K32" s="8">
        <v>4</v>
      </c>
      <c r="L32" s="8" t="s">
        <v>352</v>
      </c>
      <c r="M32" s="8" t="s">
        <v>695</v>
      </c>
      <c r="N32" s="8" t="s">
        <v>103</v>
      </c>
      <c r="O32" s="8" t="s">
        <v>183</v>
      </c>
      <c r="P32" s="247"/>
      <c r="Q32" s="247"/>
      <c r="R32" s="8" t="s">
        <v>974</v>
      </c>
      <c r="S32" s="247"/>
      <c r="T32" s="10" t="s">
        <v>1001</v>
      </c>
      <c r="V32" s="12" t="s">
        <v>447</v>
      </c>
      <c r="W32" s="12" t="s">
        <v>185</v>
      </c>
      <c r="X32" s="12" t="s">
        <v>447</v>
      </c>
    </row>
    <row r="33" spans="1:24" ht="43.2" x14ac:dyDescent="0.3">
      <c r="A33" s="8">
        <v>103</v>
      </c>
      <c r="C33" s="8">
        <v>243</v>
      </c>
      <c r="D33" s="27">
        <v>27</v>
      </c>
      <c r="E33" s="8" t="s">
        <v>351</v>
      </c>
      <c r="F33" s="8" t="s">
        <v>998</v>
      </c>
      <c r="G33" s="158">
        <v>45942</v>
      </c>
      <c r="H33" s="159">
        <v>0.65</v>
      </c>
      <c r="I33" s="159">
        <v>0.66388888888888886</v>
      </c>
      <c r="J33" s="9"/>
      <c r="K33" s="8">
        <v>4</v>
      </c>
      <c r="L33" s="8" t="s">
        <v>352</v>
      </c>
      <c r="M33" s="8" t="s">
        <v>695</v>
      </c>
      <c r="N33" s="8" t="s">
        <v>104</v>
      </c>
      <c r="O33" s="8" t="s">
        <v>183</v>
      </c>
      <c r="P33" s="247"/>
      <c r="Q33" s="247"/>
      <c r="R33" s="8" t="s">
        <v>975</v>
      </c>
      <c r="S33" s="247"/>
      <c r="T33" s="10" t="s">
        <v>1002</v>
      </c>
      <c r="V33" s="12" t="s">
        <v>447</v>
      </c>
      <c r="W33" s="12" t="s">
        <v>185</v>
      </c>
      <c r="X33" s="12" t="s">
        <v>447</v>
      </c>
    </row>
    <row r="34" spans="1:24" ht="43.2" x14ac:dyDescent="0.3">
      <c r="A34" s="8">
        <v>104</v>
      </c>
      <c r="C34" s="8">
        <v>244</v>
      </c>
      <c r="D34" s="27">
        <v>28</v>
      </c>
      <c r="E34" s="8" t="s">
        <v>351</v>
      </c>
      <c r="F34" s="8" t="s">
        <v>998</v>
      </c>
      <c r="G34" s="158">
        <v>45942</v>
      </c>
      <c r="H34" s="159">
        <v>0.66597222222222219</v>
      </c>
      <c r="I34" s="159">
        <v>0.67500000000000004</v>
      </c>
      <c r="J34" s="9"/>
      <c r="K34" s="8">
        <v>4</v>
      </c>
      <c r="L34" s="8" t="s">
        <v>352</v>
      </c>
      <c r="M34" s="8" t="s">
        <v>695</v>
      </c>
      <c r="N34" s="8" t="s">
        <v>105</v>
      </c>
      <c r="O34" s="8" t="s">
        <v>183</v>
      </c>
      <c r="P34" s="247"/>
      <c r="Q34" s="247"/>
      <c r="R34" s="8" t="s">
        <v>976</v>
      </c>
      <c r="S34" s="247"/>
      <c r="T34" s="10" t="s">
        <v>1003</v>
      </c>
      <c r="V34" s="12" t="s">
        <v>447</v>
      </c>
      <c r="W34" s="12" t="s">
        <v>185</v>
      </c>
      <c r="X34" s="12" t="s">
        <v>447</v>
      </c>
    </row>
    <row r="35" spans="1:24" ht="43.2" x14ac:dyDescent="0.3">
      <c r="A35" s="8">
        <v>105</v>
      </c>
      <c r="C35" s="8">
        <v>245</v>
      </c>
      <c r="D35" s="27">
        <v>29</v>
      </c>
      <c r="E35" s="8" t="s">
        <v>351</v>
      </c>
      <c r="F35" s="8" t="s">
        <v>998</v>
      </c>
      <c r="G35" s="158">
        <v>45942</v>
      </c>
      <c r="H35" s="159">
        <v>0.67708333333333337</v>
      </c>
      <c r="I35" s="159">
        <v>0.68125000000000002</v>
      </c>
      <c r="J35" s="9"/>
      <c r="K35" s="8">
        <v>4</v>
      </c>
      <c r="L35" s="8" t="s">
        <v>352</v>
      </c>
      <c r="M35" s="8" t="s">
        <v>695</v>
      </c>
      <c r="N35" s="8" t="s">
        <v>106</v>
      </c>
      <c r="O35" s="8" t="s">
        <v>183</v>
      </c>
      <c r="P35" s="247"/>
      <c r="Q35" s="247"/>
      <c r="R35" s="8" t="s">
        <v>977</v>
      </c>
      <c r="S35" s="247"/>
      <c r="T35" s="10" t="s">
        <v>1004</v>
      </c>
      <c r="V35" s="12" t="s">
        <v>447</v>
      </c>
      <c r="W35" s="12" t="s">
        <v>185</v>
      </c>
      <c r="X35" s="12" t="s">
        <v>447</v>
      </c>
    </row>
    <row r="36" spans="1:24" ht="43.2" x14ac:dyDescent="0.3">
      <c r="A36" s="8">
        <v>106</v>
      </c>
      <c r="C36" s="8">
        <v>246</v>
      </c>
      <c r="D36" s="27">
        <v>30</v>
      </c>
      <c r="E36" s="8" t="s">
        <v>351</v>
      </c>
      <c r="F36" s="8" t="s">
        <v>998</v>
      </c>
      <c r="G36" s="158">
        <v>45942</v>
      </c>
      <c r="H36" s="159">
        <v>0.68402777777777779</v>
      </c>
      <c r="I36" s="159">
        <v>0.68611111111111112</v>
      </c>
      <c r="J36" s="9"/>
      <c r="K36" s="8">
        <v>4</v>
      </c>
      <c r="L36" s="8" t="s">
        <v>352</v>
      </c>
      <c r="M36" s="8" t="s">
        <v>695</v>
      </c>
      <c r="N36" s="8" t="s">
        <v>107</v>
      </c>
      <c r="O36" s="8" t="s">
        <v>183</v>
      </c>
      <c r="P36" s="247"/>
      <c r="Q36" s="247"/>
      <c r="R36" s="8" t="s">
        <v>978</v>
      </c>
      <c r="S36" s="247"/>
      <c r="T36" s="10" t="s">
        <v>1005</v>
      </c>
      <c r="V36" s="12" t="s">
        <v>447</v>
      </c>
      <c r="W36" s="12" t="s">
        <v>185</v>
      </c>
      <c r="X36" s="12" t="s">
        <v>447</v>
      </c>
    </row>
    <row r="37" spans="1:24" ht="43.2" x14ac:dyDescent="0.3">
      <c r="A37" s="8">
        <v>107</v>
      </c>
      <c r="C37" s="8">
        <v>247</v>
      </c>
      <c r="D37" s="27">
        <v>31</v>
      </c>
      <c r="E37" s="8" t="s">
        <v>351</v>
      </c>
      <c r="F37" s="8" t="s">
        <v>998</v>
      </c>
      <c r="G37" s="158">
        <v>45942</v>
      </c>
      <c r="H37" s="159">
        <v>0.68888888888888888</v>
      </c>
      <c r="I37" s="159">
        <v>0.69027777777777777</v>
      </c>
      <c r="J37" s="9"/>
      <c r="K37" s="8">
        <v>4</v>
      </c>
      <c r="L37" s="8" t="s">
        <v>352</v>
      </c>
      <c r="M37" s="8" t="s">
        <v>695</v>
      </c>
      <c r="N37" s="8" t="s">
        <v>108</v>
      </c>
      <c r="O37" s="8" t="s">
        <v>183</v>
      </c>
      <c r="P37" s="247"/>
      <c r="Q37" s="247"/>
      <c r="R37" s="8" t="s">
        <v>979</v>
      </c>
      <c r="S37" s="247"/>
      <c r="T37" s="10" t="s">
        <v>1006</v>
      </c>
      <c r="V37" s="12" t="s">
        <v>447</v>
      </c>
      <c r="W37" s="12" t="s">
        <v>185</v>
      </c>
      <c r="X37" s="12" t="s">
        <v>447</v>
      </c>
    </row>
    <row r="38" spans="1:24" ht="43.2" x14ac:dyDescent="0.3">
      <c r="A38" s="8">
        <v>108</v>
      </c>
      <c r="C38" s="8">
        <v>248</v>
      </c>
      <c r="D38" s="8">
        <v>32</v>
      </c>
      <c r="E38" s="8" t="s">
        <v>351</v>
      </c>
      <c r="F38" s="8" t="s">
        <v>998</v>
      </c>
      <c r="G38" s="158">
        <v>45942</v>
      </c>
      <c r="H38" s="159">
        <v>0.69236111111111109</v>
      </c>
      <c r="I38" s="159">
        <v>0.69305555555555554</v>
      </c>
      <c r="J38" s="9"/>
      <c r="K38" s="8">
        <v>4</v>
      </c>
      <c r="L38" s="8" t="s">
        <v>352</v>
      </c>
      <c r="M38" s="8" t="s">
        <v>695</v>
      </c>
      <c r="N38" s="8" t="s">
        <v>109</v>
      </c>
      <c r="O38" s="8" t="s">
        <v>183</v>
      </c>
      <c r="P38" s="248"/>
      <c r="Q38" s="248"/>
      <c r="R38" s="8" t="s">
        <v>980</v>
      </c>
      <c r="S38" s="248"/>
      <c r="T38" s="10" t="s">
        <v>1007</v>
      </c>
      <c r="V38" s="12" t="s">
        <v>447</v>
      </c>
      <c r="W38" s="12" t="s">
        <v>185</v>
      </c>
      <c r="X38" s="12" t="s">
        <v>447</v>
      </c>
    </row>
    <row r="42" spans="1:24" s="21" customFormat="1" x14ac:dyDescent="0.3">
      <c r="B42" s="19"/>
      <c r="T42" s="227" t="s">
        <v>443</v>
      </c>
      <c r="U42" s="227"/>
    </row>
    <row r="44" spans="1:24" x14ac:dyDescent="0.3">
      <c r="P44" s="157"/>
      <c r="Q44" s="157"/>
      <c r="R44" s="157"/>
      <c r="S44" s="157"/>
      <c r="T44" s="12" t="s">
        <v>185</v>
      </c>
      <c r="V44" s="3">
        <f>COUNTIF(V4:V38, "TP")</f>
        <v>8</v>
      </c>
      <c r="W44" s="3">
        <f>COUNTIF(W4:W38, "TP")</f>
        <v>24</v>
      </c>
      <c r="X44" s="3">
        <f>COUNTIF(X4:X38, "TP")</f>
        <v>16</v>
      </c>
    </row>
    <row r="45" spans="1:24" x14ac:dyDescent="0.3">
      <c r="P45" s="157"/>
      <c r="Q45" s="157"/>
      <c r="R45" s="157"/>
      <c r="S45" s="157"/>
      <c r="T45" s="12" t="s">
        <v>445</v>
      </c>
      <c r="V45" s="3">
        <f>COUNTIF(V4:V38, "TN")</f>
        <v>0</v>
      </c>
      <c r="W45" s="3">
        <f>COUNTIF(W4:W38, "TN")</f>
        <v>0</v>
      </c>
      <c r="X45" s="3">
        <f>COUNTIF(X4:X38, "TN")</f>
        <v>0</v>
      </c>
    </row>
    <row r="46" spans="1:24" x14ac:dyDescent="0.3">
      <c r="P46" s="157"/>
      <c r="Q46" s="157"/>
      <c r="R46" s="157"/>
      <c r="S46" s="157"/>
      <c r="T46" s="12" t="s">
        <v>446</v>
      </c>
      <c r="V46" s="3">
        <f>COUNTIF(V4:V38, "FP")</f>
        <v>0</v>
      </c>
      <c r="W46" s="3">
        <f>COUNTIF(W4:W38, "FP")</f>
        <v>0</v>
      </c>
      <c r="X46" s="3">
        <f>COUNTIF(X4:X38, "FP")</f>
        <v>0</v>
      </c>
    </row>
    <row r="47" spans="1:24" x14ac:dyDescent="0.3">
      <c r="P47" s="157"/>
      <c r="Q47" s="157"/>
      <c r="R47" s="157"/>
      <c r="S47" s="157"/>
      <c r="T47" s="12" t="s">
        <v>447</v>
      </c>
      <c r="V47" s="3">
        <f>COUNTIF(V4:V38, "FN")</f>
        <v>24</v>
      </c>
      <c r="W47" s="3">
        <f>COUNTIF(W4:W38, "FN")</f>
        <v>8</v>
      </c>
      <c r="X47" s="3">
        <f>COUNTIF(X4:X38, "FN")</f>
        <v>16</v>
      </c>
    </row>
    <row r="49" spans="16:24" ht="28.95" customHeight="1" x14ac:dyDescent="0.3">
      <c r="P49" s="157"/>
      <c r="Q49" s="157"/>
      <c r="R49" s="157"/>
      <c r="S49" s="157"/>
      <c r="T49" s="12" t="s">
        <v>185</v>
      </c>
      <c r="V49" s="85">
        <f t="shared" ref="V49:X52" si="0">V44/32</f>
        <v>0.25</v>
      </c>
      <c r="W49" s="85">
        <f t="shared" si="0"/>
        <v>0.75</v>
      </c>
      <c r="X49" s="85">
        <f t="shared" si="0"/>
        <v>0.5</v>
      </c>
    </row>
    <row r="50" spans="16:24" x14ac:dyDescent="0.3">
      <c r="P50" s="157"/>
      <c r="Q50" s="157"/>
      <c r="R50" s="157"/>
      <c r="S50" s="157"/>
      <c r="T50" s="12" t="s">
        <v>445</v>
      </c>
      <c r="V50" s="85">
        <f t="shared" si="0"/>
        <v>0</v>
      </c>
      <c r="W50" s="85">
        <f t="shared" si="0"/>
        <v>0</v>
      </c>
      <c r="X50" s="85">
        <f t="shared" si="0"/>
        <v>0</v>
      </c>
    </row>
    <row r="51" spans="16:24" x14ac:dyDescent="0.3">
      <c r="P51" s="157"/>
      <c r="Q51" s="157"/>
      <c r="R51" s="157"/>
      <c r="S51" s="157"/>
      <c r="T51" s="12" t="s">
        <v>446</v>
      </c>
      <c r="V51" s="85">
        <f t="shared" si="0"/>
        <v>0</v>
      </c>
      <c r="W51" s="85">
        <f t="shared" si="0"/>
        <v>0</v>
      </c>
      <c r="X51" s="85">
        <f t="shared" si="0"/>
        <v>0</v>
      </c>
    </row>
    <row r="52" spans="16:24" x14ac:dyDescent="0.3">
      <c r="P52" s="157"/>
      <c r="Q52" s="157"/>
      <c r="R52" s="157"/>
      <c r="S52" s="157"/>
      <c r="T52" s="12" t="s">
        <v>447</v>
      </c>
      <c r="V52" s="85">
        <f t="shared" si="0"/>
        <v>0.75</v>
      </c>
      <c r="W52" s="85">
        <f t="shared" si="0"/>
        <v>0.25</v>
      </c>
      <c r="X52" s="85">
        <f t="shared" si="0"/>
        <v>0.5</v>
      </c>
    </row>
    <row r="53" spans="16:24" x14ac:dyDescent="0.3">
      <c r="T53" s="12"/>
      <c r="V53" s="85"/>
      <c r="W53" s="85"/>
      <c r="X53" s="85"/>
    </row>
    <row r="54" spans="16:24" x14ac:dyDescent="0.3">
      <c r="P54" s="157"/>
      <c r="Q54" s="157"/>
      <c r="R54" s="157"/>
      <c r="S54" s="157"/>
      <c r="T54" s="12" t="s">
        <v>185</v>
      </c>
      <c r="V54" s="3">
        <f t="shared" ref="V54:X57" si="1">V44/32</f>
        <v>0.25</v>
      </c>
      <c r="W54" s="3">
        <f t="shared" si="1"/>
        <v>0.75</v>
      </c>
      <c r="X54" s="3">
        <f t="shared" si="1"/>
        <v>0.5</v>
      </c>
    </row>
    <row r="55" spans="16:24" x14ac:dyDescent="0.3">
      <c r="P55" s="157"/>
      <c r="Q55" s="157"/>
      <c r="R55" s="157"/>
      <c r="S55" s="157"/>
      <c r="T55" s="12" t="s">
        <v>445</v>
      </c>
      <c r="V55" s="3">
        <f t="shared" si="1"/>
        <v>0</v>
      </c>
      <c r="W55" s="3">
        <f t="shared" si="1"/>
        <v>0</v>
      </c>
      <c r="X55" s="3">
        <f t="shared" si="1"/>
        <v>0</v>
      </c>
    </row>
    <row r="56" spans="16:24" x14ac:dyDescent="0.3">
      <c r="P56" s="157"/>
      <c r="Q56" s="157"/>
      <c r="R56" s="157"/>
      <c r="S56" s="157"/>
      <c r="T56" s="12" t="s">
        <v>446</v>
      </c>
      <c r="V56" s="3">
        <f t="shared" si="1"/>
        <v>0</v>
      </c>
      <c r="W56" s="3">
        <f t="shared" si="1"/>
        <v>0</v>
      </c>
      <c r="X56" s="3">
        <f t="shared" si="1"/>
        <v>0</v>
      </c>
    </row>
    <row r="57" spans="16:24" x14ac:dyDescent="0.3">
      <c r="P57" s="157"/>
      <c r="Q57" s="157"/>
      <c r="R57" s="157"/>
      <c r="S57" s="157"/>
      <c r="T57" s="12" t="s">
        <v>447</v>
      </c>
      <c r="V57" s="3">
        <f t="shared" si="1"/>
        <v>0.75</v>
      </c>
      <c r="W57" s="3">
        <f t="shared" si="1"/>
        <v>0.25</v>
      </c>
      <c r="X57" s="3">
        <f t="shared" si="1"/>
        <v>0.5</v>
      </c>
    </row>
  </sheetData>
  <mergeCells count="16">
    <mergeCell ref="C1:I2"/>
    <mergeCell ref="V1:X1"/>
    <mergeCell ref="S13:S20"/>
    <mergeCell ref="T42:U42"/>
    <mergeCell ref="K1:T2"/>
    <mergeCell ref="Q4:Q11"/>
    <mergeCell ref="P4:P11"/>
    <mergeCell ref="S4:S11"/>
    <mergeCell ref="P13:P20"/>
    <mergeCell ref="Q13:Q20"/>
    <mergeCell ref="P31:P38"/>
    <mergeCell ref="Q31:Q38"/>
    <mergeCell ref="S31:S38"/>
    <mergeCell ref="P22:P29"/>
    <mergeCell ref="Q22:Q29"/>
    <mergeCell ref="S22:S29"/>
  </mergeCells>
  <phoneticPr fontId="4" type="noConversion"/>
  <conditionalFormatting sqref="T44:T47">
    <cfRule type="containsText" dxfId="99" priority="9" operator="containsText" text="TP">
      <formula>NOT(ISERROR(SEARCH("TP",T44)))</formula>
    </cfRule>
    <cfRule type="containsText" dxfId="98" priority="10" operator="containsText" text="TN">
      <formula>NOT(ISERROR(SEARCH("TN",T44)))</formula>
    </cfRule>
    <cfRule type="containsText" dxfId="97" priority="11" operator="containsText" text="FP">
      <formula>NOT(ISERROR(SEARCH("FP",T44)))</formula>
    </cfRule>
    <cfRule type="containsText" dxfId="96" priority="12" operator="containsText" text="FN">
      <formula>NOT(ISERROR(SEARCH("FN",T44)))</formula>
    </cfRule>
  </conditionalFormatting>
  <conditionalFormatting sqref="T49:T57">
    <cfRule type="containsText" dxfId="95" priority="5" operator="containsText" text="TP">
      <formula>NOT(ISERROR(SEARCH("TP",T49)))</formula>
    </cfRule>
    <cfRule type="containsText" dxfId="94" priority="6" operator="containsText" text="TN">
      <formula>NOT(ISERROR(SEARCH("TN",T49)))</formula>
    </cfRule>
    <cfRule type="containsText" dxfId="93" priority="7" operator="containsText" text="FP">
      <formula>NOT(ISERROR(SEARCH("FP",T49)))</formula>
    </cfRule>
    <cfRule type="containsText" dxfId="92" priority="8" operator="containsText" text="FN">
      <formula>NOT(ISERROR(SEARCH("FN",T49)))</formula>
    </cfRule>
  </conditionalFormatting>
  <conditionalFormatting sqref="V4:X38">
    <cfRule type="containsText" dxfId="91" priority="1" operator="containsText" text="TP">
      <formula>NOT(ISERROR(SEARCH("TP",V4)))</formula>
    </cfRule>
    <cfRule type="containsText" dxfId="90" priority="2" operator="containsText" text="TN">
      <formula>NOT(ISERROR(SEARCH("TN",V4)))</formula>
    </cfRule>
    <cfRule type="containsText" dxfId="89" priority="3" operator="containsText" text="FP">
      <formula>NOT(ISERROR(SEARCH("FP",V4)))</formula>
    </cfRule>
    <cfRule type="containsText" dxfId="88" priority="4" operator="containsText" text="FN">
      <formula>NOT(ISERROR(SEARCH("FN",V4)))</formula>
    </cfRule>
  </conditionalFormatting>
  <conditionalFormatting sqref="W48:W53">
    <cfRule type="containsText" dxfId="87" priority="17" operator="containsText" text="TP">
      <formula>NOT(ISERROR(SEARCH("TP",W48)))</formula>
    </cfRule>
    <cfRule type="containsText" dxfId="86" priority="18" operator="containsText" text="TN">
      <formula>NOT(ISERROR(SEARCH("TN",W48)))</formula>
    </cfRule>
    <cfRule type="containsText" dxfId="85" priority="19" operator="containsText" text="FP">
      <formula>NOT(ISERROR(SEARCH("FP",W48)))</formula>
    </cfRule>
    <cfRule type="containsText" dxfId="84" priority="20" operator="containsText" text="FN">
      <formula>NOT(ISERROR(SEARCH("FN",W48)))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13EF7-D2DE-46D3-B330-E7505524BECC}">
  <sheetPr>
    <tabColor rgb="FF002060"/>
  </sheetPr>
  <dimension ref="A1:Y32"/>
  <sheetViews>
    <sheetView zoomScale="60" zoomScaleNormal="60" workbookViewId="0">
      <pane ySplit="3" topLeftCell="A12" activePane="bottomLeft" state="frozen"/>
      <selection activeCell="L1" sqref="L1"/>
      <selection pane="bottomLeft" activeCell="F10" sqref="F10"/>
    </sheetView>
  </sheetViews>
  <sheetFormatPr defaultColWidth="8.88671875" defaultRowHeight="14.4" x14ac:dyDescent="0.3"/>
  <cols>
    <col min="1" max="1" width="8.88671875" style="3"/>
    <col min="2" max="2" width="1.21875" style="19" customWidth="1"/>
    <col min="3" max="3" width="5" style="3" customWidth="1"/>
    <col min="4" max="4" width="4.44140625" style="3" customWidth="1"/>
    <col min="5" max="5" width="19.5546875" style="3" customWidth="1"/>
    <col min="6" max="6" width="18.6640625" style="3" customWidth="1"/>
    <col min="7" max="7" width="11.33203125" style="3" customWidth="1"/>
    <col min="8" max="8" width="9.6640625" style="3" customWidth="1"/>
    <col min="9" max="9" width="11.21875" style="3" bestFit="1" customWidth="1"/>
    <col min="10" max="10" width="8.88671875" style="3"/>
    <col min="11" max="11" width="0.5546875" style="19" customWidth="1"/>
    <col min="12" max="12" width="6" style="3" customWidth="1"/>
    <col min="13" max="13" width="11.6640625" style="3" customWidth="1"/>
    <col min="14" max="14" width="16.33203125" style="3" customWidth="1"/>
    <col min="15" max="15" width="14.33203125" style="3" bestFit="1" customWidth="1"/>
    <col min="16" max="16" width="7.5546875" style="3" customWidth="1"/>
    <col min="17" max="17" width="6.77734375" style="3" customWidth="1"/>
    <col min="18" max="18" width="4.77734375" style="3" customWidth="1"/>
    <col min="19" max="19" width="10.33203125" style="3" customWidth="1"/>
    <col min="20" max="20" width="7.77734375" style="3" customWidth="1"/>
    <col min="21" max="21" width="39" style="3" bestFit="1" customWidth="1"/>
    <col min="22" max="22" width="0.5546875" style="20" customWidth="1"/>
    <col min="23" max="25" width="18.5546875" style="3" bestFit="1" customWidth="1"/>
    <col min="26" max="16384" width="8.88671875" style="3"/>
  </cols>
  <sheetData>
    <row r="1" spans="1:25" ht="15" customHeight="1" thickBot="1" x14ac:dyDescent="0.35">
      <c r="A1" s="18"/>
      <c r="C1" s="240" t="s">
        <v>158</v>
      </c>
      <c r="D1" s="240"/>
      <c r="E1" s="240"/>
      <c r="F1" s="240"/>
      <c r="G1" s="240"/>
      <c r="H1" s="240"/>
      <c r="I1" s="240"/>
      <c r="J1" s="241"/>
      <c r="K1" s="1"/>
      <c r="L1" s="249" t="s">
        <v>159</v>
      </c>
      <c r="M1" s="250"/>
      <c r="N1" s="250"/>
      <c r="O1" s="250"/>
      <c r="P1" s="250"/>
      <c r="Q1" s="250"/>
      <c r="R1" s="250"/>
      <c r="S1" s="250"/>
      <c r="T1" s="250"/>
      <c r="U1" s="250"/>
      <c r="W1" s="244" t="s">
        <v>160</v>
      </c>
      <c r="X1" s="245"/>
      <c r="Y1" s="245"/>
    </row>
    <row r="2" spans="1:25" x14ac:dyDescent="0.3">
      <c r="A2" s="18"/>
      <c r="C2" s="242"/>
      <c r="D2" s="242"/>
      <c r="E2" s="242"/>
      <c r="F2" s="242"/>
      <c r="G2" s="242"/>
      <c r="H2" s="242"/>
      <c r="I2" s="242"/>
      <c r="J2" s="243"/>
      <c r="K2" s="1"/>
      <c r="L2" s="251"/>
      <c r="M2" s="236"/>
      <c r="N2" s="236"/>
      <c r="O2" s="236"/>
      <c r="P2" s="236"/>
      <c r="Q2" s="236"/>
      <c r="R2" s="236"/>
      <c r="S2" s="236"/>
      <c r="T2" s="236"/>
      <c r="U2" s="236"/>
      <c r="W2" s="224" t="s">
        <v>162</v>
      </c>
      <c r="X2" s="224" t="s">
        <v>163</v>
      </c>
      <c r="Y2" s="224" t="s">
        <v>164</v>
      </c>
    </row>
    <row r="3" spans="1:25" ht="43.2" x14ac:dyDescent="0.3">
      <c r="A3" s="5" t="s">
        <v>0</v>
      </c>
      <c r="C3" s="5" t="s">
        <v>1120</v>
      </c>
      <c r="D3" s="5" t="s">
        <v>966</v>
      </c>
      <c r="E3" s="5" t="s">
        <v>138</v>
      </c>
      <c r="F3" s="5" t="s">
        <v>165</v>
      </c>
      <c r="G3" s="5" t="s">
        <v>1023</v>
      </c>
      <c r="H3" s="5" t="s">
        <v>167</v>
      </c>
      <c r="I3" s="5" t="s">
        <v>1024</v>
      </c>
      <c r="J3" s="5" t="s">
        <v>168</v>
      </c>
      <c r="K3" s="1"/>
      <c r="L3" s="6" t="s">
        <v>171</v>
      </c>
      <c r="M3" s="6" t="s">
        <v>123</v>
      </c>
      <c r="N3" s="6" t="s">
        <v>172</v>
      </c>
      <c r="O3" s="6" t="s">
        <v>1</v>
      </c>
      <c r="P3" s="6" t="s">
        <v>173</v>
      </c>
      <c r="Q3" s="6" t="s">
        <v>458</v>
      </c>
      <c r="R3" s="6" t="s">
        <v>459</v>
      </c>
      <c r="S3" s="6" t="s">
        <v>968</v>
      </c>
      <c r="T3" s="6" t="s">
        <v>963</v>
      </c>
      <c r="U3" s="6" t="s">
        <v>174</v>
      </c>
      <c r="W3" s="7" t="s">
        <v>176</v>
      </c>
      <c r="X3" s="7" t="s">
        <v>176</v>
      </c>
      <c r="Y3" s="7" t="s">
        <v>176</v>
      </c>
    </row>
    <row r="4" spans="1:25" s="19" customFormat="1" ht="3" customHeight="1" x14ac:dyDescent="0.3">
      <c r="A4" s="8">
        <v>122</v>
      </c>
      <c r="C4" s="9"/>
      <c r="D4" s="28"/>
      <c r="E4" s="9"/>
      <c r="F4" s="9"/>
      <c r="G4" s="160"/>
      <c r="H4" s="161"/>
      <c r="I4" s="161"/>
      <c r="J4" s="161"/>
      <c r="K4" s="9"/>
      <c r="L4" s="9"/>
      <c r="M4" s="9"/>
      <c r="N4" s="9"/>
      <c r="O4" s="9"/>
      <c r="P4" s="9"/>
      <c r="Q4" s="162"/>
      <c r="R4" s="162"/>
      <c r="S4" s="9"/>
      <c r="T4" s="162"/>
      <c r="U4" s="163"/>
      <c r="W4" s="164"/>
      <c r="X4" s="164"/>
      <c r="Y4" s="164"/>
    </row>
    <row r="5" spans="1:25" ht="57.6" x14ac:dyDescent="0.3">
      <c r="A5" s="8">
        <v>109</v>
      </c>
      <c r="C5" s="8" t="s">
        <v>1019</v>
      </c>
      <c r="D5" s="27">
        <v>33</v>
      </c>
      <c r="E5" s="8" t="s">
        <v>256</v>
      </c>
      <c r="F5" s="8" t="s">
        <v>1034</v>
      </c>
      <c r="G5" s="158">
        <v>45943</v>
      </c>
      <c r="H5" s="159">
        <v>0.31944444444444442</v>
      </c>
      <c r="I5" s="158">
        <v>45944</v>
      </c>
      <c r="J5" s="159">
        <v>0.31944444444444442</v>
      </c>
      <c r="K5" s="9"/>
      <c r="L5" s="8">
        <v>2</v>
      </c>
      <c r="M5" s="8" t="s">
        <v>498</v>
      </c>
      <c r="N5" s="8" t="s">
        <v>258</v>
      </c>
      <c r="O5" s="8" t="s">
        <v>1026</v>
      </c>
      <c r="P5" s="8" t="s">
        <v>183</v>
      </c>
      <c r="Q5" s="246" t="s">
        <v>501</v>
      </c>
      <c r="R5" s="246" t="s">
        <v>987</v>
      </c>
      <c r="S5" s="8" t="s">
        <v>988</v>
      </c>
      <c r="T5" s="246" t="s">
        <v>965</v>
      </c>
      <c r="U5" s="10" t="s">
        <v>1025</v>
      </c>
      <c r="W5" s="12" t="s">
        <v>185</v>
      </c>
      <c r="X5" s="172" t="s">
        <v>185</v>
      </c>
      <c r="Y5" s="172" t="s">
        <v>185</v>
      </c>
    </row>
    <row r="6" spans="1:25" ht="28.8" x14ac:dyDescent="0.3">
      <c r="A6" s="168"/>
      <c r="C6" s="166">
        <v>92</v>
      </c>
      <c r="D6" s="167"/>
      <c r="E6" s="166" t="s">
        <v>256</v>
      </c>
      <c r="F6" s="166" t="s">
        <v>1022</v>
      </c>
      <c r="G6" s="168"/>
      <c r="H6" s="169"/>
      <c r="I6" s="169"/>
      <c r="J6" s="169"/>
      <c r="K6" s="9"/>
      <c r="L6" s="166">
        <v>2</v>
      </c>
      <c r="M6" s="166" t="s">
        <v>498</v>
      </c>
      <c r="N6" s="166" t="s">
        <v>258</v>
      </c>
      <c r="O6" s="166" t="s">
        <v>1027</v>
      </c>
      <c r="P6" s="166" t="s">
        <v>183</v>
      </c>
      <c r="Q6" s="247"/>
      <c r="R6" s="247"/>
      <c r="S6" s="166" t="s">
        <v>974</v>
      </c>
      <c r="T6" s="247"/>
      <c r="U6" s="170" t="s">
        <v>990</v>
      </c>
      <c r="W6" s="171"/>
      <c r="X6" s="173"/>
      <c r="Y6" s="173"/>
    </row>
    <row r="7" spans="1:25" ht="28.8" x14ac:dyDescent="0.3">
      <c r="A7" s="168"/>
      <c r="C7" s="166">
        <v>93</v>
      </c>
      <c r="D7" s="167"/>
      <c r="E7" s="166" t="s">
        <v>256</v>
      </c>
      <c r="F7" s="166" t="s">
        <v>1022</v>
      </c>
      <c r="G7" s="168"/>
      <c r="H7" s="169"/>
      <c r="I7" s="169"/>
      <c r="J7" s="169"/>
      <c r="K7" s="9"/>
      <c r="L7" s="166">
        <v>2</v>
      </c>
      <c r="M7" s="166" t="s">
        <v>498</v>
      </c>
      <c r="N7" s="166" t="s">
        <v>258</v>
      </c>
      <c r="O7" s="166" t="s">
        <v>1028</v>
      </c>
      <c r="P7" s="166" t="s">
        <v>183</v>
      </c>
      <c r="Q7" s="247"/>
      <c r="R7" s="247"/>
      <c r="S7" s="166" t="s">
        <v>975</v>
      </c>
      <c r="T7" s="247"/>
      <c r="U7" s="170" t="s">
        <v>991</v>
      </c>
      <c r="W7" s="171"/>
      <c r="X7" s="173"/>
      <c r="Y7" s="173"/>
    </row>
    <row r="8" spans="1:25" ht="28.8" x14ac:dyDescent="0.3">
      <c r="A8" s="168"/>
      <c r="C8" s="166">
        <v>94</v>
      </c>
      <c r="D8" s="167"/>
      <c r="E8" s="166" t="s">
        <v>256</v>
      </c>
      <c r="F8" s="166" t="s">
        <v>1022</v>
      </c>
      <c r="G8" s="168"/>
      <c r="H8" s="169"/>
      <c r="I8" s="169"/>
      <c r="J8" s="169"/>
      <c r="K8" s="9"/>
      <c r="L8" s="166">
        <v>2</v>
      </c>
      <c r="M8" s="166" t="s">
        <v>498</v>
      </c>
      <c r="N8" s="166" t="s">
        <v>258</v>
      </c>
      <c r="O8" s="166" t="s">
        <v>1029</v>
      </c>
      <c r="P8" s="166" t="s">
        <v>183</v>
      </c>
      <c r="Q8" s="247"/>
      <c r="R8" s="247"/>
      <c r="S8" s="166" t="s">
        <v>976</v>
      </c>
      <c r="T8" s="247"/>
      <c r="U8" s="170" t="s">
        <v>992</v>
      </c>
      <c r="W8" s="171"/>
      <c r="X8" s="173"/>
      <c r="Y8" s="173"/>
    </row>
    <row r="9" spans="1:25" ht="28.8" x14ac:dyDescent="0.3">
      <c r="A9" s="168"/>
      <c r="C9" s="166">
        <v>95</v>
      </c>
      <c r="D9" s="167"/>
      <c r="E9" s="166" t="s">
        <v>256</v>
      </c>
      <c r="F9" s="166" t="s">
        <v>1022</v>
      </c>
      <c r="G9" s="168"/>
      <c r="H9" s="169"/>
      <c r="I9" s="169"/>
      <c r="J9" s="169"/>
      <c r="K9" s="9"/>
      <c r="L9" s="166">
        <v>2</v>
      </c>
      <c r="M9" s="166" t="s">
        <v>498</v>
      </c>
      <c r="N9" s="166" t="s">
        <v>258</v>
      </c>
      <c r="O9" s="166" t="s">
        <v>1030</v>
      </c>
      <c r="P9" s="166" t="s">
        <v>183</v>
      </c>
      <c r="Q9" s="247"/>
      <c r="R9" s="247"/>
      <c r="S9" s="166" t="s">
        <v>977</v>
      </c>
      <c r="T9" s="247"/>
      <c r="U9" s="170" t="s">
        <v>993</v>
      </c>
      <c r="W9" s="171"/>
      <c r="X9" s="173"/>
      <c r="Y9" s="173"/>
    </row>
    <row r="10" spans="1:25" ht="57.6" x14ac:dyDescent="0.3">
      <c r="A10" s="8">
        <v>110</v>
      </c>
      <c r="C10" s="8" t="s">
        <v>1020</v>
      </c>
      <c r="D10" s="27">
        <v>34</v>
      </c>
      <c r="E10" s="8" t="s">
        <v>256</v>
      </c>
      <c r="F10" s="8" t="s">
        <v>1035</v>
      </c>
      <c r="G10" s="158">
        <v>45944</v>
      </c>
      <c r="H10" s="159">
        <v>0.33541666666666664</v>
      </c>
      <c r="I10" s="159" t="s">
        <v>1037</v>
      </c>
      <c r="J10" s="159" t="s">
        <v>1038</v>
      </c>
      <c r="K10" s="9"/>
      <c r="L10" s="8">
        <v>2</v>
      </c>
      <c r="M10" s="8" t="s">
        <v>498</v>
      </c>
      <c r="N10" s="8" t="s">
        <v>258</v>
      </c>
      <c r="O10" s="8" t="s">
        <v>1031</v>
      </c>
      <c r="P10" s="8" t="s">
        <v>183</v>
      </c>
      <c r="Q10" s="247"/>
      <c r="R10" s="247"/>
      <c r="S10" s="8" t="s">
        <v>978</v>
      </c>
      <c r="T10" s="247"/>
      <c r="U10" s="10" t="s">
        <v>994</v>
      </c>
      <c r="W10" s="12" t="s">
        <v>185</v>
      </c>
      <c r="X10" s="172" t="s">
        <v>185</v>
      </c>
      <c r="Y10" s="172" t="s">
        <v>185</v>
      </c>
    </row>
    <row r="11" spans="1:25" ht="28.8" x14ac:dyDescent="0.3">
      <c r="A11" s="168"/>
      <c r="C11" s="166">
        <v>97</v>
      </c>
      <c r="D11" s="167"/>
      <c r="E11" s="166" t="s">
        <v>256</v>
      </c>
      <c r="F11" s="166" t="s">
        <v>257</v>
      </c>
      <c r="G11" s="168"/>
      <c r="H11" s="169"/>
      <c r="I11" s="169"/>
      <c r="J11" s="169"/>
      <c r="K11" s="9"/>
      <c r="L11" s="166">
        <v>2</v>
      </c>
      <c r="M11" s="166" t="s">
        <v>498</v>
      </c>
      <c r="N11" s="166" t="s">
        <v>258</v>
      </c>
      <c r="O11" s="166" t="s">
        <v>1032</v>
      </c>
      <c r="P11" s="167" t="s">
        <v>183</v>
      </c>
      <c r="Q11" s="247"/>
      <c r="R11" s="247"/>
      <c r="S11" s="166" t="s">
        <v>979</v>
      </c>
      <c r="T11" s="247"/>
      <c r="U11" s="170" t="s">
        <v>995</v>
      </c>
      <c r="W11" s="171"/>
      <c r="X11" s="173"/>
      <c r="Y11" s="173"/>
    </row>
    <row r="12" spans="1:25" ht="57.6" x14ac:dyDescent="0.3">
      <c r="A12" s="8">
        <v>111</v>
      </c>
      <c r="C12" s="8" t="s">
        <v>1021</v>
      </c>
      <c r="D12" s="27">
        <v>35</v>
      </c>
      <c r="E12" s="8" t="s">
        <v>256</v>
      </c>
      <c r="F12" s="8" t="s">
        <v>1036</v>
      </c>
      <c r="G12" s="158">
        <v>45945</v>
      </c>
      <c r="H12" s="159">
        <v>0.33333333333333331</v>
      </c>
      <c r="I12" s="158">
        <v>45945</v>
      </c>
      <c r="J12" s="159" t="s">
        <v>1038</v>
      </c>
      <c r="K12" s="9"/>
      <c r="L12" s="8">
        <v>2</v>
      </c>
      <c r="M12" s="8" t="s">
        <v>498</v>
      </c>
      <c r="N12" s="8" t="s">
        <v>258</v>
      </c>
      <c r="O12" s="8" t="s">
        <v>1033</v>
      </c>
      <c r="P12" s="8" t="s">
        <v>183</v>
      </c>
      <c r="Q12" s="248"/>
      <c r="R12" s="248"/>
      <c r="S12" s="8" t="s">
        <v>980</v>
      </c>
      <c r="T12" s="248"/>
      <c r="U12" s="10" t="s">
        <v>996</v>
      </c>
      <c r="W12" s="12" t="s">
        <v>185</v>
      </c>
      <c r="X12" s="172" t="s">
        <v>185</v>
      </c>
      <c r="Y12" s="172" t="s">
        <v>185</v>
      </c>
    </row>
    <row r="13" spans="1:25" s="19" customFormat="1" ht="3" customHeight="1" x14ac:dyDescent="0.3">
      <c r="A13" s="9">
        <v>131</v>
      </c>
      <c r="C13" s="9"/>
      <c r="D13" s="28"/>
      <c r="E13" s="9"/>
      <c r="F13" s="9"/>
      <c r="G13" s="160"/>
      <c r="H13" s="161"/>
      <c r="I13" s="161"/>
      <c r="J13" s="161"/>
      <c r="K13" s="9"/>
      <c r="L13" s="9"/>
      <c r="M13" s="9"/>
      <c r="N13" s="9"/>
      <c r="O13" s="9"/>
      <c r="P13" s="9"/>
      <c r="Q13" s="162"/>
      <c r="R13" s="162"/>
      <c r="S13" s="9"/>
      <c r="T13" s="162"/>
      <c r="U13" s="163"/>
      <c r="W13" s="164"/>
      <c r="X13" s="164"/>
      <c r="Y13" s="164"/>
    </row>
    <row r="17" spans="2:25" s="21" customFormat="1" x14ac:dyDescent="0.3">
      <c r="B17" s="19"/>
      <c r="U17" s="227" t="s">
        <v>443</v>
      </c>
      <c r="V17" s="227"/>
    </row>
    <row r="19" spans="2:25" x14ac:dyDescent="0.3">
      <c r="Q19" s="157"/>
      <c r="R19" s="157"/>
      <c r="S19" s="157"/>
      <c r="T19" s="157"/>
      <c r="U19" s="12" t="s">
        <v>185</v>
      </c>
      <c r="W19" s="3">
        <f>COUNTIF(W4:W13, "TP")</f>
        <v>3</v>
      </c>
      <c r="X19" s="3">
        <f>COUNTIF(X4:X13, "TP")</f>
        <v>3</v>
      </c>
      <c r="Y19" s="3">
        <f>COUNTIF(Y4:Y13, "TP")</f>
        <v>3</v>
      </c>
    </row>
    <row r="20" spans="2:25" x14ac:dyDescent="0.3">
      <c r="Q20" s="157"/>
      <c r="R20" s="157"/>
      <c r="S20" s="157"/>
      <c r="T20" s="157"/>
      <c r="U20" s="12" t="s">
        <v>445</v>
      </c>
      <c r="W20" s="3">
        <f>COUNTIF(W4:W13, "TN")</f>
        <v>0</v>
      </c>
      <c r="X20" s="3">
        <f>COUNTIF(X4:X13, "TN")</f>
        <v>0</v>
      </c>
      <c r="Y20" s="3">
        <f>COUNTIF(Y4:Y13, "TN")</f>
        <v>0</v>
      </c>
    </row>
    <row r="21" spans="2:25" x14ac:dyDescent="0.3">
      <c r="Q21" s="157"/>
      <c r="R21" s="157"/>
      <c r="S21" s="157"/>
      <c r="T21" s="157"/>
      <c r="U21" s="12" t="s">
        <v>446</v>
      </c>
      <c r="W21" s="3">
        <f>COUNTIF(W4:W13, "FP")</f>
        <v>0</v>
      </c>
      <c r="X21" s="3">
        <f>COUNTIF(X4:X13, "FP")</f>
        <v>0</v>
      </c>
      <c r="Y21" s="3">
        <f>COUNTIF(Y4:Y13, "FP")</f>
        <v>0</v>
      </c>
    </row>
    <row r="22" spans="2:25" x14ac:dyDescent="0.3">
      <c r="Q22" s="157"/>
      <c r="R22" s="157"/>
      <c r="S22" s="157"/>
      <c r="T22" s="157"/>
      <c r="U22" s="12" t="s">
        <v>447</v>
      </c>
      <c r="W22" s="3">
        <f>COUNTIF(W4:W13, "FN")</f>
        <v>0</v>
      </c>
      <c r="X22" s="3">
        <f>COUNTIF(X4:X13, "FN")</f>
        <v>0</v>
      </c>
      <c r="Y22" s="3">
        <f>COUNTIF(Y4:Y13, "FN")</f>
        <v>0</v>
      </c>
    </row>
    <row r="24" spans="2:25" ht="28.95" customHeight="1" x14ac:dyDescent="0.3">
      <c r="Q24" s="157"/>
      <c r="R24" s="157"/>
      <c r="S24" s="157"/>
      <c r="T24" s="157"/>
      <c r="U24" s="12" t="s">
        <v>185</v>
      </c>
      <c r="W24" s="85">
        <f t="shared" ref="W24:Y27" si="0">W19/3</f>
        <v>1</v>
      </c>
      <c r="X24" s="85">
        <f t="shared" si="0"/>
        <v>1</v>
      </c>
      <c r="Y24" s="85">
        <f t="shared" si="0"/>
        <v>1</v>
      </c>
    </row>
    <row r="25" spans="2:25" x14ac:dyDescent="0.3">
      <c r="Q25" s="157"/>
      <c r="R25" s="157"/>
      <c r="S25" s="157"/>
      <c r="T25" s="157"/>
      <c r="U25" s="12" t="s">
        <v>445</v>
      </c>
      <c r="W25" s="85">
        <f t="shared" si="0"/>
        <v>0</v>
      </c>
      <c r="X25" s="85">
        <f t="shared" si="0"/>
        <v>0</v>
      </c>
      <c r="Y25" s="85">
        <f t="shared" si="0"/>
        <v>0</v>
      </c>
    </row>
    <row r="26" spans="2:25" x14ac:dyDescent="0.3">
      <c r="Q26" s="157"/>
      <c r="R26" s="157"/>
      <c r="S26" s="157"/>
      <c r="T26" s="157"/>
      <c r="U26" s="12" t="s">
        <v>446</v>
      </c>
      <c r="W26" s="85">
        <f t="shared" si="0"/>
        <v>0</v>
      </c>
      <c r="X26" s="85">
        <f t="shared" si="0"/>
        <v>0</v>
      </c>
      <c r="Y26" s="85">
        <f t="shared" si="0"/>
        <v>0</v>
      </c>
    </row>
    <row r="27" spans="2:25" x14ac:dyDescent="0.3">
      <c r="Q27" s="157"/>
      <c r="R27" s="157"/>
      <c r="S27" s="157"/>
      <c r="T27" s="157"/>
      <c r="U27" s="12" t="s">
        <v>447</v>
      </c>
      <c r="W27" s="85">
        <f t="shared" si="0"/>
        <v>0</v>
      </c>
      <c r="X27" s="85">
        <f t="shared" si="0"/>
        <v>0</v>
      </c>
      <c r="Y27" s="85">
        <f t="shared" si="0"/>
        <v>0</v>
      </c>
    </row>
    <row r="28" spans="2:25" x14ac:dyDescent="0.3">
      <c r="U28" s="12"/>
      <c r="W28" s="85"/>
      <c r="X28" s="85"/>
      <c r="Y28" s="85"/>
    </row>
    <row r="29" spans="2:25" x14ac:dyDescent="0.3">
      <c r="Q29" s="157"/>
      <c r="R29" s="157"/>
      <c r="S29" s="157"/>
      <c r="T29" s="157"/>
      <c r="U29" s="12" t="s">
        <v>185</v>
      </c>
      <c r="W29" s="3">
        <f t="shared" ref="W29:Y32" si="1">W19/3</f>
        <v>1</v>
      </c>
      <c r="X29" s="3">
        <f t="shared" si="1"/>
        <v>1</v>
      </c>
      <c r="Y29" s="3">
        <f t="shared" si="1"/>
        <v>1</v>
      </c>
    </row>
    <row r="30" spans="2:25" x14ac:dyDescent="0.3">
      <c r="Q30" s="157"/>
      <c r="R30" s="157"/>
      <c r="S30" s="157"/>
      <c r="T30" s="157"/>
      <c r="U30" s="12" t="s">
        <v>445</v>
      </c>
      <c r="W30" s="3">
        <f t="shared" si="1"/>
        <v>0</v>
      </c>
      <c r="X30" s="3">
        <f t="shared" si="1"/>
        <v>0</v>
      </c>
      <c r="Y30" s="3">
        <f t="shared" si="1"/>
        <v>0</v>
      </c>
    </row>
    <row r="31" spans="2:25" x14ac:dyDescent="0.3">
      <c r="Q31" s="157"/>
      <c r="R31" s="157"/>
      <c r="S31" s="157"/>
      <c r="T31" s="157"/>
      <c r="U31" s="12" t="s">
        <v>446</v>
      </c>
      <c r="W31" s="3">
        <f t="shared" si="1"/>
        <v>0</v>
      </c>
      <c r="X31" s="3">
        <f t="shared" si="1"/>
        <v>0</v>
      </c>
      <c r="Y31" s="3">
        <f t="shared" si="1"/>
        <v>0</v>
      </c>
    </row>
    <row r="32" spans="2:25" x14ac:dyDescent="0.3">
      <c r="Q32" s="157"/>
      <c r="R32" s="157"/>
      <c r="S32" s="157"/>
      <c r="T32" s="157"/>
      <c r="U32" s="12" t="s">
        <v>447</v>
      </c>
      <c r="W32" s="3">
        <f t="shared" si="1"/>
        <v>0</v>
      </c>
      <c r="X32" s="3">
        <f t="shared" si="1"/>
        <v>0</v>
      </c>
      <c r="Y32" s="3">
        <f t="shared" si="1"/>
        <v>0</v>
      </c>
    </row>
  </sheetData>
  <mergeCells count="7">
    <mergeCell ref="C1:J2"/>
    <mergeCell ref="L1:U2"/>
    <mergeCell ref="W1:Y1"/>
    <mergeCell ref="U17:V17"/>
    <mergeCell ref="Q5:Q12"/>
    <mergeCell ref="R5:R12"/>
    <mergeCell ref="T5:T12"/>
  </mergeCells>
  <conditionalFormatting sqref="U24:U32">
    <cfRule type="containsText" dxfId="83" priority="5" operator="containsText" text="TP">
      <formula>NOT(ISERROR(SEARCH("TP",U24)))</formula>
    </cfRule>
    <cfRule type="containsText" dxfId="82" priority="6" operator="containsText" text="TN">
      <formula>NOT(ISERROR(SEARCH("TN",U24)))</formula>
    </cfRule>
    <cfRule type="containsText" dxfId="81" priority="7" operator="containsText" text="FP">
      <formula>NOT(ISERROR(SEARCH("FP",U24)))</formula>
    </cfRule>
    <cfRule type="containsText" dxfId="80" priority="8" operator="containsText" text="FN">
      <formula>NOT(ISERROR(SEARCH("FN",U24)))</formula>
    </cfRule>
  </conditionalFormatting>
  <conditionalFormatting sqref="W4:Y13 U19:U22">
    <cfRule type="containsText" dxfId="79" priority="9" operator="containsText" text="TP">
      <formula>NOT(ISERROR(SEARCH("TP",U4)))</formula>
    </cfRule>
    <cfRule type="containsText" dxfId="78" priority="10" operator="containsText" text="TN">
      <formula>NOT(ISERROR(SEARCH("TN",U4)))</formula>
    </cfRule>
    <cfRule type="containsText" dxfId="77" priority="11" operator="containsText" text="FP">
      <formula>NOT(ISERROR(SEARCH("FP",U4)))</formula>
    </cfRule>
    <cfRule type="containsText" dxfId="76" priority="12" operator="containsText" text="FN">
      <formula>NOT(ISERROR(SEARCH("FN",U4)))</formula>
    </cfRule>
  </conditionalFormatting>
  <conditionalFormatting sqref="X23:X28">
    <cfRule type="containsText" dxfId="75" priority="17" operator="containsText" text="TP">
      <formula>NOT(ISERROR(SEARCH("TP",X23)))</formula>
    </cfRule>
    <cfRule type="containsText" dxfId="74" priority="18" operator="containsText" text="TN">
      <formula>NOT(ISERROR(SEARCH("TN",X23)))</formula>
    </cfRule>
    <cfRule type="containsText" dxfId="73" priority="19" operator="containsText" text="FP">
      <formula>NOT(ISERROR(SEARCH("FP",X23)))</formula>
    </cfRule>
    <cfRule type="containsText" dxfId="72" priority="20" operator="containsText" text="FN">
      <formula>NOT(ISERROR(SEARCH("FN",X23)))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2FEE8-0E48-41BB-B3F5-F344861BD3B2}">
  <sheetPr>
    <tabColor rgb="FF7030A0"/>
  </sheetPr>
  <dimension ref="A1:U32"/>
  <sheetViews>
    <sheetView zoomScale="60" zoomScaleNormal="60" workbookViewId="0">
      <pane ySplit="3" topLeftCell="A12" activePane="bottomLeft" state="frozen"/>
      <selection activeCell="L1" sqref="L1"/>
      <selection pane="bottomLeft"/>
    </sheetView>
  </sheetViews>
  <sheetFormatPr defaultColWidth="8.88671875" defaultRowHeight="14.4" x14ac:dyDescent="0.3"/>
  <cols>
    <col min="1" max="1" width="8.88671875" style="3"/>
    <col min="2" max="2" width="1.21875" style="19" customWidth="1"/>
    <col min="3" max="3" width="7.109375" style="3" customWidth="1"/>
    <col min="4" max="4" width="3" style="3" bestFit="1" customWidth="1"/>
    <col min="5" max="5" width="19.5546875" style="3" customWidth="1"/>
    <col min="6" max="6" width="18.6640625" style="3" customWidth="1"/>
    <col min="7" max="7" width="12.6640625" style="3" customWidth="1"/>
    <col min="8" max="8" width="9.6640625" style="3" customWidth="1"/>
    <col min="9" max="9" width="8.88671875" style="3"/>
    <col min="10" max="10" width="0.5546875" style="19" customWidth="1"/>
    <col min="11" max="11" width="6" style="3" customWidth="1"/>
    <col min="12" max="12" width="11.6640625" style="3" customWidth="1"/>
    <col min="13" max="13" width="16.33203125" style="3" customWidth="1"/>
    <col min="14" max="14" width="14.33203125" style="3" bestFit="1" customWidth="1"/>
    <col min="15" max="15" width="7.5546875" style="3" customWidth="1"/>
    <col min="16" max="16" width="22.33203125" style="3" bestFit="1" customWidth="1"/>
    <col min="17" max="17" width="14.33203125" style="3" customWidth="1"/>
    <col min="18" max="18" width="0.5546875" style="20" customWidth="1"/>
    <col min="19" max="21" width="18.5546875" style="3" bestFit="1" customWidth="1"/>
    <col min="22" max="16384" width="8.88671875" style="3"/>
  </cols>
  <sheetData>
    <row r="1" spans="1:21" ht="15" thickBot="1" x14ac:dyDescent="0.35">
      <c r="A1" s="18"/>
      <c r="C1" s="240" t="s">
        <v>158</v>
      </c>
      <c r="D1" s="240"/>
      <c r="E1" s="240"/>
      <c r="F1" s="240"/>
      <c r="G1" s="240"/>
      <c r="H1" s="240"/>
      <c r="I1" s="241"/>
      <c r="J1" s="1"/>
      <c r="K1" s="252" t="s">
        <v>723</v>
      </c>
      <c r="L1" s="252"/>
      <c r="M1" s="252"/>
      <c r="N1" s="252"/>
      <c r="O1" s="252"/>
      <c r="P1" s="252"/>
      <c r="Q1" s="118"/>
      <c r="S1" s="244" t="s">
        <v>160</v>
      </c>
      <c r="T1" s="245"/>
      <c r="U1" s="245"/>
    </row>
    <row r="2" spans="1:21" x14ac:dyDescent="0.3">
      <c r="A2" s="18"/>
      <c r="C2" s="242"/>
      <c r="D2" s="242"/>
      <c r="E2" s="242"/>
      <c r="F2" s="242"/>
      <c r="G2" s="242"/>
      <c r="H2" s="242"/>
      <c r="I2" s="243"/>
      <c r="J2" s="1"/>
      <c r="K2" s="253"/>
      <c r="L2" s="253"/>
      <c r="M2" s="253"/>
      <c r="N2" s="253"/>
      <c r="O2" s="253"/>
      <c r="P2" s="253"/>
      <c r="Q2" s="118"/>
      <c r="S2" s="224" t="s">
        <v>162</v>
      </c>
      <c r="T2" s="224" t="s">
        <v>163</v>
      </c>
      <c r="U2" s="224" t="s">
        <v>164</v>
      </c>
    </row>
    <row r="3" spans="1:21" ht="43.2" x14ac:dyDescent="0.3">
      <c r="A3" s="5" t="s">
        <v>0</v>
      </c>
      <c r="C3" s="5" t="s">
        <v>1120</v>
      </c>
      <c r="D3" s="5" t="s">
        <v>724</v>
      </c>
      <c r="E3" s="5" t="s">
        <v>138</v>
      </c>
      <c r="F3" s="5" t="s">
        <v>165</v>
      </c>
      <c r="G3" s="5" t="s">
        <v>166</v>
      </c>
      <c r="H3" s="5" t="s">
        <v>167</v>
      </c>
      <c r="I3" s="5" t="s">
        <v>168</v>
      </c>
      <c r="J3" s="1"/>
      <c r="K3" s="26" t="s">
        <v>171</v>
      </c>
      <c r="L3" s="26" t="s">
        <v>123</v>
      </c>
      <c r="M3" s="26" t="s">
        <v>172</v>
      </c>
      <c r="N3" s="26" t="s">
        <v>1</v>
      </c>
      <c r="O3" s="26" t="s">
        <v>173</v>
      </c>
      <c r="P3" s="26" t="s">
        <v>174</v>
      </c>
      <c r="Q3" s="26" t="s">
        <v>175</v>
      </c>
      <c r="S3" s="7" t="s">
        <v>176</v>
      </c>
      <c r="T3" s="7" t="s">
        <v>176</v>
      </c>
      <c r="U3" s="7" t="s">
        <v>176</v>
      </c>
    </row>
    <row r="4" spans="1:21" ht="28.8" x14ac:dyDescent="0.3">
      <c r="A4" s="8">
        <v>112</v>
      </c>
      <c r="C4" s="8">
        <v>256</v>
      </c>
      <c r="D4" s="8">
        <v>1</v>
      </c>
      <c r="E4" s="8" t="s">
        <v>725</v>
      </c>
      <c r="F4" s="8" t="s">
        <v>726</v>
      </c>
      <c r="G4" s="119">
        <v>45929</v>
      </c>
      <c r="H4" s="129">
        <v>0.40555555555555556</v>
      </c>
      <c r="I4" s="129">
        <v>0.40625</v>
      </c>
      <c r="J4" s="9"/>
      <c r="K4" s="8">
        <v>1</v>
      </c>
      <c r="L4" s="8" t="s">
        <v>727</v>
      </c>
      <c r="M4" s="8" t="s">
        <v>254</v>
      </c>
      <c r="N4" s="8" t="s">
        <v>110</v>
      </c>
      <c r="O4" s="8" t="s">
        <v>183</v>
      </c>
      <c r="P4" s="131" t="s">
        <v>728</v>
      </c>
      <c r="Q4" s="8" t="s">
        <v>729</v>
      </c>
      <c r="S4" s="12" t="s">
        <v>445</v>
      </c>
      <c r="T4" s="12" t="s">
        <v>445</v>
      </c>
      <c r="U4" s="12" t="s">
        <v>445</v>
      </c>
    </row>
    <row r="5" spans="1:21" ht="43.2" x14ac:dyDescent="0.3">
      <c r="A5" s="8">
        <v>113</v>
      </c>
      <c r="C5" s="8">
        <v>257</v>
      </c>
      <c r="D5" s="8">
        <v>2</v>
      </c>
      <c r="E5" s="8" t="s">
        <v>730</v>
      </c>
      <c r="F5" s="8" t="s">
        <v>731</v>
      </c>
      <c r="G5" s="119">
        <v>45929</v>
      </c>
      <c r="H5" s="129">
        <v>0.41041666666666665</v>
      </c>
      <c r="I5" s="129">
        <v>0.41041666666666665</v>
      </c>
      <c r="J5" s="9"/>
      <c r="K5" s="8">
        <v>2</v>
      </c>
      <c r="L5" s="8" t="s">
        <v>732</v>
      </c>
      <c r="M5" s="8" t="s">
        <v>733</v>
      </c>
      <c r="N5" s="8" t="s">
        <v>112</v>
      </c>
      <c r="O5" s="8" t="s">
        <v>183</v>
      </c>
      <c r="P5" s="131" t="s">
        <v>734</v>
      </c>
      <c r="Q5" s="8" t="s">
        <v>729</v>
      </c>
      <c r="S5" s="12" t="s">
        <v>445</v>
      </c>
      <c r="T5" s="12" t="s">
        <v>445</v>
      </c>
      <c r="U5" s="12" t="s">
        <v>445</v>
      </c>
    </row>
    <row r="6" spans="1:21" ht="57.6" x14ac:dyDescent="0.3">
      <c r="A6" s="8">
        <v>114</v>
      </c>
      <c r="C6" s="8">
        <v>258</v>
      </c>
      <c r="D6" s="8">
        <v>3</v>
      </c>
      <c r="E6" s="8" t="s">
        <v>735</v>
      </c>
      <c r="F6" s="8" t="s">
        <v>736</v>
      </c>
      <c r="G6" s="119">
        <v>45929</v>
      </c>
      <c r="H6" s="129">
        <v>0.41249999999999998</v>
      </c>
      <c r="I6" s="129">
        <v>0.41249999999999998</v>
      </c>
      <c r="J6" s="9"/>
      <c r="K6" s="8">
        <v>3</v>
      </c>
      <c r="L6" s="8" t="s">
        <v>737</v>
      </c>
      <c r="M6" s="8" t="s">
        <v>738</v>
      </c>
      <c r="N6" s="8" t="s">
        <v>113</v>
      </c>
      <c r="O6" s="8" t="s">
        <v>183</v>
      </c>
      <c r="P6" s="135" t="s">
        <v>739</v>
      </c>
      <c r="Q6" s="8" t="s">
        <v>729</v>
      </c>
      <c r="S6" s="12" t="s">
        <v>446</v>
      </c>
      <c r="T6" s="12" t="s">
        <v>446</v>
      </c>
      <c r="U6" s="12" t="s">
        <v>445</v>
      </c>
    </row>
    <row r="7" spans="1:21" ht="43.2" x14ac:dyDescent="0.3">
      <c r="A7" s="8">
        <v>115</v>
      </c>
      <c r="C7" s="8">
        <v>259</v>
      </c>
      <c r="D7" s="8">
        <v>4</v>
      </c>
      <c r="E7" s="8" t="s">
        <v>740</v>
      </c>
      <c r="F7" s="8" t="s">
        <v>741</v>
      </c>
      <c r="G7" s="119">
        <v>45929</v>
      </c>
      <c r="H7" s="129">
        <v>0.41597222222222224</v>
      </c>
      <c r="I7" s="129">
        <v>0.41597222222222224</v>
      </c>
      <c r="J7" s="9"/>
      <c r="K7" s="8">
        <v>3</v>
      </c>
      <c r="L7" s="8" t="s">
        <v>742</v>
      </c>
      <c r="M7" s="8" t="s">
        <v>743</v>
      </c>
      <c r="N7" s="8" t="s">
        <v>114</v>
      </c>
      <c r="O7" s="8" t="s">
        <v>183</v>
      </c>
      <c r="P7" s="135" t="s">
        <v>744</v>
      </c>
      <c r="Q7" s="8" t="s">
        <v>729</v>
      </c>
      <c r="S7" s="12" t="s">
        <v>445</v>
      </c>
      <c r="T7" s="12" t="s">
        <v>445</v>
      </c>
      <c r="U7" s="12" t="s">
        <v>446</v>
      </c>
    </row>
    <row r="8" spans="1:21" ht="28.8" x14ac:dyDescent="0.3">
      <c r="A8" s="8">
        <v>116</v>
      </c>
      <c r="C8" s="8">
        <v>260</v>
      </c>
      <c r="D8" s="8">
        <v>5</v>
      </c>
      <c r="E8" s="8" t="s">
        <v>745</v>
      </c>
      <c r="F8" s="8" t="s">
        <v>746</v>
      </c>
      <c r="G8" s="119">
        <v>45929</v>
      </c>
      <c r="H8" s="129">
        <v>0.4236111111111111</v>
      </c>
      <c r="I8" s="129">
        <v>0.42430555555555555</v>
      </c>
      <c r="J8" s="9"/>
      <c r="K8" s="8">
        <v>4</v>
      </c>
      <c r="L8" s="8" t="s">
        <v>747</v>
      </c>
      <c r="M8" s="8" t="s">
        <v>748</v>
      </c>
      <c r="N8" s="8" t="s">
        <v>115</v>
      </c>
      <c r="O8" s="8" t="s">
        <v>183</v>
      </c>
      <c r="P8" s="131" t="s">
        <v>384</v>
      </c>
      <c r="Q8" s="8" t="s">
        <v>729</v>
      </c>
      <c r="S8" s="12" t="s">
        <v>445</v>
      </c>
      <c r="T8" s="12" t="s">
        <v>445</v>
      </c>
      <c r="U8" s="12" t="s">
        <v>445</v>
      </c>
    </row>
    <row r="9" spans="1:21" ht="57.6" x14ac:dyDescent="0.3">
      <c r="A9" s="8">
        <v>117</v>
      </c>
      <c r="C9" s="8">
        <v>261</v>
      </c>
      <c r="D9" s="8">
        <v>6</v>
      </c>
      <c r="E9" s="8" t="s">
        <v>749</v>
      </c>
      <c r="F9" s="8" t="s">
        <v>750</v>
      </c>
      <c r="G9" s="119">
        <v>45929</v>
      </c>
      <c r="H9" s="129">
        <v>0.40069444444444446</v>
      </c>
      <c r="I9" s="129">
        <v>0.40138888888888891</v>
      </c>
      <c r="J9" s="9"/>
      <c r="K9" s="8">
        <v>5</v>
      </c>
      <c r="L9" s="8" t="s">
        <v>751</v>
      </c>
      <c r="M9" s="8" t="s">
        <v>752</v>
      </c>
      <c r="N9" s="8" t="s">
        <v>116</v>
      </c>
      <c r="O9" s="8" t="s">
        <v>183</v>
      </c>
      <c r="P9" s="131" t="s">
        <v>384</v>
      </c>
      <c r="Q9" s="8" t="s">
        <v>729</v>
      </c>
      <c r="S9" s="12" t="s">
        <v>445</v>
      </c>
      <c r="T9" s="12" t="s">
        <v>446</v>
      </c>
      <c r="U9" s="12" t="s">
        <v>445</v>
      </c>
    </row>
    <row r="10" spans="1:21" ht="57.6" x14ac:dyDescent="0.3">
      <c r="A10" s="8">
        <v>118</v>
      </c>
      <c r="C10" s="8">
        <v>262</v>
      </c>
      <c r="D10" s="8">
        <v>7</v>
      </c>
      <c r="E10" s="27" t="s">
        <v>753</v>
      </c>
      <c r="F10" s="27" t="s">
        <v>754</v>
      </c>
      <c r="G10" s="119">
        <v>45929</v>
      </c>
      <c r="H10" s="130">
        <v>0.42638888888888887</v>
      </c>
      <c r="I10" s="130">
        <v>0.42708333333333331</v>
      </c>
      <c r="J10" s="28"/>
      <c r="K10" s="27">
        <v>6</v>
      </c>
      <c r="L10" s="27" t="s">
        <v>755</v>
      </c>
      <c r="M10" s="27" t="s">
        <v>756</v>
      </c>
      <c r="N10" s="27" t="s">
        <v>117</v>
      </c>
      <c r="O10" s="27" t="s">
        <v>183</v>
      </c>
      <c r="P10" s="136" t="s">
        <v>757</v>
      </c>
      <c r="Q10" s="8" t="s">
        <v>729</v>
      </c>
      <c r="S10" s="12" t="s">
        <v>445</v>
      </c>
      <c r="T10" s="12" t="s">
        <v>445</v>
      </c>
      <c r="U10" s="12" t="s">
        <v>445</v>
      </c>
    </row>
    <row r="11" spans="1:21" ht="28.8" x14ac:dyDescent="0.3">
      <c r="A11" s="8">
        <v>119</v>
      </c>
      <c r="C11" s="8">
        <v>263</v>
      </c>
      <c r="D11" s="27">
        <v>8</v>
      </c>
      <c r="E11" s="8" t="s">
        <v>758</v>
      </c>
      <c r="F11" s="8" t="s">
        <v>759</v>
      </c>
      <c r="G11" s="119">
        <v>45929</v>
      </c>
      <c r="H11" s="8">
        <v>10.26</v>
      </c>
      <c r="I11" s="129">
        <v>0.43472222222222223</v>
      </c>
      <c r="J11" s="9"/>
      <c r="K11" s="8">
        <v>7</v>
      </c>
      <c r="L11" s="8" t="s">
        <v>760</v>
      </c>
      <c r="M11" s="8" t="s">
        <v>761</v>
      </c>
      <c r="N11" s="8" t="s">
        <v>118</v>
      </c>
      <c r="O11" s="8" t="s">
        <v>183</v>
      </c>
      <c r="P11" s="131" t="s">
        <v>384</v>
      </c>
      <c r="Q11" s="8" t="s">
        <v>729</v>
      </c>
      <c r="S11" s="12" t="s">
        <v>445</v>
      </c>
      <c r="T11" s="12" t="s">
        <v>445</v>
      </c>
      <c r="U11" s="12" t="s">
        <v>445</v>
      </c>
    </row>
    <row r="12" spans="1:21" ht="57.6" x14ac:dyDescent="0.3">
      <c r="A12" s="8">
        <v>120</v>
      </c>
      <c r="C12" s="8">
        <v>264</v>
      </c>
      <c r="D12" s="8">
        <v>9</v>
      </c>
      <c r="E12" s="8" t="s">
        <v>762</v>
      </c>
      <c r="F12" s="8" t="s">
        <v>763</v>
      </c>
      <c r="G12" s="119">
        <v>45929</v>
      </c>
      <c r="H12" s="129">
        <v>0.43888888888888888</v>
      </c>
      <c r="I12" s="129">
        <v>0.44027777777777777</v>
      </c>
      <c r="J12" s="9"/>
      <c r="K12" s="8">
        <v>8</v>
      </c>
      <c r="L12" s="8" t="s">
        <v>764</v>
      </c>
      <c r="M12" s="8" t="s">
        <v>765</v>
      </c>
      <c r="N12" s="8" t="s">
        <v>119</v>
      </c>
      <c r="O12" s="8" t="s">
        <v>183</v>
      </c>
      <c r="P12" s="131" t="s">
        <v>384</v>
      </c>
      <c r="Q12" s="8" t="s">
        <v>729</v>
      </c>
      <c r="S12" s="12" t="s">
        <v>445</v>
      </c>
      <c r="T12" s="12" t="s">
        <v>445</v>
      </c>
      <c r="U12" s="12" t="s">
        <v>445</v>
      </c>
    </row>
    <row r="13" spans="1:21" ht="28.8" x14ac:dyDescent="0.3">
      <c r="A13" s="8">
        <v>121</v>
      </c>
      <c r="C13" s="8">
        <v>265</v>
      </c>
      <c r="D13" s="8">
        <v>10</v>
      </c>
      <c r="E13" s="8" t="s">
        <v>766</v>
      </c>
      <c r="F13" s="8" t="s">
        <v>767</v>
      </c>
      <c r="G13" s="119">
        <v>45933</v>
      </c>
      <c r="H13" s="129">
        <v>0.40486111111111112</v>
      </c>
      <c r="I13" s="129">
        <v>0.43263888888888891</v>
      </c>
      <c r="J13" s="9"/>
      <c r="K13" s="8">
        <v>9</v>
      </c>
      <c r="L13" s="8" t="s">
        <v>387</v>
      </c>
      <c r="M13" s="8" t="s">
        <v>386</v>
      </c>
      <c r="N13" s="8" t="s">
        <v>120</v>
      </c>
      <c r="O13" s="8" t="s">
        <v>251</v>
      </c>
      <c r="P13" s="123" t="s">
        <v>384</v>
      </c>
      <c r="Q13" s="8" t="s">
        <v>729</v>
      </c>
      <c r="S13" s="12" t="s">
        <v>446</v>
      </c>
      <c r="T13" s="12" t="s">
        <v>446</v>
      </c>
      <c r="U13" s="12" t="s">
        <v>446</v>
      </c>
    </row>
    <row r="17" spans="2:21" s="21" customFormat="1" x14ac:dyDescent="0.3">
      <c r="B17" s="19"/>
      <c r="P17" s="227" t="s">
        <v>443</v>
      </c>
      <c r="Q17" s="227"/>
      <c r="R17" s="227"/>
    </row>
    <row r="19" spans="2:21" x14ac:dyDescent="0.3">
      <c r="O19" s="226" t="s">
        <v>444</v>
      </c>
      <c r="P19" s="12" t="s">
        <v>185</v>
      </c>
      <c r="S19" s="3">
        <f>COUNTIF(S4:S13, "TP")</f>
        <v>0</v>
      </c>
      <c r="T19" s="3">
        <f>COUNTIF(T4:T13, "TP")</f>
        <v>0</v>
      </c>
      <c r="U19" s="3">
        <f>COUNTIF(U4:U13, "TP")</f>
        <v>0</v>
      </c>
    </row>
    <row r="20" spans="2:21" x14ac:dyDescent="0.3">
      <c r="O20" s="226"/>
      <c r="P20" s="12" t="s">
        <v>445</v>
      </c>
      <c r="S20" s="3">
        <f>COUNTIF(S4:S13, "TN")</f>
        <v>8</v>
      </c>
      <c r="T20" s="3">
        <f>COUNTIF(T4:T13, "TN")</f>
        <v>7</v>
      </c>
      <c r="U20" s="3">
        <f>COUNTIF(U4:U13, "TN")</f>
        <v>8</v>
      </c>
    </row>
    <row r="21" spans="2:21" x14ac:dyDescent="0.3">
      <c r="O21" s="226"/>
      <c r="P21" s="12" t="s">
        <v>446</v>
      </c>
      <c r="S21" s="3">
        <f>COUNTIF(S4:S13, "FP")</f>
        <v>2</v>
      </c>
      <c r="T21" s="3">
        <f>COUNTIF(T4:T13, "FP")</f>
        <v>3</v>
      </c>
      <c r="U21" s="3">
        <f>COUNTIF(U4:U13, "FP")</f>
        <v>2</v>
      </c>
    </row>
    <row r="22" spans="2:21" x14ac:dyDescent="0.3">
      <c r="O22" s="226"/>
      <c r="P22" s="12" t="s">
        <v>447</v>
      </c>
      <c r="S22" s="3">
        <f>COUNTIF(S4:S13, "FN")</f>
        <v>0</v>
      </c>
      <c r="T22" s="3">
        <f>COUNTIF(T4:T13, "FN")</f>
        <v>0</v>
      </c>
      <c r="U22" s="3">
        <f>COUNTIF(U4:U13, "FN")</f>
        <v>0</v>
      </c>
    </row>
    <row r="24" spans="2:21" ht="28.95" customHeight="1" x14ac:dyDescent="0.3">
      <c r="O24" s="226" t="s">
        <v>768</v>
      </c>
      <c r="P24" s="12" t="s">
        <v>185</v>
      </c>
      <c r="S24" s="85">
        <f t="shared" ref="S24:U27" si="0">S19/10</f>
        <v>0</v>
      </c>
      <c r="T24" s="85">
        <f t="shared" si="0"/>
        <v>0</v>
      </c>
      <c r="U24" s="85">
        <f t="shared" si="0"/>
        <v>0</v>
      </c>
    </row>
    <row r="25" spans="2:21" x14ac:dyDescent="0.3">
      <c r="O25" s="226"/>
      <c r="P25" s="12" t="s">
        <v>445</v>
      </c>
      <c r="S25" s="85">
        <f t="shared" si="0"/>
        <v>0.8</v>
      </c>
      <c r="T25" s="85">
        <f t="shared" si="0"/>
        <v>0.7</v>
      </c>
      <c r="U25" s="85">
        <f t="shared" si="0"/>
        <v>0.8</v>
      </c>
    </row>
    <row r="26" spans="2:21" x14ac:dyDescent="0.3">
      <c r="O26" s="226"/>
      <c r="P26" s="12" t="s">
        <v>446</v>
      </c>
      <c r="S26" s="85">
        <f t="shared" si="0"/>
        <v>0.2</v>
      </c>
      <c r="T26" s="85">
        <f t="shared" si="0"/>
        <v>0.3</v>
      </c>
      <c r="U26" s="85">
        <f t="shared" si="0"/>
        <v>0.2</v>
      </c>
    </row>
    <row r="27" spans="2:21" x14ac:dyDescent="0.3">
      <c r="O27" s="226"/>
      <c r="P27" s="12" t="s">
        <v>447</v>
      </c>
      <c r="S27" s="85">
        <f t="shared" si="0"/>
        <v>0</v>
      </c>
      <c r="T27" s="85">
        <f t="shared" si="0"/>
        <v>0</v>
      </c>
      <c r="U27" s="85">
        <f t="shared" si="0"/>
        <v>0</v>
      </c>
    </row>
    <row r="28" spans="2:21" x14ac:dyDescent="0.3">
      <c r="P28" s="12"/>
      <c r="S28" s="85"/>
      <c r="T28" s="85"/>
      <c r="U28" s="85"/>
    </row>
    <row r="29" spans="2:21" x14ac:dyDescent="0.3">
      <c r="O29" s="226" t="s">
        <v>449</v>
      </c>
      <c r="P29" s="12" t="s">
        <v>185</v>
      </c>
      <c r="S29" s="3">
        <f t="shared" ref="S29:U32" si="1">S19/10</f>
        <v>0</v>
      </c>
      <c r="T29" s="3">
        <f t="shared" si="1"/>
        <v>0</v>
      </c>
      <c r="U29" s="3">
        <f t="shared" si="1"/>
        <v>0</v>
      </c>
    </row>
    <row r="30" spans="2:21" x14ac:dyDescent="0.3">
      <c r="O30" s="226"/>
      <c r="P30" s="12" t="s">
        <v>445</v>
      </c>
      <c r="S30" s="3">
        <f t="shared" si="1"/>
        <v>0.8</v>
      </c>
      <c r="T30" s="3">
        <f t="shared" si="1"/>
        <v>0.7</v>
      </c>
      <c r="U30" s="3">
        <f t="shared" si="1"/>
        <v>0.8</v>
      </c>
    </row>
    <row r="31" spans="2:21" x14ac:dyDescent="0.3">
      <c r="O31" s="226"/>
      <c r="P31" s="12" t="s">
        <v>446</v>
      </c>
      <c r="S31" s="3">
        <f t="shared" si="1"/>
        <v>0.2</v>
      </c>
      <c r="T31" s="3">
        <f t="shared" si="1"/>
        <v>0.3</v>
      </c>
      <c r="U31" s="3">
        <f t="shared" si="1"/>
        <v>0.2</v>
      </c>
    </row>
    <row r="32" spans="2:21" x14ac:dyDescent="0.3">
      <c r="O32" s="226"/>
      <c r="P32" s="12" t="s">
        <v>447</v>
      </c>
      <c r="S32" s="3">
        <f t="shared" si="1"/>
        <v>0</v>
      </c>
      <c r="T32" s="3">
        <f t="shared" si="1"/>
        <v>0</v>
      </c>
      <c r="U32" s="3">
        <f t="shared" si="1"/>
        <v>0</v>
      </c>
    </row>
  </sheetData>
  <mergeCells count="7">
    <mergeCell ref="O29:O32"/>
    <mergeCell ref="P17:R17"/>
    <mergeCell ref="C1:I2"/>
    <mergeCell ref="K1:P2"/>
    <mergeCell ref="S1:U1"/>
    <mergeCell ref="O24:O27"/>
    <mergeCell ref="O19:O22"/>
  </mergeCells>
  <conditionalFormatting sqref="P19:Q22">
    <cfRule type="containsText" dxfId="71" priority="37" operator="containsText" text="TP">
      <formula>NOT(ISERROR(SEARCH("TP",P19)))</formula>
    </cfRule>
    <cfRule type="containsText" dxfId="70" priority="38" operator="containsText" text="TN">
      <formula>NOT(ISERROR(SEARCH("TN",P19)))</formula>
    </cfRule>
    <cfRule type="containsText" dxfId="69" priority="39" operator="containsText" text="FP">
      <formula>NOT(ISERROR(SEARCH("FP",P19)))</formula>
    </cfRule>
    <cfRule type="containsText" dxfId="68" priority="40" operator="containsText" text="FN">
      <formula>NOT(ISERROR(SEARCH("FN",P19)))</formula>
    </cfRule>
  </conditionalFormatting>
  <conditionalFormatting sqref="P24:Q32">
    <cfRule type="containsText" dxfId="67" priority="29" operator="containsText" text="TP">
      <formula>NOT(ISERROR(SEARCH("TP",P24)))</formula>
    </cfRule>
    <cfRule type="containsText" dxfId="66" priority="30" operator="containsText" text="TN">
      <formula>NOT(ISERROR(SEARCH("TN",P24)))</formula>
    </cfRule>
    <cfRule type="containsText" dxfId="65" priority="31" operator="containsText" text="FP">
      <formula>NOT(ISERROR(SEARCH("FP",P24)))</formula>
    </cfRule>
    <cfRule type="containsText" dxfId="64" priority="32" operator="containsText" text="FN">
      <formula>NOT(ISERROR(SEARCH("FN",P24)))</formula>
    </cfRule>
  </conditionalFormatting>
  <conditionalFormatting sqref="S4:U13">
    <cfRule type="containsText" dxfId="63" priority="1" operator="containsText" text="TP">
      <formula>NOT(ISERROR(SEARCH("TP",S4)))</formula>
    </cfRule>
    <cfRule type="containsText" dxfId="62" priority="2" operator="containsText" text="TN">
      <formula>NOT(ISERROR(SEARCH("TN",S4)))</formula>
    </cfRule>
    <cfRule type="containsText" dxfId="61" priority="3" operator="containsText" text="FP">
      <formula>NOT(ISERROR(SEARCH("FP",S4)))</formula>
    </cfRule>
    <cfRule type="containsText" dxfId="60" priority="4" operator="containsText" text="FN">
      <formula>NOT(ISERROR(SEARCH("FN",S4)))</formula>
    </cfRule>
  </conditionalFormatting>
  <conditionalFormatting sqref="T23:T28">
    <cfRule type="containsText" dxfId="59" priority="53" operator="containsText" text="TP">
      <formula>NOT(ISERROR(SEARCH("TP",T23)))</formula>
    </cfRule>
    <cfRule type="containsText" dxfId="58" priority="54" operator="containsText" text="TN">
      <formula>NOT(ISERROR(SEARCH("TN",T23)))</formula>
    </cfRule>
    <cfRule type="containsText" dxfId="57" priority="55" operator="containsText" text="FP">
      <formula>NOT(ISERROR(SEARCH("FP",T23)))</formula>
    </cfRule>
    <cfRule type="containsText" dxfId="56" priority="56" operator="containsText" text="FN">
      <formula>NOT(ISERROR(SEARCH("FN",T23)))</formula>
    </cfRule>
  </conditionalFormatting>
  <hyperlinks>
    <hyperlink ref="P6" r:id="rId1" xr:uid="{452CCAF7-326B-4648-842D-4D5AB03A05CE}"/>
    <hyperlink ref="P7" r:id="rId2" xr:uid="{B44632F1-2463-4CBE-9B49-956F0198433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996FC-868E-43CC-BB15-C25EAAE8A9FA}">
  <sheetPr>
    <tabColor theme="7" tint="0.39997558519241921"/>
  </sheetPr>
  <dimension ref="A1:AA30"/>
  <sheetViews>
    <sheetView zoomScale="60" zoomScaleNormal="60" workbookViewId="0">
      <pane ySplit="3" topLeftCell="A4" activePane="bottomLeft" state="frozen"/>
      <selection activeCell="I1" sqref="I1"/>
      <selection pane="bottomLeft"/>
    </sheetView>
  </sheetViews>
  <sheetFormatPr defaultColWidth="8.88671875" defaultRowHeight="14.4" x14ac:dyDescent="0.3"/>
  <cols>
    <col min="1" max="1" width="8.88671875" style="3"/>
    <col min="2" max="2" width="1.21875" style="19" customWidth="1"/>
    <col min="3" max="3" width="7.5546875" style="3" customWidth="1"/>
    <col min="4" max="4" width="5.6640625" style="3" customWidth="1"/>
    <col min="5" max="6" width="3.33203125" style="3" bestFit="1" customWidth="1"/>
    <col min="7" max="7" width="19.5546875" style="3" customWidth="1"/>
    <col min="8" max="8" width="18.6640625" style="3" customWidth="1"/>
    <col min="9" max="9" width="11.6640625" style="3" bestFit="1" customWidth="1"/>
    <col min="10" max="10" width="9.6640625" style="3" customWidth="1"/>
    <col min="11" max="11" width="8.88671875" style="3"/>
    <col min="12" max="12" width="0.5546875" style="19" customWidth="1"/>
    <col min="13" max="13" width="13.33203125" style="3" customWidth="1"/>
    <col min="14" max="14" width="20.88671875" style="3" customWidth="1"/>
    <col min="15" max="15" width="6" style="3" customWidth="1"/>
    <col min="16" max="16" width="11.6640625" style="3" customWidth="1"/>
    <col min="17" max="17" width="14.88671875" style="3" customWidth="1"/>
    <col min="18" max="18" width="14.33203125" style="3" bestFit="1" customWidth="1"/>
    <col min="19" max="19" width="7.5546875" style="3" customWidth="1"/>
    <col min="20" max="20" width="31.77734375" style="3" customWidth="1"/>
    <col min="21" max="21" width="0.5546875" style="20" customWidth="1"/>
    <col min="22" max="24" width="18.5546875" style="3" bestFit="1" customWidth="1"/>
    <col min="25" max="16384" width="8.88671875" style="3"/>
  </cols>
  <sheetData>
    <row r="1" spans="1:27" ht="15" customHeight="1" thickBot="1" x14ac:dyDescent="0.35">
      <c r="A1" s="18"/>
      <c r="C1" s="240" t="s">
        <v>158</v>
      </c>
      <c r="D1" s="240"/>
      <c r="E1" s="240"/>
      <c r="F1" s="240"/>
      <c r="G1" s="240"/>
      <c r="H1" s="240"/>
      <c r="I1" s="240"/>
      <c r="J1" s="240"/>
      <c r="K1" s="241"/>
      <c r="L1" s="1"/>
      <c r="M1" s="254" t="s">
        <v>159</v>
      </c>
      <c r="N1" s="255"/>
      <c r="O1" s="255"/>
      <c r="P1" s="255"/>
      <c r="Q1" s="255"/>
      <c r="R1" s="255"/>
      <c r="S1" s="255"/>
      <c r="T1" s="255"/>
      <c r="U1" s="2"/>
      <c r="V1" s="244" t="s">
        <v>160</v>
      </c>
      <c r="W1" s="245"/>
      <c r="X1" s="245"/>
      <c r="Z1" s="3" t="s">
        <v>130</v>
      </c>
      <c r="AA1" s="14" t="s">
        <v>161</v>
      </c>
    </row>
    <row r="2" spans="1:27" x14ac:dyDescent="0.3">
      <c r="A2" s="18"/>
      <c r="C2" s="242"/>
      <c r="D2" s="242"/>
      <c r="E2" s="242"/>
      <c r="F2" s="242"/>
      <c r="G2" s="242"/>
      <c r="H2" s="242"/>
      <c r="I2" s="242"/>
      <c r="J2" s="242"/>
      <c r="K2" s="243"/>
      <c r="L2" s="1"/>
      <c r="M2" s="251"/>
      <c r="N2" s="236"/>
      <c r="O2" s="236"/>
      <c r="P2" s="236"/>
      <c r="Q2" s="236"/>
      <c r="R2" s="236"/>
      <c r="S2" s="236"/>
      <c r="T2" s="236"/>
      <c r="U2" s="4"/>
      <c r="V2" s="224" t="s">
        <v>162</v>
      </c>
      <c r="W2" s="224" t="s">
        <v>163</v>
      </c>
      <c r="X2" s="224" t="s">
        <v>164</v>
      </c>
    </row>
    <row r="3" spans="1:27" ht="28.8" x14ac:dyDescent="0.3">
      <c r="A3" s="5" t="s">
        <v>0</v>
      </c>
      <c r="C3" s="5" t="s">
        <v>1120</v>
      </c>
      <c r="D3" s="5" t="s">
        <v>121</v>
      </c>
      <c r="E3" s="5" t="s">
        <v>769</v>
      </c>
      <c r="F3" s="5" t="s">
        <v>457</v>
      </c>
      <c r="G3" s="5" t="s">
        <v>138</v>
      </c>
      <c r="H3" s="5" t="s">
        <v>165</v>
      </c>
      <c r="I3" s="5" t="s">
        <v>166</v>
      </c>
      <c r="J3" s="5" t="s">
        <v>167</v>
      </c>
      <c r="K3" s="5" t="s">
        <v>168</v>
      </c>
      <c r="L3" s="1"/>
      <c r="M3" s="6" t="s">
        <v>169</v>
      </c>
      <c r="N3" s="6" t="s">
        <v>170</v>
      </c>
      <c r="O3" s="6" t="s">
        <v>171</v>
      </c>
      <c r="P3" s="6" t="s">
        <v>123</v>
      </c>
      <c r="Q3" s="6" t="s">
        <v>172</v>
      </c>
      <c r="R3" s="6" t="s">
        <v>1</v>
      </c>
      <c r="S3" s="6" t="s">
        <v>173</v>
      </c>
      <c r="T3" s="6" t="s">
        <v>174</v>
      </c>
      <c r="U3" s="4"/>
      <c r="V3" s="7" t="s">
        <v>176</v>
      </c>
      <c r="W3" s="7" t="s">
        <v>176</v>
      </c>
      <c r="X3" s="7" t="s">
        <v>176</v>
      </c>
    </row>
    <row r="4" spans="1:27" ht="43.2" x14ac:dyDescent="0.3">
      <c r="A4" s="8">
        <v>122</v>
      </c>
      <c r="C4" s="8">
        <v>266</v>
      </c>
      <c r="D4" s="124" t="s">
        <v>770</v>
      </c>
      <c r="E4" s="8">
        <v>1</v>
      </c>
      <c r="F4" s="8">
        <v>2</v>
      </c>
      <c r="G4" s="8" t="s">
        <v>177</v>
      </c>
      <c r="H4" s="8" t="s">
        <v>771</v>
      </c>
      <c r="I4" s="119">
        <v>45935</v>
      </c>
      <c r="J4" s="129">
        <v>0.56874999999999998</v>
      </c>
      <c r="K4" s="129">
        <v>0.56944444444444442</v>
      </c>
      <c r="L4" s="9"/>
      <c r="M4" s="8" t="s">
        <v>179</v>
      </c>
      <c r="N4" s="8" t="s">
        <v>180</v>
      </c>
      <c r="O4" s="8">
        <v>1</v>
      </c>
      <c r="P4" s="8" t="s">
        <v>181</v>
      </c>
      <c r="Q4" s="8" t="s">
        <v>187</v>
      </c>
      <c r="R4" s="8" t="s">
        <v>772</v>
      </c>
      <c r="S4" s="8" t="s">
        <v>183</v>
      </c>
      <c r="T4" s="132" t="s">
        <v>773</v>
      </c>
      <c r="U4" s="11"/>
      <c r="V4" s="12" t="s">
        <v>447</v>
      </c>
      <c r="W4" s="12" t="s">
        <v>185</v>
      </c>
      <c r="X4" s="12" t="s">
        <v>185</v>
      </c>
    </row>
    <row r="5" spans="1:27" ht="43.2" x14ac:dyDescent="0.3">
      <c r="A5" s="8">
        <v>123</v>
      </c>
      <c r="C5" s="8">
        <v>267</v>
      </c>
      <c r="D5" s="122" t="s">
        <v>774</v>
      </c>
      <c r="E5" s="8">
        <v>2</v>
      </c>
      <c r="F5" s="8">
        <v>2</v>
      </c>
      <c r="G5" s="8" t="s">
        <v>177</v>
      </c>
      <c r="H5" s="8" t="s">
        <v>771</v>
      </c>
      <c r="I5" s="119">
        <v>45935</v>
      </c>
      <c r="J5" s="129">
        <v>0.57152777777777775</v>
      </c>
      <c r="K5" s="129">
        <v>0.57291666666666663</v>
      </c>
      <c r="L5" s="9"/>
      <c r="M5" s="8" t="s">
        <v>179</v>
      </c>
      <c r="N5" s="8" t="s">
        <v>180</v>
      </c>
      <c r="O5" s="8">
        <v>1</v>
      </c>
      <c r="P5" s="8" t="s">
        <v>181</v>
      </c>
      <c r="Q5" s="8" t="s">
        <v>187</v>
      </c>
      <c r="R5" s="134" t="s">
        <v>775</v>
      </c>
      <c r="S5" s="8" t="s">
        <v>183</v>
      </c>
      <c r="T5" s="132" t="s">
        <v>773</v>
      </c>
      <c r="U5" s="11"/>
      <c r="V5" s="12" t="s">
        <v>447</v>
      </c>
      <c r="W5" s="12" t="s">
        <v>185</v>
      </c>
      <c r="X5" s="12" t="s">
        <v>185</v>
      </c>
    </row>
    <row r="6" spans="1:27" ht="28.8" x14ac:dyDescent="0.3">
      <c r="A6" s="8">
        <v>124</v>
      </c>
      <c r="C6" s="8">
        <v>268</v>
      </c>
      <c r="D6" s="124" t="s">
        <v>779</v>
      </c>
      <c r="E6" s="8">
        <v>3</v>
      </c>
      <c r="F6" s="8"/>
      <c r="G6" s="8" t="s">
        <v>256</v>
      </c>
      <c r="H6" s="13" t="s">
        <v>257</v>
      </c>
      <c r="I6" s="119">
        <v>45935</v>
      </c>
      <c r="J6" s="129">
        <v>0.57638888888888884</v>
      </c>
      <c r="K6" s="129">
        <v>0.57638888888888884</v>
      </c>
      <c r="L6" s="9"/>
      <c r="M6" s="12" t="s">
        <v>179</v>
      </c>
      <c r="N6" s="8" t="s">
        <v>180</v>
      </c>
      <c r="O6" s="8">
        <v>2</v>
      </c>
      <c r="P6" s="8" t="s">
        <v>249</v>
      </c>
      <c r="Q6" s="8" t="s">
        <v>258</v>
      </c>
      <c r="R6" s="8" t="s">
        <v>776</v>
      </c>
      <c r="S6" s="8" t="s">
        <v>183</v>
      </c>
      <c r="T6" s="132" t="s">
        <v>777</v>
      </c>
      <c r="U6" s="11"/>
      <c r="V6" s="12" t="s">
        <v>447</v>
      </c>
      <c r="W6" s="12" t="s">
        <v>185</v>
      </c>
      <c r="X6" s="12" t="s">
        <v>185</v>
      </c>
    </row>
    <row r="7" spans="1:27" ht="43.2" x14ac:dyDescent="0.3">
      <c r="A7" s="8">
        <v>125</v>
      </c>
      <c r="C7" s="8">
        <v>269</v>
      </c>
      <c r="D7" s="122" t="s">
        <v>781</v>
      </c>
      <c r="E7" s="8">
        <v>4</v>
      </c>
      <c r="F7" s="8"/>
      <c r="G7" s="8" t="s">
        <v>256</v>
      </c>
      <c r="H7" s="13" t="s">
        <v>257</v>
      </c>
      <c r="I7" s="119">
        <v>45935</v>
      </c>
      <c r="J7" s="129">
        <v>0.57847222222222228</v>
      </c>
      <c r="K7" s="129">
        <v>0.57986111111111116</v>
      </c>
      <c r="L7" s="9"/>
      <c r="M7" s="12" t="s">
        <v>179</v>
      </c>
      <c r="N7" s="8" t="s">
        <v>180</v>
      </c>
      <c r="O7" s="8">
        <v>2</v>
      </c>
      <c r="P7" s="8" t="s">
        <v>249</v>
      </c>
      <c r="Q7" s="8" t="s">
        <v>258</v>
      </c>
      <c r="R7" s="134" t="s">
        <v>778</v>
      </c>
      <c r="S7" s="8" t="s">
        <v>183</v>
      </c>
      <c r="T7" s="132" t="s">
        <v>777</v>
      </c>
      <c r="U7" s="11"/>
      <c r="V7" s="12" t="s">
        <v>447</v>
      </c>
      <c r="W7" s="12" t="s">
        <v>447</v>
      </c>
      <c r="X7" s="12" t="s">
        <v>185</v>
      </c>
    </row>
    <row r="8" spans="1:27" ht="28.8" x14ac:dyDescent="0.3">
      <c r="A8" s="8">
        <v>126</v>
      </c>
      <c r="C8" s="8">
        <v>270</v>
      </c>
      <c r="D8" s="124" t="s">
        <v>785</v>
      </c>
      <c r="E8" s="8">
        <v>5</v>
      </c>
      <c r="F8" s="8">
        <v>22</v>
      </c>
      <c r="G8" s="8" t="s">
        <v>247</v>
      </c>
      <c r="H8" s="8" t="s">
        <v>248</v>
      </c>
      <c r="I8" s="119">
        <v>45935</v>
      </c>
      <c r="J8" s="129">
        <v>0.58263888888888893</v>
      </c>
      <c r="K8" s="129">
        <v>0.58263888888888893</v>
      </c>
      <c r="L8" s="9"/>
      <c r="M8" s="12" t="s">
        <v>179</v>
      </c>
      <c r="N8" s="8" t="s">
        <v>180</v>
      </c>
      <c r="O8" s="8">
        <v>10</v>
      </c>
      <c r="P8" s="8" t="s">
        <v>352</v>
      </c>
      <c r="Q8" s="8" t="s">
        <v>353</v>
      </c>
      <c r="R8" s="8" t="s">
        <v>780</v>
      </c>
      <c r="S8" s="8" t="s">
        <v>183</v>
      </c>
      <c r="T8" s="123" t="s">
        <v>354</v>
      </c>
      <c r="U8" s="11"/>
      <c r="V8" s="12" t="s">
        <v>185</v>
      </c>
      <c r="W8" s="12" t="s">
        <v>185</v>
      </c>
      <c r="X8" s="12" t="s">
        <v>447</v>
      </c>
      <c r="Z8" s="14" t="s">
        <v>1093</v>
      </c>
    </row>
    <row r="9" spans="1:27" ht="43.2" x14ac:dyDescent="0.3">
      <c r="A9" s="8">
        <v>127</v>
      </c>
      <c r="C9" s="8">
        <v>271</v>
      </c>
      <c r="D9" s="122" t="s">
        <v>787</v>
      </c>
      <c r="E9" s="8">
        <v>6</v>
      </c>
      <c r="F9" s="8">
        <v>22</v>
      </c>
      <c r="G9" s="8" t="s">
        <v>247</v>
      </c>
      <c r="H9" s="8" t="s">
        <v>248</v>
      </c>
      <c r="I9" s="119">
        <v>45935</v>
      </c>
      <c r="J9" s="129">
        <v>0.5854166666666667</v>
      </c>
      <c r="K9" s="129">
        <v>0.58680555555555558</v>
      </c>
      <c r="L9" s="9"/>
      <c r="M9" s="12" t="s">
        <v>179</v>
      </c>
      <c r="N9" s="8" t="s">
        <v>180</v>
      </c>
      <c r="O9" s="8">
        <v>10</v>
      </c>
      <c r="P9" s="8" t="s">
        <v>352</v>
      </c>
      <c r="Q9" s="8" t="s">
        <v>353</v>
      </c>
      <c r="R9" s="134" t="s">
        <v>782</v>
      </c>
      <c r="S9" s="8" t="s">
        <v>183</v>
      </c>
      <c r="T9" s="123" t="s">
        <v>354</v>
      </c>
      <c r="U9" s="11"/>
      <c r="V9" s="12" t="s">
        <v>185</v>
      </c>
      <c r="W9" s="12" t="s">
        <v>447</v>
      </c>
      <c r="X9" s="12" t="s">
        <v>185</v>
      </c>
    </row>
    <row r="10" spans="1:27" ht="28.8" x14ac:dyDescent="0.3">
      <c r="A10" s="8">
        <v>128</v>
      </c>
      <c r="C10" s="8">
        <v>272</v>
      </c>
      <c r="D10" s="124" t="s">
        <v>1115</v>
      </c>
      <c r="E10" s="8">
        <v>7</v>
      </c>
      <c r="F10" s="8">
        <v>40</v>
      </c>
      <c r="G10" s="8" t="s">
        <v>314</v>
      </c>
      <c r="H10" s="8" t="s">
        <v>315</v>
      </c>
      <c r="I10" s="119">
        <v>45935</v>
      </c>
      <c r="J10" s="129">
        <v>0.6</v>
      </c>
      <c r="K10" s="129">
        <v>0.6</v>
      </c>
      <c r="L10" s="9"/>
      <c r="M10" s="8" t="s">
        <v>179</v>
      </c>
      <c r="N10" s="8" t="s">
        <v>180</v>
      </c>
      <c r="O10" s="8">
        <v>5</v>
      </c>
      <c r="P10" s="8" t="s">
        <v>307</v>
      </c>
      <c r="Q10" s="8" t="s">
        <v>316</v>
      </c>
      <c r="R10" s="8" t="s">
        <v>783</v>
      </c>
      <c r="S10" s="8" t="s">
        <v>251</v>
      </c>
      <c r="T10" s="123" t="s">
        <v>317</v>
      </c>
      <c r="U10" s="11"/>
      <c r="V10" s="12" t="s">
        <v>447</v>
      </c>
      <c r="W10" s="12" t="s">
        <v>447</v>
      </c>
      <c r="X10" s="12" t="s">
        <v>185</v>
      </c>
    </row>
    <row r="11" spans="1:27" ht="43.2" x14ac:dyDescent="0.3">
      <c r="A11" s="8">
        <v>129</v>
      </c>
      <c r="C11" s="8">
        <v>273</v>
      </c>
      <c r="D11" s="122" t="s">
        <v>1116</v>
      </c>
      <c r="E11" s="8">
        <v>8</v>
      </c>
      <c r="F11" s="8">
        <v>40</v>
      </c>
      <c r="G11" s="8" t="s">
        <v>314</v>
      </c>
      <c r="H11" s="8" t="s">
        <v>315</v>
      </c>
      <c r="I11" s="119">
        <v>45935</v>
      </c>
      <c r="J11" s="129">
        <v>0.60138888888888886</v>
      </c>
      <c r="K11" s="129">
        <v>0.60138888888888886</v>
      </c>
      <c r="L11" s="9"/>
      <c r="M11" s="8" t="s">
        <v>179</v>
      </c>
      <c r="N11" s="8" t="s">
        <v>180</v>
      </c>
      <c r="O11" s="8">
        <v>5</v>
      </c>
      <c r="P11" s="8" t="s">
        <v>307</v>
      </c>
      <c r="Q11" s="8" t="s">
        <v>316</v>
      </c>
      <c r="R11" s="134" t="s">
        <v>784</v>
      </c>
      <c r="S11" s="8" t="s">
        <v>251</v>
      </c>
      <c r="T11" s="123" t="s">
        <v>317</v>
      </c>
      <c r="U11" s="11"/>
      <c r="V11" s="12" t="s">
        <v>447</v>
      </c>
      <c r="W11" s="12" t="s">
        <v>447</v>
      </c>
      <c r="X11" s="12" t="s">
        <v>185</v>
      </c>
    </row>
    <row r="12" spans="1:27" ht="29.4" thickBot="1" x14ac:dyDescent="0.35">
      <c r="A12" s="8">
        <v>130</v>
      </c>
      <c r="C12" s="8">
        <v>274</v>
      </c>
      <c r="D12" s="124" t="s">
        <v>1117</v>
      </c>
      <c r="E12" s="8">
        <v>9</v>
      </c>
      <c r="F12" s="8">
        <v>41</v>
      </c>
      <c r="G12" s="8" t="s">
        <v>318</v>
      </c>
      <c r="H12" s="8" t="s">
        <v>319</v>
      </c>
      <c r="I12" s="119">
        <v>45935</v>
      </c>
      <c r="J12" s="129">
        <v>0.60624999999999996</v>
      </c>
      <c r="K12" s="129">
        <v>0.6069444444444444</v>
      </c>
      <c r="L12" s="9"/>
      <c r="M12" s="8" t="s">
        <v>179</v>
      </c>
      <c r="N12" s="8" t="s">
        <v>180</v>
      </c>
      <c r="O12" s="8">
        <v>6</v>
      </c>
      <c r="P12" s="8" t="s">
        <v>320</v>
      </c>
      <c r="Q12" s="8" t="s">
        <v>321</v>
      </c>
      <c r="R12" s="8" t="s">
        <v>786</v>
      </c>
      <c r="S12" s="8" t="s">
        <v>251</v>
      </c>
      <c r="T12" s="123" t="s">
        <v>322</v>
      </c>
      <c r="U12" s="11"/>
      <c r="V12" s="12" t="s">
        <v>447</v>
      </c>
      <c r="W12" s="12" t="s">
        <v>447</v>
      </c>
      <c r="X12" s="102" t="s">
        <v>447</v>
      </c>
    </row>
    <row r="13" spans="1:27" ht="43.8" thickBot="1" x14ac:dyDescent="0.35">
      <c r="A13" s="8">
        <v>131</v>
      </c>
      <c r="C13" s="8">
        <v>275</v>
      </c>
      <c r="D13" s="122" t="s">
        <v>1118</v>
      </c>
      <c r="E13" s="8">
        <v>10</v>
      </c>
      <c r="F13" s="8">
        <v>41</v>
      </c>
      <c r="G13" s="8" t="s">
        <v>318</v>
      </c>
      <c r="H13" s="8" t="s">
        <v>319</v>
      </c>
      <c r="I13" s="119">
        <v>45935</v>
      </c>
      <c r="J13" s="129">
        <v>0.61041666666666672</v>
      </c>
      <c r="K13" s="129">
        <v>0.61111111111111116</v>
      </c>
      <c r="L13" s="9"/>
      <c r="M13" s="8" t="s">
        <v>179</v>
      </c>
      <c r="N13" s="8" t="s">
        <v>180</v>
      </c>
      <c r="O13" s="8">
        <v>6</v>
      </c>
      <c r="P13" s="8" t="s">
        <v>320</v>
      </c>
      <c r="Q13" s="8" t="s">
        <v>321</v>
      </c>
      <c r="R13" s="134" t="s">
        <v>788</v>
      </c>
      <c r="S13" s="8" t="s">
        <v>251</v>
      </c>
      <c r="T13" s="123" t="s">
        <v>322</v>
      </c>
      <c r="U13" s="11"/>
      <c r="V13" s="12" t="s">
        <v>447</v>
      </c>
      <c r="W13" s="12" t="s">
        <v>447</v>
      </c>
      <c r="X13" s="102" t="s">
        <v>447</v>
      </c>
    </row>
    <row r="15" spans="1:27" s="21" customFormat="1" x14ac:dyDescent="0.3">
      <c r="B15" s="19"/>
      <c r="S15" s="227" t="s">
        <v>443</v>
      </c>
      <c r="T15" s="227"/>
    </row>
    <row r="17" spans="19:24" x14ac:dyDescent="0.3">
      <c r="S17" s="226" t="s">
        <v>444</v>
      </c>
      <c r="T17" s="12" t="s">
        <v>185</v>
      </c>
      <c r="V17" s="3">
        <f>COUNTIF(V4:V13, "TP")</f>
        <v>2</v>
      </c>
      <c r="W17" s="3">
        <f>COUNTIF(W4:W13, "TP")</f>
        <v>4</v>
      </c>
      <c r="X17" s="3">
        <f>COUNTIF(X4:X13, "TP")</f>
        <v>7</v>
      </c>
    </row>
    <row r="18" spans="19:24" x14ac:dyDescent="0.3">
      <c r="S18" s="226"/>
      <c r="T18" s="12" t="s">
        <v>445</v>
      </c>
      <c r="V18" s="3">
        <f>COUNTIF(V4:V12, "TN")</f>
        <v>0</v>
      </c>
      <c r="W18" s="3">
        <f>COUNTIF(W4:W13, "TN")</f>
        <v>0</v>
      </c>
      <c r="X18" s="3">
        <f>COUNTIF(X4:X13, "TN")</f>
        <v>0</v>
      </c>
    </row>
    <row r="19" spans="19:24" x14ac:dyDescent="0.3">
      <c r="S19" s="226"/>
      <c r="T19" s="12" t="s">
        <v>446</v>
      </c>
      <c r="V19" s="3">
        <f>COUNTIF(V4:V12, "FP")</f>
        <v>0</v>
      </c>
      <c r="W19" s="3">
        <f>COUNTIF(W4:W12, "FP")</f>
        <v>0</v>
      </c>
      <c r="X19" s="3">
        <f>COUNTIF(X4:X13, "FP")</f>
        <v>0</v>
      </c>
    </row>
    <row r="20" spans="19:24" x14ac:dyDescent="0.3">
      <c r="S20" s="226"/>
      <c r="T20" s="12" t="s">
        <v>447</v>
      </c>
      <c r="V20" s="3">
        <f>COUNTIF(V4:V13, "FN")</f>
        <v>8</v>
      </c>
      <c r="W20" s="3">
        <f>COUNTIF(W4:W13, "FN")</f>
        <v>6</v>
      </c>
      <c r="X20" s="3">
        <f>COUNTIF(X4:X13, "FN")</f>
        <v>3</v>
      </c>
    </row>
    <row r="22" spans="19:24" ht="28.95" customHeight="1" x14ac:dyDescent="0.3">
      <c r="S22" s="226" t="s">
        <v>448</v>
      </c>
      <c r="T22" s="12" t="s">
        <v>185</v>
      </c>
      <c r="V22" s="85">
        <f t="shared" ref="V22:X25" si="0">V17/10</f>
        <v>0.2</v>
      </c>
      <c r="W22" s="85">
        <f t="shared" si="0"/>
        <v>0.4</v>
      </c>
      <c r="X22" s="85">
        <f t="shared" si="0"/>
        <v>0.7</v>
      </c>
    </row>
    <row r="23" spans="19:24" x14ac:dyDescent="0.3">
      <c r="S23" s="226"/>
      <c r="T23" s="12" t="s">
        <v>445</v>
      </c>
      <c r="V23" s="85">
        <f t="shared" si="0"/>
        <v>0</v>
      </c>
      <c r="W23" s="85">
        <f t="shared" si="0"/>
        <v>0</v>
      </c>
      <c r="X23" s="85">
        <f t="shared" si="0"/>
        <v>0</v>
      </c>
    </row>
    <row r="24" spans="19:24" x14ac:dyDescent="0.3">
      <c r="S24" s="226"/>
      <c r="T24" s="12" t="s">
        <v>446</v>
      </c>
      <c r="V24" s="85">
        <f t="shared" si="0"/>
        <v>0</v>
      </c>
      <c r="W24" s="85">
        <f t="shared" si="0"/>
        <v>0</v>
      </c>
      <c r="X24" s="85">
        <f t="shared" si="0"/>
        <v>0</v>
      </c>
    </row>
    <row r="25" spans="19:24" x14ac:dyDescent="0.3">
      <c r="S25" s="226"/>
      <c r="T25" s="12" t="s">
        <v>447</v>
      </c>
      <c r="V25" s="85">
        <f t="shared" si="0"/>
        <v>0.8</v>
      </c>
      <c r="W25" s="85">
        <f t="shared" si="0"/>
        <v>0.6</v>
      </c>
      <c r="X25" s="85">
        <f t="shared" si="0"/>
        <v>0.3</v>
      </c>
    </row>
    <row r="27" spans="19:24" x14ac:dyDescent="0.3">
      <c r="S27" s="226" t="s">
        <v>449</v>
      </c>
      <c r="T27" s="12" t="s">
        <v>185</v>
      </c>
      <c r="V27" s="3">
        <f t="shared" ref="V27:X30" si="1">V17/10</f>
        <v>0.2</v>
      </c>
      <c r="W27" s="3">
        <f t="shared" si="1"/>
        <v>0.4</v>
      </c>
      <c r="X27" s="3">
        <f t="shared" si="1"/>
        <v>0.7</v>
      </c>
    </row>
    <row r="28" spans="19:24" x14ac:dyDescent="0.3">
      <c r="S28" s="226"/>
      <c r="T28" s="12" t="s">
        <v>445</v>
      </c>
      <c r="V28" s="3">
        <f t="shared" si="1"/>
        <v>0</v>
      </c>
      <c r="W28" s="3">
        <f t="shared" si="1"/>
        <v>0</v>
      </c>
      <c r="X28" s="3">
        <f t="shared" si="1"/>
        <v>0</v>
      </c>
    </row>
    <row r="29" spans="19:24" x14ac:dyDescent="0.3">
      <c r="S29" s="226"/>
      <c r="T29" s="12" t="s">
        <v>446</v>
      </c>
      <c r="V29" s="3">
        <f t="shared" si="1"/>
        <v>0</v>
      </c>
      <c r="W29" s="3">
        <f t="shared" si="1"/>
        <v>0</v>
      </c>
      <c r="X29" s="3">
        <f t="shared" si="1"/>
        <v>0</v>
      </c>
    </row>
    <row r="30" spans="19:24" x14ac:dyDescent="0.3">
      <c r="S30" s="226"/>
      <c r="T30" s="12" t="s">
        <v>447</v>
      </c>
      <c r="V30" s="3">
        <f t="shared" si="1"/>
        <v>0.8</v>
      </c>
      <c r="W30" s="3">
        <f t="shared" si="1"/>
        <v>0.6</v>
      </c>
      <c r="X30" s="3">
        <f t="shared" si="1"/>
        <v>0.3</v>
      </c>
    </row>
  </sheetData>
  <mergeCells count="7">
    <mergeCell ref="S27:S30"/>
    <mergeCell ref="M1:T2"/>
    <mergeCell ref="V1:X1"/>
    <mergeCell ref="S15:T15"/>
    <mergeCell ref="C1:K2"/>
    <mergeCell ref="S17:S20"/>
    <mergeCell ref="S22:S25"/>
  </mergeCells>
  <conditionalFormatting sqref="T22:T25">
    <cfRule type="containsText" dxfId="55" priority="1" operator="containsText" text="TP">
      <formula>NOT(ISERROR(SEARCH("TP",T22)))</formula>
    </cfRule>
    <cfRule type="containsText" dxfId="54" priority="2" operator="containsText" text="TN">
      <formula>NOT(ISERROR(SEARCH("TN",T22)))</formula>
    </cfRule>
    <cfRule type="containsText" dxfId="53" priority="3" operator="containsText" text="FP">
      <formula>NOT(ISERROR(SEARCH("FP",T22)))</formula>
    </cfRule>
    <cfRule type="containsText" dxfId="52" priority="4" operator="containsText" text="FN">
      <formula>NOT(ISERROR(SEARCH("FN",T22)))</formula>
    </cfRule>
  </conditionalFormatting>
  <conditionalFormatting sqref="V4:V13 X4:X13 W4:W16 T27:T30">
    <cfRule type="containsText" dxfId="51" priority="5" operator="containsText" text="TP">
      <formula>NOT(ISERROR(SEARCH("TP",T4)))</formula>
    </cfRule>
    <cfRule type="containsText" dxfId="50" priority="6" operator="containsText" text="TN">
      <formula>NOT(ISERROR(SEARCH("TN",T4)))</formula>
    </cfRule>
    <cfRule type="containsText" dxfId="49" priority="7" operator="containsText" text="FP">
      <formula>NOT(ISERROR(SEARCH("FP",T4)))</formula>
    </cfRule>
    <cfRule type="containsText" dxfId="48" priority="8" operator="containsText" text="FN">
      <formula>NOT(ISERROR(SEARCH("FN",T4)))</formula>
    </cfRule>
  </conditionalFormatting>
  <conditionalFormatting sqref="W1:W2 T17:T20">
    <cfRule type="containsText" dxfId="47" priority="9" operator="containsText" text="TP">
      <formula>NOT(ISERROR(SEARCH("TP",T1)))</formula>
    </cfRule>
    <cfRule type="containsText" dxfId="46" priority="10" operator="containsText" text="TN">
      <formula>NOT(ISERROR(SEARCH("TN",T1)))</formula>
    </cfRule>
    <cfRule type="containsText" dxfId="45" priority="11" operator="containsText" text="FP">
      <formula>NOT(ISERROR(SEARCH("FP",T1)))</formula>
    </cfRule>
    <cfRule type="containsText" dxfId="44" priority="12" operator="containsText" text="FN">
      <formula>NOT(ISERROR(SEARCH("FN",T1)))</formula>
    </cfRule>
  </conditionalFormatting>
  <conditionalFormatting sqref="W21:W25">
    <cfRule type="containsText" dxfId="43" priority="13" operator="containsText" text="TP">
      <formula>NOT(ISERROR(SEARCH("TP",W21)))</formula>
    </cfRule>
    <cfRule type="containsText" dxfId="42" priority="14" operator="containsText" text="TN">
      <formula>NOT(ISERROR(SEARCH("TN",W21)))</formula>
    </cfRule>
    <cfRule type="containsText" dxfId="41" priority="15" operator="containsText" text="FP">
      <formula>NOT(ISERROR(SEARCH("FP",W21)))</formula>
    </cfRule>
    <cfRule type="containsText" dxfId="40" priority="16" operator="containsText" text="FN">
      <formula>NOT(ISERROR(SEARCH("FN",W21)))</formula>
    </cfRule>
  </conditionalFormatting>
  <conditionalFormatting sqref="W31:W1048576">
    <cfRule type="containsText" dxfId="39" priority="17" operator="containsText" text="TP">
      <formula>NOT(ISERROR(SEARCH("TP",W31)))</formula>
    </cfRule>
    <cfRule type="containsText" dxfId="38" priority="18" operator="containsText" text="TN">
      <formula>NOT(ISERROR(SEARCH("TN",W31)))</formula>
    </cfRule>
    <cfRule type="containsText" dxfId="37" priority="19" operator="containsText" text="FP">
      <formula>NOT(ISERROR(SEARCH("FP",W31)))</formula>
    </cfRule>
    <cfRule type="containsText" dxfId="36" priority="20" operator="containsText" text="FN">
      <formula>NOT(ISERROR(SEARCH("FN",W31)))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BEB82-D7BD-4A8F-9F03-84D2EE920B0B}">
  <sheetPr>
    <tabColor rgb="FF92D050"/>
  </sheetPr>
  <dimension ref="A1:AN81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1" width="10" customWidth="1"/>
    <col min="2" max="2" width="10.5546875" bestFit="1" customWidth="1"/>
    <col min="4" max="4" width="1.109375" customWidth="1"/>
    <col min="8" max="8" width="1.109375" style="25" customWidth="1"/>
    <col min="9" max="9" width="16.88671875" bestFit="1" customWidth="1"/>
    <col min="10" max="10" width="1.109375" style="25" customWidth="1"/>
    <col min="14" max="14" width="1.109375" style="25" customWidth="1"/>
    <col min="15" max="15" width="15.21875" bestFit="1" customWidth="1"/>
    <col min="16" max="17" width="8.88671875" customWidth="1"/>
    <col min="18" max="18" width="15.33203125" bestFit="1" customWidth="1"/>
    <col min="19" max="20" width="8.88671875" customWidth="1"/>
    <col min="21" max="21" width="11" customWidth="1"/>
    <col min="22" max="22" width="15.109375" customWidth="1"/>
    <col min="23" max="24" width="8.88671875" customWidth="1"/>
    <col min="25" max="25" width="16.88671875" bestFit="1" customWidth="1"/>
    <col min="29" max="31" width="8.88671875" customWidth="1"/>
    <col min="32" max="32" width="64" customWidth="1"/>
    <col min="33" max="33" width="11" bestFit="1" customWidth="1"/>
    <col min="34" max="34" width="12.6640625" customWidth="1"/>
    <col min="38" max="38" width="10.5546875" bestFit="1" customWidth="1"/>
  </cols>
  <sheetData>
    <row r="1" spans="1:15" s="24" customFormat="1" x14ac:dyDescent="0.3">
      <c r="A1" s="207" t="s">
        <v>2</v>
      </c>
      <c r="B1" s="207" t="s">
        <v>790</v>
      </c>
      <c r="C1" s="207" t="s">
        <v>791</v>
      </c>
      <c r="D1" s="207"/>
      <c r="E1" s="208" t="s">
        <v>162</v>
      </c>
      <c r="F1" s="209" t="s">
        <v>163</v>
      </c>
      <c r="G1" s="210" t="s">
        <v>164</v>
      </c>
      <c r="H1" s="207"/>
      <c r="I1" s="207" t="s">
        <v>790</v>
      </c>
      <c r="J1" s="207"/>
      <c r="K1" s="208" t="s">
        <v>162</v>
      </c>
      <c r="L1" s="209" t="s">
        <v>163</v>
      </c>
      <c r="M1" s="210" t="s">
        <v>164</v>
      </c>
      <c r="N1" s="207"/>
      <c r="O1" s="207" t="s">
        <v>792</v>
      </c>
    </row>
    <row r="2" spans="1:15" x14ac:dyDescent="0.3">
      <c r="A2" s="22" t="s">
        <v>4</v>
      </c>
      <c r="B2" s="226" t="s">
        <v>444</v>
      </c>
      <c r="C2" s="12" t="s">
        <v>185</v>
      </c>
      <c r="E2">
        <f>'Phase I'!S85</f>
        <v>21</v>
      </c>
      <c r="F2">
        <f>'Phase I'!T85</f>
        <v>51</v>
      </c>
      <c r="G2">
        <f>'Phase I'!U85</f>
        <v>64</v>
      </c>
    </row>
    <row r="3" spans="1:15" x14ac:dyDescent="0.3">
      <c r="A3" s="22" t="s">
        <v>4</v>
      </c>
      <c r="B3" s="226"/>
      <c r="C3" s="12" t="s">
        <v>445</v>
      </c>
      <c r="E3">
        <f>'Phase I'!S86</f>
        <v>0</v>
      </c>
      <c r="F3">
        <f>'Phase I'!T86</f>
        <v>0</v>
      </c>
      <c r="G3">
        <f>'Phase I'!U86</f>
        <v>0</v>
      </c>
    </row>
    <row r="4" spans="1:15" x14ac:dyDescent="0.3">
      <c r="A4" s="22" t="s">
        <v>4</v>
      </c>
      <c r="B4" s="226"/>
      <c r="C4" s="12" t="s">
        <v>446</v>
      </c>
      <c r="E4">
        <f>'Phase I'!S87</f>
        <v>0</v>
      </c>
      <c r="F4">
        <f>'Phase I'!T87</f>
        <v>0</v>
      </c>
      <c r="G4">
        <f>'Phase I'!U87</f>
        <v>0</v>
      </c>
    </row>
    <row r="5" spans="1:15" x14ac:dyDescent="0.3">
      <c r="A5" s="22" t="s">
        <v>4</v>
      </c>
      <c r="B5" s="226"/>
      <c r="C5" s="12" t="s">
        <v>447</v>
      </c>
      <c r="E5">
        <f>'Phase I'!S88</f>
        <v>55</v>
      </c>
      <c r="F5">
        <f>'Phase I'!T88</f>
        <v>25</v>
      </c>
      <c r="G5">
        <f>'Phase I'!U88</f>
        <v>12</v>
      </c>
    </row>
    <row r="6" spans="1:15" x14ac:dyDescent="0.3">
      <c r="A6" s="22"/>
      <c r="B6" s="3"/>
      <c r="C6" s="12"/>
    </row>
    <row r="7" spans="1:15" x14ac:dyDescent="0.3">
      <c r="A7" s="22"/>
      <c r="B7" s="226" t="s">
        <v>768</v>
      </c>
      <c r="C7" s="12" t="s">
        <v>185</v>
      </c>
      <c r="E7" s="87">
        <f>'Phase I'!S95</f>
        <v>0.28000000000000003</v>
      </c>
      <c r="F7" s="87">
        <f>'Phase I'!T95</f>
        <v>0.67105263157894735</v>
      </c>
      <c r="G7" s="87">
        <f>'Phase I'!U95</f>
        <v>0.84210526315789469</v>
      </c>
    </row>
    <row r="8" spans="1:15" x14ac:dyDescent="0.3">
      <c r="A8" s="22"/>
      <c r="B8" s="226"/>
      <c r="C8" s="12" t="s">
        <v>445</v>
      </c>
      <c r="E8" s="87">
        <f>'Phase I'!S96</f>
        <v>0</v>
      </c>
      <c r="F8" s="87">
        <f>'Phase I'!T96</f>
        <v>0</v>
      </c>
      <c r="G8" s="87">
        <f>'Phase I'!U96</f>
        <v>0</v>
      </c>
    </row>
    <row r="9" spans="1:15" x14ac:dyDescent="0.3">
      <c r="A9" s="22"/>
      <c r="B9" s="226"/>
      <c r="C9" s="12" t="s">
        <v>446</v>
      </c>
      <c r="E9" s="87">
        <f>'Phase I'!S97</f>
        <v>0</v>
      </c>
      <c r="F9" s="87">
        <f>'Phase I'!T97</f>
        <v>0</v>
      </c>
      <c r="G9" s="87">
        <f>'Phase I'!U97</f>
        <v>0</v>
      </c>
    </row>
    <row r="10" spans="1:15" x14ac:dyDescent="0.3">
      <c r="A10" s="22"/>
      <c r="B10" s="226"/>
      <c r="C10" s="12" t="s">
        <v>447</v>
      </c>
      <c r="E10" s="87">
        <f>'Phase I'!S98</f>
        <v>0.73333333333333328</v>
      </c>
      <c r="F10" s="87">
        <f>'Phase I'!T98</f>
        <v>0.33333333333333331</v>
      </c>
      <c r="G10" s="87">
        <f>'Phase I'!U98</f>
        <v>0.15789473684210525</v>
      </c>
    </row>
    <row r="11" spans="1:15" x14ac:dyDescent="0.3">
      <c r="A11" s="22"/>
      <c r="B11" s="3"/>
      <c r="C11" s="12"/>
    </row>
    <row r="12" spans="1:15" x14ac:dyDescent="0.3">
      <c r="A12" s="22" t="s">
        <v>4</v>
      </c>
      <c r="B12" s="226" t="s">
        <v>449</v>
      </c>
      <c r="C12" s="12" t="s">
        <v>185</v>
      </c>
      <c r="E12">
        <f>'Phase I'!S95</f>
        <v>0.28000000000000003</v>
      </c>
      <c r="F12">
        <f>'Phase I'!T95</f>
        <v>0.67105263157894735</v>
      </c>
      <c r="G12">
        <f>'Phase I'!U95</f>
        <v>0.84210526315789469</v>
      </c>
    </row>
    <row r="13" spans="1:15" x14ac:dyDescent="0.3">
      <c r="A13" s="22" t="s">
        <v>4</v>
      </c>
      <c r="B13" s="226"/>
      <c r="C13" s="12" t="s">
        <v>445</v>
      </c>
      <c r="E13">
        <f>'Phase I'!S96</f>
        <v>0</v>
      </c>
      <c r="F13">
        <f>'Phase I'!T96</f>
        <v>0</v>
      </c>
      <c r="G13">
        <f>'Phase I'!U96</f>
        <v>0</v>
      </c>
    </row>
    <row r="14" spans="1:15" x14ac:dyDescent="0.3">
      <c r="A14" s="22" t="s">
        <v>4</v>
      </c>
      <c r="B14" s="226"/>
      <c r="C14" s="12" t="s">
        <v>446</v>
      </c>
      <c r="E14">
        <f>'Phase I'!S97</f>
        <v>0</v>
      </c>
      <c r="F14">
        <f>'Phase I'!T97</f>
        <v>0</v>
      </c>
      <c r="G14">
        <f>'Phase I'!U97</f>
        <v>0</v>
      </c>
    </row>
    <row r="15" spans="1:15" x14ac:dyDescent="0.3">
      <c r="A15" s="22" t="s">
        <v>4</v>
      </c>
      <c r="B15" s="226"/>
      <c r="C15" s="12" t="s">
        <v>447</v>
      </c>
      <c r="E15">
        <f>'Phase I'!S98</f>
        <v>0.73333333333333328</v>
      </c>
      <c r="F15">
        <f>'Phase I'!T98</f>
        <v>0.33333333333333331</v>
      </c>
      <c r="G15">
        <f>'Phase I'!U98</f>
        <v>0.15789473684210525</v>
      </c>
    </row>
    <row r="16" spans="1:15" x14ac:dyDescent="0.3">
      <c r="C16" s="12"/>
    </row>
    <row r="17" spans="1:27" x14ac:dyDescent="0.3">
      <c r="A17" s="23" t="s">
        <v>111</v>
      </c>
      <c r="B17" s="226" t="s">
        <v>444</v>
      </c>
      <c r="C17" s="12" t="s">
        <v>185</v>
      </c>
      <c r="E17">
        <f>'Phase III'!S19</f>
        <v>0</v>
      </c>
      <c r="F17">
        <f>'Phase III'!T19</f>
        <v>0</v>
      </c>
      <c r="G17">
        <f>'Phase III'!U19</f>
        <v>0</v>
      </c>
    </row>
    <row r="18" spans="1:27" x14ac:dyDescent="0.3">
      <c r="A18" s="23" t="s">
        <v>111</v>
      </c>
      <c r="B18" s="226"/>
      <c r="C18" s="12" t="s">
        <v>445</v>
      </c>
      <c r="E18">
        <f>'Phase III'!S20</f>
        <v>8</v>
      </c>
      <c r="F18">
        <f>'Phase III'!T20</f>
        <v>7</v>
      </c>
      <c r="G18">
        <f>'Phase III'!U20</f>
        <v>8</v>
      </c>
    </row>
    <row r="19" spans="1:27" x14ac:dyDescent="0.3">
      <c r="A19" s="23" t="s">
        <v>111</v>
      </c>
      <c r="B19" s="226"/>
      <c r="C19" s="12" t="s">
        <v>446</v>
      </c>
      <c r="E19">
        <f>'Phase III'!S21</f>
        <v>2</v>
      </c>
      <c r="F19">
        <f>'Phase III'!T21</f>
        <v>3</v>
      </c>
      <c r="G19">
        <f>'Phase III'!U21</f>
        <v>2</v>
      </c>
    </row>
    <row r="20" spans="1:27" x14ac:dyDescent="0.3">
      <c r="A20" s="23" t="s">
        <v>111</v>
      </c>
      <c r="B20" s="226"/>
      <c r="C20" s="12" t="s">
        <v>447</v>
      </c>
      <c r="E20">
        <f>'Phase III'!S22</f>
        <v>0</v>
      </c>
      <c r="F20">
        <f>'Phase III'!T22</f>
        <v>0</v>
      </c>
      <c r="G20">
        <f>'Phase III'!U22</f>
        <v>0</v>
      </c>
    </row>
    <row r="21" spans="1:27" x14ac:dyDescent="0.3">
      <c r="A21" s="23"/>
      <c r="B21" s="3"/>
      <c r="C21" s="12"/>
    </row>
    <row r="22" spans="1:27" x14ac:dyDescent="0.3">
      <c r="A22" s="23"/>
      <c r="B22" s="226" t="s">
        <v>768</v>
      </c>
      <c r="C22" s="12" t="s">
        <v>185</v>
      </c>
      <c r="E22" s="87">
        <f>'Phase III'!S29</f>
        <v>0</v>
      </c>
      <c r="F22" s="87">
        <f>'Phase III'!T29</f>
        <v>0</v>
      </c>
      <c r="G22" s="87">
        <f>'Phase III'!U24</f>
        <v>0</v>
      </c>
    </row>
    <row r="23" spans="1:27" x14ac:dyDescent="0.3">
      <c r="A23" s="23"/>
      <c r="B23" s="226"/>
      <c r="C23" s="12" t="s">
        <v>445</v>
      </c>
      <c r="E23" s="87">
        <f>'Phase III'!S30</f>
        <v>0.8</v>
      </c>
      <c r="F23" s="87">
        <f>'Phase III'!T30</f>
        <v>0.7</v>
      </c>
      <c r="G23" s="87">
        <f>'Phase III'!U25</f>
        <v>0.8</v>
      </c>
    </row>
    <row r="24" spans="1:27" x14ac:dyDescent="0.3">
      <c r="A24" s="23"/>
      <c r="B24" s="226"/>
      <c r="C24" s="12" t="s">
        <v>446</v>
      </c>
      <c r="E24" s="87">
        <f>'Phase III'!S31</f>
        <v>0.2</v>
      </c>
      <c r="F24" s="87">
        <f>'Phase III'!T31</f>
        <v>0.3</v>
      </c>
      <c r="G24" s="87">
        <f>'Phase III'!U26</f>
        <v>0.2</v>
      </c>
    </row>
    <row r="25" spans="1:27" x14ac:dyDescent="0.3">
      <c r="A25" s="23"/>
      <c r="B25" s="226"/>
      <c r="C25" s="12" t="s">
        <v>447</v>
      </c>
      <c r="E25" s="87">
        <f>'Phase III'!S32</f>
        <v>0</v>
      </c>
      <c r="F25" s="87">
        <f>'Phase III'!T32</f>
        <v>0</v>
      </c>
      <c r="G25" s="87">
        <f>'Phase III'!U27</f>
        <v>0</v>
      </c>
    </row>
    <row r="26" spans="1:27" x14ac:dyDescent="0.3">
      <c r="A26" s="23"/>
      <c r="B26" s="3"/>
      <c r="C26" s="12"/>
    </row>
    <row r="27" spans="1:27" x14ac:dyDescent="0.3">
      <c r="A27" s="23" t="s">
        <v>111</v>
      </c>
      <c r="B27" s="226" t="s">
        <v>449</v>
      </c>
      <c r="C27" s="12" t="s">
        <v>185</v>
      </c>
      <c r="E27">
        <f>'Phase III'!S29</f>
        <v>0</v>
      </c>
      <c r="F27">
        <f>'Phase III'!T29</f>
        <v>0</v>
      </c>
      <c r="G27">
        <f>'Phase III'!U29</f>
        <v>0</v>
      </c>
    </row>
    <row r="28" spans="1:27" x14ac:dyDescent="0.3">
      <c r="A28" s="23" t="s">
        <v>111</v>
      </c>
      <c r="B28" s="226"/>
      <c r="C28" s="12" t="s">
        <v>445</v>
      </c>
      <c r="E28">
        <f>'Phase III'!S30</f>
        <v>0.8</v>
      </c>
      <c r="F28">
        <f>'Phase III'!T30</f>
        <v>0.7</v>
      </c>
      <c r="G28">
        <f>'Phase III'!U30</f>
        <v>0.8</v>
      </c>
    </row>
    <row r="29" spans="1:27" x14ac:dyDescent="0.3">
      <c r="A29" s="23" t="s">
        <v>111</v>
      </c>
      <c r="B29" s="226"/>
      <c r="C29" s="12" t="s">
        <v>446</v>
      </c>
      <c r="E29">
        <f>'Phase III'!S31</f>
        <v>0.2</v>
      </c>
      <c r="F29">
        <f>'Phase III'!T31</f>
        <v>0.3</v>
      </c>
      <c r="G29">
        <f>'Phase III'!U31</f>
        <v>0.2</v>
      </c>
    </row>
    <row r="30" spans="1:27" x14ac:dyDescent="0.3">
      <c r="A30" s="23" t="s">
        <v>111</v>
      </c>
      <c r="B30" s="226"/>
      <c r="C30" s="12" t="s">
        <v>447</v>
      </c>
      <c r="E30">
        <f>'Phase III'!S32</f>
        <v>0</v>
      </c>
      <c r="F30">
        <f>'Phase III'!T32</f>
        <v>0</v>
      </c>
      <c r="G30">
        <f>'Phase III'!U32</f>
        <v>0</v>
      </c>
    </row>
    <row r="31" spans="1:27" ht="15" thickBot="1" x14ac:dyDescent="0.35">
      <c r="C31" s="12"/>
    </row>
    <row r="32" spans="1:27" x14ac:dyDescent="0.3">
      <c r="C32" s="29"/>
      <c r="I32" s="10"/>
      <c r="J32" s="30"/>
      <c r="K32" s="149" t="s">
        <v>1089</v>
      </c>
      <c r="L32" s="149" t="s">
        <v>1089</v>
      </c>
      <c r="M32" s="149" t="s">
        <v>1089</v>
      </c>
      <c r="N32" s="30"/>
      <c r="O32" s="149" t="s">
        <v>1089</v>
      </c>
      <c r="R32" s="260" t="s">
        <v>793</v>
      </c>
      <c r="S32" s="261"/>
      <c r="T32" s="261"/>
      <c r="U32" s="261"/>
      <c r="V32" s="261"/>
      <c r="W32" s="261"/>
      <c r="X32" s="261"/>
      <c r="Y32" s="261"/>
      <c r="Z32" s="261"/>
      <c r="AA32" s="262"/>
    </row>
    <row r="33" spans="1:27" ht="14.4" customHeight="1" x14ac:dyDescent="0.3">
      <c r="A33" s="263" t="s">
        <v>794</v>
      </c>
      <c r="B33" s="246" t="s">
        <v>444</v>
      </c>
      <c r="C33" s="8" t="s">
        <v>185</v>
      </c>
      <c r="D33" s="10"/>
      <c r="E33" s="149">
        <f>E2+E17</f>
        <v>21</v>
      </c>
      <c r="F33" s="149">
        <f>F2+F17</f>
        <v>51</v>
      </c>
      <c r="G33" s="149">
        <f>G2+G17</f>
        <v>64</v>
      </c>
      <c r="H33" s="190"/>
      <c r="I33" s="31" t="s">
        <v>795</v>
      </c>
      <c r="J33" s="30"/>
      <c r="K33" s="195">
        <f>((E43+E44)/(E43+E44+E45+E46))*100</f>
        <v>53.81578947368422</v>
      </c>
      <c r="L33" s="195">
        <f>((F43+F44)/(F43+F44+F45+F46))*100</f>
        <v>68.55263157894737</v>
      </c>
      <c r="M33" s="195">
        <f>((G43+G44)/(G43+G44+G45+G46))*100</f>
        <v>82.10526315789474</v>
      </c>
      <c r="N33" s="30"/>
      <c r="O33" s="149">
        <v>100</v>
      </c>
      <c r="R33" s="192" t="s">
        <v>789</v>
      </c>
      <c r="S33" s="94" t="s">
        <v>795</v>
      </c>
      <c r="T33" s="94" t="s">
        <v>796</v>
      </c>
      <c r="U33" s="94" t="s">
        <v>797</v>
      </c>
      <c r="V33" s="94" t="s">
        <v>798</v>
      </c>
      <c r="W33" s="94" t="s">
        <v>799</v>
      </c>
      <c r="X33" s="94" t="s">
        <v>800</v>
      </c>
      <c r="Y33" s="94" t="s">
        <v>801</v>
      </c>
      <c r="Z33" s="94" t="s">
        <v>802</v>
      </c>
      <c r="AA33" s="139" t="s">
        <v>803</v>
      </c>
    </row>
    <row r="34" spans="1:27" ht="15" thickBot="1" x14ac:dyDescent="0.35">
      <c r="A34" s="264"/>
      <c r="B34" s="247"/>
      <c r="C34" s="8" t="s">
        <v>445</v>
      </c>
      <c r="D34" s="10"/>
      <c r="E34" s="149">
        <f t="shared" ref="E34:G36" si="0">E3+E18</f>
        <v>8</v>
      </c>
      <c r="F34" s="149">
        <f t="shared" si="0"/>
        <v>7</v>
      </c>
      <c r="G34" s="149">
        <f t="shared" si="0"/>
        <v>8</v>
      </c>
      <c r="H34" s="190"/>
      <c r="I34" s="31" t="s">
        <v>796</v>
      </c>
      <c r="J34" s="30"/>
      <c r="K34" s="195">
        <f>(E43/(E43+E45))*100</f>
        <v>58.011049723756905</v>
      </c>
      <c r="L34" s="195">
        <f>(F43/(F43+F45))*100</f>
        <v>69.105691056910572</v>
      </c>
      <c r="M34" s="195">
        <f>(G43/(G43+G45))*100</f>
        <v>80.808080808080803</v>
      </c>
      <c r="N34" s="30"/>
      <c r="O34" s="149">
        <v>100</v>
      </c>
      <c r="R34" s="193"/>
      <c r="S34" s="188" t="s">
        <v>1089</v>
      </c>
      <c r="T34" s="188" t="s">
        <v>1089</v>
      </c>
      <c r="U34" s="188" t="s">
        <v>1089</v>
      </c>
      <c r="V34" s="188" t="s">
        <v>1089</v>
      </c>
      <c r="W34" s="188" t="s">
        <v>1089</v>
      </c>
      <c r="X34" s="188" t="s">
        <v>1089</v>
      </c>
      <c r="Y34" s="188" t="s">
        <v>1089</v>
      </c>
      <c r="Z34" s="188" t="s">
        <v>1089</v>
      </c>
      <c r="AA34" s="189" t="s">
        <v>1089</v>
      </c>
    </row>
    <row r="35" spans="1:27" x14ac:dyDescent="0.3">
      <c r="A35" s="264"/>
      <c r="B35" s="247"/>
      <c r="C35" s="8" t="s">
        <v>446</v>
      </c>
      <c r="D35" s="10"/>
      <c r="E35" s="149">
        <f t="shared" si="0"/>
        <v>2</v>
      </c>
      <c r="F35" s="149">
        <f t="shared" si="0"/>
        <v>3</v>
      </c>
      <c r="G35" s="149">
        <f t="shared" si="0"/>
        <v>2</v>
      </c>
      <c r="H35" s="190"/>
      <c r="I35" s="31" t="s">
        <v>797</v>
      </c>
      <c r="J35" s="30"/>
      <c r="K35" s="195">
        <f>(E43/(E43+E46))*100</f>
        <v>27.631578947368425</v>
      </c>
      <c r="L35" s="195">
        <f>(F43/(F43+F46))*100</f>
        <v>67.10526315789474</v>
      </c>
      <c r="M35" s="195">
        <f>(G43/(G43+G46))*100</f>
        <v>84.210526315789465</v>
      </c>
      <c r="N35" s="30"/>
      <c r="O35" s="149">
        <v>100</v>
      </c>
      <c r="R35" s="194" t="s">
        <v>162</v>
      </c>
      <c r="S35" s="205">
        <f>K33</f>
        <v>53.81578947368422</v>
      </c>
      <c r="T35" s="205">
        <f>K34</f>
        <v>58.011049723756905</v>
      </c>
      <c r="U35" s="205">
        <f>K35</f>
        <v>27.631578947368425</v>
      </c>
      <c r="V35" s="205">
        <f>K36</f>
        <v>80</v>
      </c>
      <c r="W35" s="205">
        <f>K37</f>
        <v>20</v>
      </c>
      <c r="X35" s="205">
        <f>K38</f>
        <v>72.368421052631575</v>
      </c>
      <c r="Y35" s="205">
        <f>K39</f>
        <v>47.016234598162733</v>
      </c>
      <c r="Z35" s="205">
        <f>K40</f>
        <v>37.433155080213908</v>
      </c>
      <c r="AA35" s="206">
        <f>K41</f>
        <v>8.9581726560959396</v>
      </c>
    </row>
    <row r="36" spans="1:27" x14ac:dyDescent="0.3">
      <c r="A36" s="264"/>
      <c r="B36" s="248"/>
      <c r="C36" s="8" t="s">
        <v>447</v>
      </c>
      <c r="D36" s="10"/>
      <c r="E36" s="149">
        <f t="shared" si="0"/>
        <v>55</v>
      </c>
      <c r="F36" s="149">
        <f t="shared" si="0"/>
        <v>25</v>
      </c>
      <c r="G36" s="149">
        <f t="shared" si="0"/>
        <v>12</v>
      </c>
      <c r="H36" s="190"/>
      <c r="I36" s="31" t="s">
        <v>798</v>
      </c>
      <c r="J36" s="30"/>
      <c r="K36" s="195">
        <f>(E44/(E44+E45))*100</f>
        <v>80</v>
      </c>
      <c r="L36" s="195">
        <f>(F44/(F44+F45))*100</f>
        <v>70</v>
      </c>
      <c r="M36" s="195">
        <f>(G44/(G44+G45))*100</f>
        <v>80</v>
      </c>
      <c r="N36" s="30"/>
      <c r="O36" s="149">
        <v>100</v>
      </c>
      <c r="R36" s="196" t="s">
        <v>163</v>
      </c>
      <c r="S36" s="195">
        <f>L33</f>
        <v>68.55263157894737</v>
      </c>
      <c r="T36" s="195">
        <f>L34</f>
        <v>69.105691056910572</v>
      </c>
      <c r="U36" s="195">
        <f>L35</f>
        <v>67.10526315789474</v>
      </c>
      <c r="V36" s="195">
        <f>L36</f>
        <v>70</v>
      </c>
      <c r="W36" s="195">
        <f>L37</f>
        <v>30</v>
      </c>
      <c r="X36" s="195">
        <f>L38</f>
        <v>32.894736842105267</v>
      </c>
      <c r="Y36" s="195">
        <f>L39</f>
        <v>68.537350554662027</v>
      </c>
      <c r="Z36" s="195">
        <f>L40</f>
        <v>68.090787716955944</v>
      </c>
      <c r="AA36" s="203">
        <f>L41</f>
        <v>37.120819115116262</v>
      </c>
    </row>
    <row r="37" spans="1:27" x14ac:dyDescent="0.3">
      <c r="A37" s="264"/>
      <c r="B37" s="10"/>
      <c r="C37" s="8"/>
      <c r="D37" s="10"/>
      <c r="E37" s="149"/>
      <c r="F37" s="149"/>
      <c r="G37" s="149"/>
      <c r="H37" s="190"/>
      <c r="I37" s="31" t="s">
        <v>799</v>
      </c>
      <c r="J37" s="30"/>
      <c r="K37" s="195">
        <f>(E45/(E45+E44))*100</f>
        <v>20</v>
      </c>
      <c r="L37" s="195">
        <f>(F45/(F45+F44))*100</f>
        <v>30</v>
      </c>
      <c r="M37" s="195">
        <f>(G45/(G45+G44))*100</f>
        <v>20</v>
      </c>
      <c r="N37" s="30"/>
      <c r="O37" s="149">
        <v>0</v>
      </c>
      <c r="R37" s="197" t="s">
        <v>164</v>
      </c>
      <c r="S37" s="195">
        <f>M33</f>
        <v>82.10526315789474</v>
      </c>
      <c r="T37" s="195">
        <f>M34</f>
        <v>80.808080808080803</v>
      </c>
      <c r="U37" s="195">
        <f>M35</f>
        <v>84.210526315789465</v>
      </c>
      <c r="V37" s="195">
        <f>M36</f>
        <v>80</v>
      </c>
      <c r="W37" s="195">
        <f>M37</f>
        <v>20</v>
      </c>
      <c r="X37" s="195">
        <f>M38</f>
        <v>15.789473684210526</v>
      </c>
      <c r="Y37" s="195">
        <f>M39</f>
        <v>82.078268166812322</v>
      </c>
      <c r="Z37" s="195">
        <f>M40</f>
        <v>82.474226804123717</v>
      </c>
      <c r="AA37" s="203">
        <f>M41</f>
        <v>64.267520026169763</v>
      </c>
    </row>
    <row r="38" spans="1:27" x14ac:dyDescent="0.3">
      <c r="A38" s="264"/>
      <c r="B38" s="265" t="s">
        <v>768</v>
      </c>
      <c r="C38" s="8" t="s">
        <v>185</v>
      </c>
      <c r="E38" s="215">
        <f>E33/76</f>
        <v>0.27631578947368424</v>
      </c>
      <c r="F38" s="215">
        <f>F33/76</f>
        <v>0.67105263157894735</v>
      </c>
      <c r="G38" s="215">
        <f>G33/76</f>
        <v>0.84210526315789469</v>
      </c>
      <c r="H38" s="190"/>
      <c r="I38" s="31" t="s">
        <v>800</v>
      </c>
      <c r="J38" s="30"/>
      <c r="K38" s="195">
        <f>(E46/(E46+E43))*100</f>
        <v>72.368421052631575</v>
      </c>
      <c r="L38" s="195">
        <f>(F46/(F46+F43))*100</f>
        <v>32.894736842105267</v>
      </c>
      <c r="M38" s="195">
        <f>(G46/(G46+G43))*100</f>
        <v>15.789473684210526</v>
      </c>
      <c r="N38" s="30"/>
      <c r="O38" s="149">
        <v>0</v>
      </c>
      <c r="R38" s="198"/>
      <c r="S38" s="195"/>
      <c r="T38" s="195"/>
      <c r="U38" s="195"/>
      <c r="V38" s="195"/>
      <c r="W38" s="195"/>
      <c r="X38" s="195"/>
      <c r="Y38" s="195"/>
      <c r="Z38" s="195"/>
      <c r="AA38" s="203"/>
    </row>
    <row r="39" spans="1:27" ht="15" thickBot="1" x14ac:dyDescent="0.35">
      <c r="A39" s="264"/>
      <c r="B39" s="266"/>
      <c r="C39" s="8" t="s">
        <v>445</v>
      </c>
      <c r="E39" s="215">
        <f t="shared" ref="E39:G40" si="1">E34/10</f>
        <v>0.8</v>
      </c>
      <c r="F39" s="215">
        <f t="shared" si="1"/>
        <v>0.7</v>
      </c>
      <c r="G39" s="215">
        <f t="shared" si="1"/>
        <v>0.8</v>
      </c>
      <c r="H39" s="190"/>
      <c r="I39" s="31" t="s">
        <v>801</v>
      </c>
      <c r="J39" s="30"/>
      <c r="K39" s="195">
        <f>(SQRT(K35*K36))</f>
        <v>47.016234598162733</v>
      </c>
      <c r="L39" s="195">
        <f>SQRT(L35*L36)</f>
        <v>68.537350554662027</v>
      </c>
      <c r="M39" s="195">
        <f>SQRT(M35*M36)</f>
        <v>82.078268166812322</v>
      </c>
      <c r="N39" s="30"/>
      <c r="O39" s="149">
        <v>100</v>
      </c>
      <c r="R39" s="199" t="s">
        <v>792</v>
      </c>
      <c r="S39" s="191">
        <v>100</v>
      </c>
      <c r="T39" s="191">
        <v>100</v>
      </c>
      <c r="U39" s="191">
        <v>100</v>
      </c>
      <c r="V39" s="191">
        <v>100</v>
      </c>
      <c r="W39" s="191">
        <v>0</v>
      </c>
      <c r="X39" s="191">
        <v>0</v>
      </c>
      <c r="Y39" s="191">
        <v>100</v>
      </c>
      <c r="Z39" s="191">
        <v>100</v>
      </c>
      <c r="AA39" s="204">
        <v>100</v>
      </c>
    </row>
    <row r="40" spans="1:27" x14ac:dyDescent="0.3">
      <c r="A40" s="264"/>
      <c r="B40" s="266"/>
      <c r="C40" s="8" t="s">
        <v>446</v>
      </c>
      <c r="E40" s="215">
        <f t="shared" si="1"/>
        <v>0.2</v>
      </c>
      <c r="F40" s="215">
        <f t="shared" si="1"/>
        <v>0.3</v>
      </c>
      <c r="G40" s="215">
        <f t="shared" si="1"/>
        <v>0.2</v>
      </c>
      <c r="H40" s="190"/>
      <c r="I40" s="31" t="s">
        <v>802</v>
      </c>
      <c r="J40" s="30"/>
      <c r="K40" s="195">
        <f>(2*((K34*K35)/(K34+K35)))</f>
        <v>37.433155080213908</v>
      </c>
      <c r="L40" s="195">
        <f>2*((L34*L35)/(L34+L35))</f>
        <v>68.090787716955944</v>
      </c>
      <c r="M40" s="195">
        <f>2*((M34*M35)/(M34+M35))</f>
        <v>82.474226804123717</v>
      </c>
      <c r="N40" s="30"/>
      <c r="O40" s="149">
        <v>100</v>
      </c>
    </row>
    <row r="41" spans="1:27" x14ac:dyDescent="0.3">
      <c r="A41" s="264"/>
      <c r="B41" s="266"/>
      <c r="C41" s="8" t="s">
        <v>447</v>
      </c>
      <c r="E41" s="215">
        <f>E36/76</f>
        <v>0.72368421052631582</v>
      </c>
      <c r="F41" s="215">
        <f>F36/76</f>
        <v>0.32894736842105265</v>
      </c>
      <c r="G41" s="215">
        <f>G36/76</f>
        <v>0.15789473684210525</v>
      </c>
      <c r="H41" s="190"/>
      <c r="I41" s="31" t="s">
        <v>803</v>
      </c>
      <c r="J41" s="30"/>
      <c r="K41" s="195">
        <f>((E43*E44)-(E45*E46))/SQRT((E43+E45)*(E43+E46)*(E44+E45)*(E44+E46))*100</f>
        <v>8.9581726560959396</v>
      </c>
      <c r="L41" s="195">
        <f>(((F43*F44)-(F45*F46))/SQRT((F43+F45)*(F43+F46)*(F44+F45)*(F44+F46)))*100</f>
        <v>37.120819115116262</v>
      </c>
      <c r="M41" s="195">
        <f>(((G43*G44)-(G45*G46))/SQRT((G43+G45)*(G43+G46)*(G44+G45)*(G44+G46)))*100</f>
        <v>64.267520026169763</v>
      </c>
      <c r="N41" s="30"/>
      <c r="O41" s="149">
        <v>100</v>
      </c>
    </row>
    <row r="42" spans="1:27" x14ac:dyDescent="0.3">
      <c r="A42" s="264"/>
      <c r="E42" s="178"/>
      <c r="F42" s="178"/>
      <c r="G42" s="178"/>
    </row>
    <row r="43" spans="1:27" x14ac:dyDescent="0.3">
      <c r="A43" s="264"/>
      <c r="B43" s="246" t="s">
        <v>449</v>
      </c>
      <c r="C43" s="8" t="s">
        <v>185</v>
      </c>
      <c r="D43" s="10"/>
      <c r="E43" s="195">
        <f>E33/76</f>
        <v>0.27631578947368424</v>
      </c>
      <c r="F43" s="195">
        <f>F33/76</f>
        <v>0.67105263157894735</v>
      </c>
      <c r="G43" s="195">
        <f>G33/76</f>
        <v>0.84210526315789469</v>
      </c>
    </row>
    <row r="44" spans="1:27" x14ac:dyDescent="0.3">
      <c r="A44" s="264"/>
      <c r="B44" s="247"/>
      <c r="C44" s="8" t="s">
        <v>445</v>
      </c>
      <c r="D44" s="10"/>
      <c r="E44" s="149">
        <f t="shared" ref="E44:G45" si="2">E34/10</f>
        <v>0.8</v>
      </c>
      <c r="F44" s="149">
        <f t="shared" si="2"/>
        <v>0.7</v>
      </c>
      <c r="G44" s="149">
        <f t="shared" si="2"/>
        <v>0.8</v>
      </c>
    </row>
    <row r="45" spans="1:27" x14ac:dyDescent="0.3">
      <c r="A45" s="264"/>
      <c r="B45" s="247"/>
      <c r="C45" s="8" t="s">
        <v>446</v>
      </c>
      <c r="D45" s="10"/>
      <c r="E45" s="149">
        <f t="shared" si="2"/>
        <v>0.2</v>
      </c>
      <c r="F45" s="149">
        <f t="shared" si="2"/>
        <v>0.3</v>
      </c>
      <c r="G45" s="149">
        <f t="shared" si="2"/>
        <v>0.2</v>
      </c>
    </row>
    <row r="46" spans="1:27" x14ac:dyDescent="0.3">
      <c r="A46" s="264"/>
      <c r="B46" s="248"/>
      <c r="C46" s="8" t="s">
        <v>447</v>
      </c>
      <c r="D46" s="10"/>
      <c r="E46" s="195">
        <f>E36/76</f>
        <v>0.72368421052631582</v>
      </c>
      <c r="F46" s="195">
        <f>F36/76</f>
        <v>0.32894736842105265</v>
      </c>
      <c r="G46" s="195">
        <f>G36/76</f>
        <v>0.15789473684210525</v>
      </c>
    </row>
    <row r="49" spans="1:38" x14ac:dyDescent="0.3">
      <c r="A49" s="267" t="s">
        <v>804</v>
      </c>
      <c r="AF49" s="256" t="s">
        <v>804</v>
      </c>
      <c r="AG49" s="256"/>
      <c r="AH49" s="256"/>
      <c r="AI49" s="256"/>
      <c r="AJ49" s="256"/>
      <c r="AK49" s="256"/>
      <c r="AL49" s="256"/>
    </row>
    <row r="50" spans="1:38" x14ac:dyDescent="0.3">
      <c r="A50" s="267"/>
      <c r="AF50" s="257"/>
      <c r="AG50" s="257"/>
      <c r="AH50" s="31" t="s">
        <v>789</v>
      </c>
      <c r="AI50" s="94" t="s">
        <v>795</v>
      </c>
      <c r="AJ50" s="94" t="s">
        <v>796</v>
      </c>
      <c r="AK50" s="94" t="s">
        <v>805</v>
      </c>
      <c r="AL50" s="94" t="s">
        <v>802</v>
      </c>
    </row>
    <row r="51" spans="1:38" x14ac:dyDescent="0.3">
      <c r="A51" s="267"/>
      <c r="AF51" s="257"/>
      <c r="AG51" s="257"/>
      <c r="AH51" s="31"/>
      <c r="AI51" s="94" t="s">
        <v>1089</v>
      </c>
      <c r="AJ51" s="94" t="s">
        <v>1089</v>
      </c>
      <c r="AK51" s="94" t="s">
        <v>1089</v>
      </c>
      <c r="AL51" s="94" t="s">
        <v>1089</v>
      </c>
    </row>
    <row r="52" spans="1:38" x14ac:dyDescent="0.3">
      <c r="A52" s="267"/>
      <c r="AF52" s="257"/>
      <c r="AG52" s="257"/>
      <c r="AH52" s="99" t="s">
        <v>806</v>
      </c>
      <c r="AI52" s="150">
        <v>100</v>
      </c>
      <c r="AJ52" s="95">
        <v>100</v>
      </c>
      <c r="AK52" s="95">
        <v>100</v>
      </c>
      <c r="AL52" s="95">
        <v>100</v>
      </c>
    </row>
    <row r="53" spans="1:38" ht="14.4" customHeight="1" x14ac:dyDescent="0.3">
      <c r="A53" s="267"/>
      <c r="C53" t="s">
        <v>807</v>
      </c>
      <c r="AF53" s="258" t="s">
        <v>808</v>
      </c>
      <c r="AG53" s="258"/>
      <c r="AH53" s="96" t="s">
        <v>162</v>
      </c>
      <c r="AI53" s="100">
        <f>(E43+E44)/(E43+E44+E45+E46)*100</f>
        <v>53.81578947368422</v>
      </c>
      <c r="AJ53" s="100">
        <f>E43/(E43+E45)*100</f>
        <v>58.011049723756905</v>
      </c>
      <c r="AK53" s="100">
        <f>E43/(E43+E46)*100</f>
        <v>27.631578947368425</v>
      </c>
      <c r="AL53" s="100">
        <f>2*((K34*K35)/(K34+K35))</f>
        <v>37.433155080213908</v>
      </c>
    </row>
    <row r="54" spans="1:38" x14ac:dyDescent="0.3">
      <c r="A54" s="267"/>
      <c r="C54" t="s">
        <v>809</v>
      </c>
      <c r="AF54" s="258"/>
      <c r="AG54" s="258"/>
      <c r="AH54" s="97" t="s">
        <v>163</v>
      </c>
      <c r="AI54" s="100">
        <f>(F43+F44)/(F43+F44+F45+F46)*100</f>
        <v>68.55263157894737</v>
      </c>
      <c r="AJ54" s="100">
        <f>F43/(F43+F45)*100</f>
        <v>69.105691056910572</v>
      </c>
      <c r="AK54" s="100">
        <f>F43/(F43+F46)*100</f>
        <v>67.10526315789474</v>
      </c>
      <c r="AL54" s="100">
        <f>2*((L34*L35)/(L34+L35))</f>
        <v>68.090787716955944</v>
      </c>
    </row>
    <row r="55" spans="1:38" x14ac:dyDescent="0.3">
      <c r="A55" s="267"/>
      <c r="AF55" s="258"/>
      <c r="AG55" s="258"/>
      <c r="AH55" s="98" t="s">
        <v>164</v>
      </c>
      <c r="AI55" s="100">
        <f>(G43+G44)/(G43+G44+G45+G46)*100</f>
        <v>82.10526315789474</v>
      </c>
      <c r="AJ55" s="100">
        <f>G43/(G43+G45)*100</f>
        <v>80.808080808080803</v>
      </c>
      <c r="AK55" s="100">
        <f>G43/(G43+G46)*100</f>
        <v>84.210526315789465</v>
      </c>
      <c r="AL55" s="100">
        <f>2*((M34*M35)/(M34+M35))</f>
        <v>82.474226804123717</v>
      </c>
    </row>
    <row r="56" spans="1:38" ht="3" customHeight="1" x14ac:dyDescent="0.3">
      <c r="A56" s="267"/>
      <c r="AF56" s="258"/>
      <c r="AG56" s="258"/>
      <c r="AH56" s="259"/>
      <c r="AI56" s="259"/>
      <c r="AJ56" s="259"/>
      <c r="AK56" s="259"/>
      <c r="AL56" s="259"/>
    </row>
    <row r="57" spans="1:38" x14ac:dyDescent="0.3">
      <c r="A57" s="267"/>
      <c r="AF57" s="31" t="s">
        <v>810</v>
      </c>
      <c r="AG57" s="31" t="s">
        <v>811</v>
      </c>
      <c r="AH57" s="31" t="s">
        <v>812</v>
      </c>
      <c r="AI57" s="94" t="s">
        <v>795</v>
      </c>
      <c r="AJ57" s="94" t="s">
        <v>796</v>
      </c>
      <c r="AK57" s="94" t="s">
        <v>805</v>
      </c>
      <c r="AL57" s="94" t="s">
        <v>802</v>
      </c>
    </row>
    <row r="58" spans="1:38" x14ac:dyDescent="0.3">
      <c r="A58" s="267"/>
      <c r="AF58" s="31"/>
      <c r="AG58" s="31"/>
      <c r="AH58" s="31"/>
      <c r="AI58" s="94" t="s">
        <v>1089</v>
      </c>
      <c r="AJ58" s="94" t="s">
        <v>1089</v>
      </c>
      <c r="AK58" s="94" t="s">
        <v>1089</v>
      </c>
      <c r="AL58" s="94" t="s">
        <v>1089</v>
      </c>
    </row>
    <row r="59" spans="1:38" x14ac:dyDescent="0.3">
      <c r="A59" s="267"/>
      <c r="AF59" s="10" t="s">
        <v>813</v>
      </c>
      <c r="AG59" s="10" t="s">
        <v>814</v>
      </c>
      <c r="AH59" s="10" t="s">
        <v>815</v>
      </c>
      <c r="AI59" s="100">
        <v>99.25</v>
      </c>
      <c r="AJ59" s="100">
        <v>99.26</v>
      </c>
      <c r="AK59" s="100">
        <v>99.24</v>
      </c>
      <c r="AL59" s="100">
        <v>99.24</v>
      </c>
    </row>
    <row r="60" spans="1:38" x14ac:dyDescent="0.3">
      <c r="A60" s="267"/>
      <c r="AF60" s="10" t="s">
        <v>816</v>
      </c>
      <c r="AG60" s="10" t="s">
        <v>817</v>
      </c>
      <c r="AH60" s="10" t="s">
        <v>818</v>
      </c>
      <c r="AI60" s="100">
        <v>97.87</v>
      </c>
      <c r="AJ60" s="100">
        <v>98.16</v>
      </c>
      <c r="AK60" s="100">
        <v>97.59</v>
      </c>
      <c r="AL60" s="100">
        <v>97.83</v>
      </c>
    </row>
    <row r="61" spans="1:38" x14ac:dyDescent="0.3">
      <c r="A61" s="267"/>
      <c r="AF61" s="10" t="s">
        <v>819</v>
      </c>
      <c r="AG61" s="10" t="s">
        <v>820</v>
      </c>
      <c r="AH61" s="10" t="s">
        <v>821</v>
      </c>
      <c r="AI61" s="100">
        <v>98.39</v>
      </c>
      <c r="AJ61" s="100">
        <v>98.39</v>
      </c>
      <c r="AK61" s="100">
        <v>98.39</v>
      </c>
      <c r="AL61" s="100">
        <v>98.39</v>
      </c>
    </row>
    <row r="62" spans="1:38" x14ac:dyDescent="0.3">
      <c r="A62" s="267"/>
      <c r="AF62" s="10" t="s">
        <v>822</v>
      </c>
      <c r="AG62" s="10" t="s">
        <v>820</v>
      </c>
      <c r="AH62" s="10" t="s">
        <v>821</v>
      </c>
      <c r="AI62" s="100">
        <v>99.21</v>
      </c>
      <c r="AJ62" s="100">
        <v>99.21</v>
      </c>
      <c r="AK62" s="100">
        <v>99.21</v>
      </c>
      <c r="AL62" s="100">
        <v>99.21</v>
      </c>
    </row>
    <row r="63" spans="1:38" x14ac:dyDescent="0.3">
      <c r="AF63" s="10" t="s">
        <v>823</v>
      </c>
      <c r="AG63" s="10" t="s">
        <v>824</v>
      </c>
      <c r="AH63" s="10" t="s">
        <v>825</v>
      </c>
      <c r="AI63" s="100">
        <v>97.9</v>
      </c>
      <c r="AJ63" s="100">
        <v>98.1</v>
      </c>
      <c r="AK63" s="100">
        <v>97.9</v>
      </c>
      <c r="AL63" s="100">
        <v>98</v>
      </c>
    </row>
    <row r="64" spans="1:38" x14ac:dyDescent="0.3">
      <c r="AF64" s="10" t="s">
        <v>826</v>
      </c>
      <c r="AG64" s="10" t="s">
        <v>824</v>
      </c>
      <c r="AH64" s="10" t="s">
        <v>825</v>
      </c>
      <c r="AI64" s="100">
        <v>98.1</v>
      </c>
      <c r="AJ64" s="100">
        <v>98.2</v>
      </c>
      <c r="AK64" s="100">
        <v>98.1</v>
      </c>
      <c r="AL64" s="100">
        <v>98.2</v>
      </c>
    </row>
    <row r="65" spans="32:40" x14ac:dyDescent="0.3">
      <c r="AF65" s="10" t="s">
        <v>827</v>
      </c>
      <c r="AG65" s="10" t="s">
        <v>828</v>
      </c>
      <c r="AH65" s="10" t="s">
        <v>829</v>
      </c>
      <c r="AI65" s="100">
        <v>99.94</v>
      </c>
      <c r="AJ65" s="100">
        <v>99.95</v>
      </c>
      <c r="AK65" s="100">
        <v>99.9</v>
      </c>
      <c r="AL65" s="100">
        <v>99.93</v>
      </c>
    </row>
    <row r="66" spans="32:40" x14ac:dyDescent="0.3">
      <c r="AF66" s="10" t="s">
        <v>830</v>
      </c>
      <c r="AG66" s="10" t="s">
        <v>831</v>
      </c>
      <c r="AH66" s="10" t="s">
        <v>832</v>
      </c>
      <c r="AI66" s="100">
        <v>99</v>
      </c>
      <c r="AJ66" s="100">
        <v>99</v>
      </c>
      <c r="AK66" s="100">
        <v>99</v>
      </c>
      <c r="AL66" s="100">
        <v>99</v>
      </c>
    </row>
    <row r="67" spans="32:40" x14ac:dyDescent="0.3">
      <c r="AF67" s="10" t="s">
        <v>833</v>
      </c>
      <c r="AG67" s="10" t="s">
        <v>834</v>
      </c>
      <c r="AH67" s="10" t="s">
        <v>835</v>
      </c>
      <c r="AI67" s="100">
        <v>98.5</v>
      </c>
      <c r="AJ67" s="100">
        <v>96.2</v>
      </c>
      <c r="AK67" s="100">
        <v>97.5</v>
      </c>
      <c r="AL67" s="100">
        <v>96.8</v>
      </c>
    </row>
    <row r="68" spans="32:40" x14ac:dyDescent="0.3">
      <c r="AF68" s="10"/>
      <c r="AG68" s="10"/>
      <c r="AH68" s="10"/>
      <c r="AI68" s="100"/>
      <c r="AJ68" s="100"/>
      <c r="AK68" s="100"/>
      <c r="AL68" s="100"/>
    </row>
    <row r="69" spans="32:40" x14ac:dyDescent="0.3">
      <c r="AF69" s="10"/>
      <c r="AG69" s="10"/>
      <c r="AH69" s="10"/>
      <c r="AI69" s="100"/>
      <c r="AJ69" s="100"/>
      <c r="AK69" s="100"/>
      <c r="AL69" s="100"/>
    </row>
    <row r="70" spans="32:40" x14ac:dyDescent="0.3">
      <c r="AF70" s="10"/>
      <c r="AG70" s="10"/>
      <c r="AH70" s="10"/>
      <c r="AI70" s="100"/>
      <c r="AJ70" s="100"/>
      <c r="AK70" s="100"/>
      <c r="AL70" s="100"/>
    </row>
    <row r="71" spans="32:40" x14ac:dyDescent="0.3">
      <c r="AF71" s="10" t="s">
        <v>836</v>
      </c>
      <c r="AG71" s="10" t="s">
        <v>837</v>
      </c>
      <c r="AH71" s="10" t="s">
        <v>838</v>
      </c>
      <c r="AI71" s="100">
        <v>92.36</v>
      </c>
      <c r="AJ71" s="100">
        <v>71.400000000000006</v>
      </c>
      <c r="AK71" s="100">
        <v>90</v>
      </c>
      <c r="AL71" s="100">
        <v>79</v>
      </c>
      <c r="AN71" t="s">
        <v>839</v>
      </c>
    </row>
    <row r="77" spans="32:40" x14ac:dyDescent="0.3">
      <c r="AL77">
        <v>0</v>
      </c>
    </row>
    <row r="81" ht="3" customHeight="1" x14ac:dyDescent="0.3"/>
  </sheetData>
  <mergeCells count="16">
    <mergeCell ref="B27:B30"/>
    <mergeCell ref="B2:B5"/>
    <mergeCell ref="B7:B10"/>
    <mergeCell ref="B12:B15"/>
    <mergeCell ref="B17:B20"/>
    <mergeCell ref="B22:B25"/>
    <mergeCell ref="A33:A46"/>
    <mergeCell ref="B33:B36"/>
    <mergeCell ref="B38:B41"/>
    <mergeCell ref="B43:B46"/>
    <mergeCell ref="A49:A62"/>
    <mergeCell ref="AF49:AL49"/>
    <mergeCell ref="AF50:AG52"/>
    <mergeCell ref="AF53:AG56"/>
    <mergeCell ref="AH56:AL56"/>
    <mergeCell ref="R32:AA32"/>
  </mergeCells>
  <conditionalFormatting sqref="C2:C41 C43:C46">
    <cfRule type="containsText" dxfId="35" priority="62" operator="containsText" text="FN">
      <formula>NOT(ISERROR(SEARCH("FN",C2)))</formula>
    </cfRule>
    <cfRule type="containsText" dxfId="34" priority="61" operator="containsText" text="FP">
      <formula>NOT(ISERROR(SEARCH("FP",C2)))</formula>
    </cfRule>
    <cfRule type="containsText" dxfId="33" priority="60" operator="containsText" text="TN">
      <formula>NOT(ISERROR(SEARCH("TN",C2)))</formula>
    </cfRule>
    <cfRule type="containsText" dxfId="32" priority="59" operator="containsText" text="TP">
      <formula>NOT(ISERROR(SEARCH("TP",C2)))</formula>
    </cfRule>
  </conditionalFormatting>
  <conditionalFormatting sqref="K33:K36">
    <cfRule type="colorScale" priority="2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K37">
    <cfRule type="colorScale" priority="16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K39:K41">
    <cfRule type="colorScale" priority="12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K33:O36">
    <cfRule type="colorScale" priority="23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K37:O38">
    <cfRule type="colorScale" priority="15">
      <colorScale>
        <cfvo type="num" val="0"/>
        <cfvo type="num" val="50"/>
        <cfvo type="num" val="100"/>
        <color rgb="FF63BE7B"/>
        <color rgb="FFFFEB84"/>
        <color rgb="FFF8696B"/>
      </colorScale>
    </cfRule>
  </conditionalFormatting>
  <conditionalFormatting sqref="K39:O41">
    <cfRule type="colorScale" priority="11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L33:L36">
    <cfRule type="colorScale" priority="25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L37">
    <cfRule type="colorScale" priority="17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L39:L41">
    <cfRule type="colorScale" priority="13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33:M36">
    <cfRule type="colorScale" priority="2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37">
    <cfRule type="colorScale" priority="18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M39:M41">
    <cfRule type="colorScale" priority="1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6:S37">
    <cfRule type="colorScale" priority="4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5:V37">
    <cfRule type="colorScale" priority="6">
      <colorScale>
        <cfvo type="num" val="0"/>
        <cfvo type="num" val="50"/>
        <cfvo type="num" val="100"/>
        <color rgb="FFF8696B"/>
        <color rgb="FFFFEB84"/>
        <color rgb="FF63BE7B"/>
      </colorScale>
    </cfRule>
    <cfRule type="colorScale" priority="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9:V39">
    <cfRule type="colorScale" priority="38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T35:T37">
    <cfRule type="colorScale" priority="45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U35:U37">
    <cfRule type="colorScale" priority="4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V35:V37">
    <cfRule type="colorScale" priority="43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W36:W37">
    <cfRule type="colorScale" priority="42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W35:X37">
    <cfRule type="colorScale" priority="8">
      <colorScale>
        <cfvo type="num" val="0"/>
        <cfvo type="num" val="50"/>
        <cfvo type="num" val="100"/>
        <color rgb="FF63BE7B"/>
        <color rgb="FFFFEB84"/>
        <color rgb="FFF8696B"/>
      </colorScale>
    </cfRule>
    <cfRule type="colorScale" priority="9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W39:X39">
    <cfRule type="colorScale" priority="36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X35:X37">
    <cfRule type="colorScale" priority="41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Y36:Y37">
    <cfRule type="colorScale" priority="5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Y35:AA37">
    <cfRule type="colorScale" priority="2">
      <colorScale>
        <cfvo type="num" val="0"/>
        <cfvo type="num" val="0.5"/>
        <cfvo type="num" val="1"/>
        <color rgb="FFF8696B"/>
        <color rgb="FFFFEB84"/>
        <color rgb="FF63BE7B"/>
      </colorScale>
    </cfRule>
    <cfRule type="colorScale" priority="1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Y39:AA39">
    <cfRule type="colorScale" priority="10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Z35:Z37">
    <cfRule type="colorScale" priority="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A35:AA37">
    <cfRule type="colorScale" priority="3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I53:AI55">
    <cfRule type="colorScale" priority="35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AI75:AK75 AL77">
    <cfRule type="colorScale" priority="27">
      <colorScale>
        <cfvo type="percent" val="0"/>
        <cfvo type="percent" val="50"/>
        <cfvo type="percent" val="100"/>
        <color rgb="FFF8696B"/>
        <color rgb="FFFFEB84"/>
        <color rgb="FF63BE7B"/>
      </colorScale>
    </cfRule>
  </conditionalFormatting>
  <conditionalFormatting sqref="AI52:AL52">
    <cfRule type="colorScale" priority="3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I59:AL71">
    <cfRule type="colorScale" priority="32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AJ53:AL55">
    <cfRule type="colorScale" priority="33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7E121-6F06-48C5-8580-44BCF3756ED4}">
  <sheetPr>
    <tabColor rgb="FF92D050"/>
  </sheetPr>
  <dimension ref="A1:AA47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1" width="12.109375" customWidth="1"/>
    <col min="2" max="2" width="10.5546875" bestFit="1" customWidth="1"/>
    <col min="4" max="4" width="1.109375" customWidth="1"/>
    <col min="8" max="8" width="1.109375" style="25" customWidth="1"/>
    <col min="9" max="9" width="16.88671875" bestFit="1" customWidth="1"/>
    <col min="10" max="10" width="1.109375" style="25" customWidth="1"/>
    <col min="14" max="14" width="1.109375" style="25" customWidth="1"/>
    <col min="15" max="15" width="15.21875" bestFit="1" customWidth="1"/>
    <col min="16" max="17" width="8.88671875" customWidth="1"/>
    <col min="18" max="18" width="15.33203125" bestFit="1" customWidth="1"/>
    <col min="19" max="20" width="8.88671875" customWidth="1"/>
    <col min="21" max="21" width="11" customWidth="1"/>
    <col min="22" max="22" width="15.109375" customWidth="1"/>
    <col min="23" max="24" width="8.88671875" customWidth="1"/>
    <col min="25" max="25" width="16.88671875" bestFit="1" customWidth="1"/>
    <col min="29" max="31" width="8.88671875" customWidth="1"/>
    <col min="32" max="32" width="64" customWidth="1"/>
    <col min="33" max="33" width="11" bestFit="1" customWidth="1"/>
    <col min="34" max="34" width="12.6640625" customWidth="1"/>
    <col min="38" max="38" width="10.5546875" bestFit="1" customWidth="1"/>
  </cols>
  <sheetData>
    <row r="1" spans="1:15" s="24" customFormat="1" x14ac:dyDescent="0.3">
      <c r="A1" s="101" t="s">
        <v>2</v>
      </c>
      <c r="B1" s="101" t="s">
        <v>790</v>
      </c>
      <c r="C1" s="101" t="s">
        <v>791</v>
      </c>
      <c r="D1" s="101"/>
      <c r="E1" s="200" t="s">
        <v>162</v>
      </c>
      <c r="F1" s="201" t="s">
        <v>163</v>
      </c>
      <c r="G1" s="202" t="s">
        <v>164</v>
      </c>
      <c r="H1" s="207"/>
      <c r="I1" s="207" t="s">
        <v>790</v>
      </c>
      <c r="J1" s="207"/>
      <c r="K1" s="208" t="s">
        <v>162</v>
      </c>
      <c r="L1" s="209" t="s">
        <v>163</v>
      </c>
      <c r="M1" s="210" t="s">
        <v>164</v>
      </c>
      <c r="N1" s="207"/>
      <c r="O1" s="207" t="s">
        <v>792</v>
      </c>
    </row>
    <row r="2" spans="1:15" x14ac:dyDescent="0.3">
      <c r="A2" s="10"/>
      <c r="B2" s="10"/>
      <c r="C2" s="8"/>
      <c r="D2" s="10"/>
      <c r="E2" s="10"/>
      <c r="F2" s="10"/>
      <c r="G2" s="10"/>
    </row>
    <row r="3" spans="1:15" x14ac:dyDescent="0.3">
      <c r="A3" s="153" t="s">
        <v>111</v>
      </c>
      <c r="B3" s="268" t="s">
        <v>444</v>
      </c>
      <c r="C3" s="8" t="s">
        <v>185</v>
      </c>
      <c r="D3" s="10"/>
      <c r="E3" s="10">
        <f>'Phase III'!S19</f>
        <v>0</v>
      </c>
      <c r="F3" s="10">
        <f>'Phase III'!T19</f>
        <v>0</v>
      </c>
      <c r="G3" s="10">
        <f>'Phase III'!U19</f>
        <v>0</v>
      </c>
    </row>
    <row r="4" spans="1:15" x14ac:dyDescent="0.3">
      <c r="A4" s="153" t="s">
        <v>111</v>
      </c>
      <c r="B4" s="268"/>
      <c r="C4" s="8" t="s">
        <v>445</v>
      </c>
      <c r="D4" s="10"/>
      <c r="E4" s="10">
        <f>'Phase III'!S20</f>
        <v>8</v>
      </c>
      <c r="F4" s="10">
        <f>'Phase III'!T20</f>
        <v>7</v>
      </c>
      <c r="G4" s="10">
        <f>'Phase III'!U20</f>
        <v>8</v>
      </c>
    </row>
    <row r="5" spans="1:15" x14ac:dyDescent="0.3">
      <c r="A5" s="153" t="s">
        <v>111</v>
      </c>
      <c r="B5" s="268"/>
      <c r="C5" s="8" t="s">
        <v>446</v>
      </c>
      <c r="D5" s="10"/>
      <c r="E5" s="10">
        <f>'Phase III'!S21</f>
        <v>2</v>
      </c>
      <c r="F5" s="10">
        <f>'Phase III'!T21</f>
        <v>3</v>
      </c>
      <c r="G5" s="10">
        <f>'Phase III'!U21</f>
        <v>2</v>
      </c>
    </row>
    <row r="6" spans="1:15" x14ac:dyDescent="0.3">
      <c r="A6" s="153" t="s">
        <v>111</v>
      </c>
      <c r="B6" s="268"/>
      <c r="C6" s="8" t="s">
        <v>447</v>
      </c>
      <c r="D6" s="10"/>
      <c r="E6" s="10">
        <f>'Phase III'!S22</f>
        <v>0</v>
      </c>
      <c r="F6" s="10">
        <f>'Phase III'!T22</f>
        <v>0</v>
      </c>
      <c r="G6" s="10">
        <f>'Phase III'!U22</f>
        <v>0</v>
      </c>
    </row>
    <row r="7" spans="1:15" x14ac:dyDescent="0.3">
      <c r="A7" s="153"/>
      <c r="B7" s="8"/>
      <c r="C7" s="8"/>
      <c r="D7" s="10"/>
      <c r="E7" s="10"/>
      <c r="F7" s="10"/>
      <c r="G7" s="10"/>
    </row>
    <row r="8" spans="1:15" x14ac:dyDescent="0.3">
      <c r="A8" s="153"/>
      <c r="B8" s="268" t="s">
        <v>768</v>
      </c>
      <c r="C8" s="8" t="s">
        <v>185</v>
      </c>
      <c r="D8" s="10"/>
      <c r="E8" s="86">
        <f>'Phase III'!S29</f>
        <v>0</v>
      </c>
      <c r="F8" s="86">
        <f>'Phase III'!T29</f>
        <v>0</v>
      </c>
      <c r="G8" s="86">
        <f>'Phase III'!U24</f>
        <v>0</v>
      </c>
    </row>
    <row r="9" spans="1:15" x14ac:dyDescent="0.3">
      <c r="A9" s="153"/>
      <c r="B9" s="268"/>
      <c r="C9" s="8" t="s">
        <v>445</v>
      </c>
      <c r="D9" s="10"/>
      <c r="E9" s="86">
        <f>'Phase III'!S30</f>
        <v>0.8</v>
      </c>
      <c r="F9" s="86">
        <f>'Phase III'!T30</f>
        <v>0.7</v>
      </c>
      <c r="G9" s="86">
        <f>'Phase III'!U25</f>
        <v>0.8</v>
      </c>
    </row>
    <row r="10" spans="1:15" x14ac:dyDescent="0.3">
      <c r="A10" s="153"/>
      <c r="B10" s="268"/>
      <c r="C10" s="8" t="s">
        <v>446</v>
      </c>
      <c r="D10" s="10"/>
      <c r="E10" s="86">
        <f>'Phase III'!S31</f>
        <v>0.2</v>
      </c>
      <c r="F10" s="86">
        <f>'Phase III'!T31</f>
        <v>0.3</v>
      </c>
      <c r="G10" s="86">
        <f>'Phase III'!U26</f>
        <v>0.2</v>
      </c>
    </row>
    <row r="11" spans="1:15" x14ac:dyDescent="0.3">
      <c r="A11" s="153"/>
      <c r="B11" s="268"/>
      <c r="C11" s="8" t="s">
        <v>447</v>
      </c>
      <c r="D11" s="10"/>
      <c r="E11" s="86">
        <f>'Phase III'!S32</f>
        <v>0</v>
      </c>
      <c r="F11" s="86">
        <f>'Phase III'!T32</f>
        <v>0</v>
      </c>
      <c r="G11" s="86">
        <f>'Phase III'!U27</f>
        <v>0</v>
      </c>
    </row>
    <row r="12" spans="1:15" x14ac:dyDescent="0.3">
      <c r="A12" s="153"/>
      <c r="B12" s="8"/>
      <c r="C12" s="8"/>
      <c r="D12" s="10"/>
      <c r="E12" s="10"/>
      <c r="F12" s="10"/>
      <c r="G12" s="10"/>
    </row>
    <row r="13" spans="1:15" x14ac:dyDescent="0.3">
      <c r="A13" s="153" t="s">
        <v>111</v>
      </c>
      <c r="B13" s="268" t="s">
        <v>449</v>
      </c>
      <c r="C13" s="8" t="s">
        <v>185</v>
      </c>
      <c r="D13" s="10"/>
      <c r="E13" s="10">
        <f>'Phase III'!S29</f>
        <v>0</v>
      </c>
      <c r="F13" s="10">
        <f>'Phase III'!T29</f>
        <v>0</v>
      </c>
      <c r="G13" s="10">
        <f>'Phase III'!U29</f>
        <v>0</v>
      </c>
    </row>
    <row r="14" spans="1:15" x14ac:dyDescent="0.3">
      <c r="A14" s="153" t="s">
        <v>111</v>
      </c>
      <c r="B14" s="268"/>
      <c r="C14" s="8" t="s">
        <v>445</v>
      </c>
      <c r="D14" s="10"/>
      <c r="E14" s="10">
        <f>'Phase III'!S30</f>
        <v>0.8</v>
      </c>
      <c r="F14" s="10">
        <f>'Phase III'!T30</f>
        <v>0.7</v>
      </c>
      <c r="G14" s="10">
        <f>'Phase III'!U30</f>
        <v>0.8</v>
      </c>
    </row>
    <row r="15" spans="1:15" x14ac:dyDescent="0.3">
      <c r="A15" s="153" t="s">
        <v>111</v>
      </c>
      <c r="B15" s="268"/>
      <c r="C15" s="8" t="s">
        <v>446</v>
      </c>
      <c r="D15" s="10"/>
      <c r="E15" s="10">
        <f>'Phase III'!S31</f>
        <v>0.2</v>
      </c>
      <c r="F15" s="10">
        <f>'Phase III'!T31</f>
        <v>0.3</v>
      </c>
      <c r="G15" s="10">
        <f>'Phase III'!U31</f>
        <v>0.2</v>
      </c>
    </row>
    <row r="16" spans="1:15" x14ac:dyDescent="0.3">
      <c r="A16" s="153" t="s">
        <v>111</v>
      </c>
      <c r="B16" s="268"/>
      <c r="C16" s="8" t="s">
        <v>447</v>
      </c>
      <c r="D16" s="10"/>
      <c r="E16" s="10">
        <f>'Phase III'!S32</f>
        <v>0</v>
      </c>
      <c r="F16" s="10">
        <f>'Phase III'!T32</f>
        <v>0</v>
      </c>
      <c r="G16" s="10">
        <f>'Phase III'!U32</f>
        <v>0</v>
      </c>
    </row>
    <row r="17" spans="1:7" x14ac:dyDescent="0.3">
      <c r="A17" s="10"/>
      <c r="B17" s="10"/>
      <c r="C17" s="8"/>
      <c r="D17" s="10"/>
      <c r="E17" s="10"/>
      <c r="F17" s="10"/>
      <c r="G17" s="10"/>
    </row>
    <row r="18" spans="1:7" x14ac:dyDescent="0.3">
      <c r="A18" s="174" t="s">
        <v>1040</v>
      </c>
      <c r="B18" s="268" t="s">
        <v>444</v>
      </c>
      <c r="C18" s="8" t="s">
        <v>185</v>
      </c>
      <c r="D18" s="10"/>
      <c r="E18" s="10">
        <f>'Phase II-Short-Scan'!V44</f>
        <v>8</v>
      </c>
      <c r="F18" s="10">
        <f>'Phase II-Short-Scan'!W44</f>
        <v>24</v>
      </c>
      <c r="G18" s="10">
        <f>'Phase II-Short-Scan'!X44</f>
        <v>16</v>
      </c>
    </row>
    <row r="19" spans="1:7" x14ac:dyDescent="0.3">
      <c r="A19" s="174" t="s">
        <v>1040</v>
      </c>
      <c r="B19" s="268"/>
      <c r="C19" s="8" t="s">
        <v>445</v>
      </c>
      <c r="D19" s="10"/>
      <c r="E19" s="10">
        <f>'Phase II-Short-Scan'!V45</f>
        <v>0</v>
      </c>
      <c r="F19" s="10">
        <f>'Phase II-Short-Scan'!W45</f>
        <v>0</v>
      </c>
      <c r="G19" s="10">
        <f>'Phase II-Short-Scan'!X45</f>
        <v>0</v>
      </c>
    </row>
    <row r="20" spans="1:7" x14ac:dyDescent="0.3">
      <c r="A20" s="174" t="s">
        <v>1040</v>
      </c>
      <c r="B20" s="268"/>
      <c r="C20" s="8" t="s">
        <v>446</v>
      </c>
      <c r="D20" s="10"/>
      <c r="E20" s="10">
        <f>'Phase II-Short-Scan'!V46</f>
        <v>0</v>
      </c>
      <c r="F20" s="10">
        <f>'Phase II-Short-Scan'!W46</f>
        <v>0</v>
      </c>
      <c r="G20" s="10">
        <f>'Phase II-Short-Scan'!X46</f>
        <v>0</v>
      </c>
    </row>
    <row r="21" spans="1:7" x14ac:dyDescent="0.3">
      <c r="A21" s="174" t="s">
        <v>1040</v>
      </c>
      <c r="B21" s="268"/>
      <c r="C21" s="8" t="s">
        <v>447</v>
      </c>
      <c r="D21" s="10"/>
      <c r="E21" s="10">
        <f>'Phase II-Short-Scan'!V47</f>
        <v>24</v>
      </c>
      <c r="F21" s="10">
        <f>'Phase II-Short-Scan'!W47</f>
        <v>8</v>
      </c>
      <c r="G21" s="10">
        <f>'Phase II-Short-Scan'!X47</f>
        <v>16</v>
      </c>
    </row>
    <row r="22" spans="1:7" x14ac:dyDescent="0.3">
      <c r="A22" s="174"/>
      <c r="B22" s="8"/>
      <c r="C22" s="8"/>
      <c r="D22" s="10"/>
      <c r="E22" s="10"/>
      <c r="F22" s="10"/>
      <c r="G22" s="10"/>
    </row>
    <row r="23" spans="1:7" x14ac:dyDescent="0.3">
      <c r="A23" s="174" t="s">
        <v>1040</v>
      </c>
      <c r="B23" s="268" t="s">
        <v>768</v>
      </c>
      <c r="C23" s="8" t="s">
        <v>185</v>
      </c>
      <c r="D23" s="10"/>
      <c r="E23" s="86">
        <f>'Phase II-Short-Scan'!V49</f>
        <v>0.25</v>
      </c>
      <c r="F23" s="86">
        <f>'Phase II-Short-Scan'!W49</f>
        <v>0.75</v>
      </c>
      <c r="G23" s="86">
        <f>'Phase II-Short-Scan'!X49</f>
        <v>0.5</v>
      </c>
    </row>
    <row r="24" spans="1:7" x14ac:dyDescent="0.3">
      <c r="A24" s="174" t="s">
        <v>1040</v>
      </c>
      <c r="B24" s="268"/>
      <c r="C24" s="8" t="s">
        <v>445</v>
      </c>
      <c r="D24" s="10"/>
      <c r="E24" s="86">
        <f>'Phase II-Short-Scan'!V50</f>
        <v>0</v>
      </c>
      <c r="F24" s="86">
        <f>'Phase II-Short-Scan'!W50</f>
        <v>0</v>
      </c>
      <c r="G24" s="86">
        <f>'Phase II-Short-Scan'!X50</f>
        <v>0</v>
      </c>
    </row>
    <row r="25" spans="1:7" x14ac:dyDescent="0.3">
      <c r="A25" s="174" t="s">
        <v>1040</v>
      </c>
      <c r="B25" s="268"/>
      <c r="C25" s="8" t="s">
        <v>446</v>
      </c>
      <c r="D25" s="10"/>
      <c r="E25" s="86">
        <f>'Phase II-Short-Scan'!V51</f>
        <v>0</v>
      </c>
      <c r="F25" s="86">
        <f>'Phase II-Short-Scan'!W51</f>
        <v>0</v>
      </c>
      <c r="G25" s="86">
        <f>'Phase II-Short-Scan'!X51</f>
        <v>0</v>
      </c>
    </row>
    <row r="26" spans="1:7" x14ac:dyDescent="0.3">
      <c r="A26" s="174" t="s">
        <v>1040</v>
      </c>
      <c r="B26" s="268"/>
      <c r="C26" s="8" t="s">
        <v>447</v>
      </c>
      <c r="D26" s="10"/>
      <c r="E26" s="86">
        <f>'Phase II-Short-Scan'!V52</f>
        <v>0.75</v>
      </c>
      <c r="F26" s="86">
        <f>'Phase II-Short-Scan'!W52</f>
        <v>0.25</v>
      </c>
      <c r="G26" s="86">
        <f>'Phase II-Short-Scan'!X52</f>
        <v>0.5</v>
      </c>
    </row>
    <row r="27" spans="1:7" x14ac:dyDescent="0.3">
      <c r="A27" s="174"/>
      <c r="B27" s="8"/>
      <c r="C27" s="8"/>
      <c r="D27" s="10"/>
      <c r="E27" s="10"/>
      <c r="F27" s="10"/>
      <c r="G27" s="10"/>
    </row>
    <row r="28" spans="1:7" x14ac:dyDescent="0.3">
      <c r="A28" s="174" t="s">
        <v>1040</v>
      </c>
      <c r="B28" s="268" t="s">
        <v>449</v>
      </c>
      <c r="C28" s="8" t="s">
        <v>185</v>
      </c>
      <c r="D28" s="10"/>
      <c r="E28" s="10">
        <f>'Phase II-Short-Scan'!V54</f>
        <v>0.25</v>
      </c>
      <c r="F28" s="10">
        <f>'Phase II-Short-Scan'!W54</f>
        <v>0.75</v>
      </c>
      <c r="G28" s="10">
        <f>'Phase II-Short-Scan'!X54</f>
        <v>0.5</v>
      </c>
    </row>
    <row r="29" spans="1:7" x14ac:dyDescent="0.3">
      <c r="A29" s="174" t="s">
        <v>1040</v>
      </c>
      <c r="B29" s="268"/>
      <c r="C29" s="8" t="s">
        <v>445</v>
      </c>
      <c r="D29" s="10"/>
      <c r="E29" s="10">
        <f>'Phase II-Short-Scan'!V55</f>
        <v>0</v>
      </c>
      <c r="F29" s="10">
        <f>'Phase II-Short-Scan'!W55</f>
        <v>0</v>
      </c>
      <c r="G29" s="10">
        <f>'Phase II-Short-Scan'!X55</f>
        <v>0</v>
      </c>
    </row>
    <row r="30" spans="1:7" x14ac:dyDescent="0.3">
      <c r="A30" s="174" t="s">
        <v>1040</v>
      </c>
      <c r="B30" s="268"/>
      <c r="C30" s="8" t="s">
        <v>446</v>
      </c>
      <c r="D30" s="10"/>
      <c r="E30" s="10">
        <f>'Phase II-Short-Scan'!V56</f>
        <v>0</v>
      </c>
      <c r="F30" s="10">
        <f>'Phase II-Short-Scan'!W56</f>
        <v>0</v>
      </c>
      <c r="G30" s="10">
        <f>'Phase II-Short-Scan'!X56</f>
        <v>0</v>
      </c>
    </row>
    <row r="31" spans="1:7" x14ac:dyDescent="0.3">
      <c r="A31" s="174" t="s">
        <v>1040</v>
      </c>
      <c r="B31" s="268"/>
      <c r="C31" s="8" t="s">
        <v>447</v>
      </c>
      <c r="D31" s="10"/>
      <c r="E31" s="10">
        <f>'Phase II-Short-Scan'!V57</f>
        <v>0.75</v>
      </c>
      <c r="F31" s="10">
        <f>'Phase II-Short-Scan'!W57</f>
        <v>0.25</v>
      </c>
      <c r="G31" s="10">
        <f>'Phase II-Short-Scan'!X57</f>
        <v>0.5</v>
      </c>
    </row>
    <row r="32" spans="1:7" ht="15" thickBot="1" x14ac:dyDescent="0.35">
      <c r="A32" s="211"/>
      <c r="B32" s="157"/>
      <c r="C32" s="212"/>
    </row>
    <row r="33" spans="1:27" x14ac:dyDescent="0.3">
      <c r="C33" s="3"/>
      <c r="I33" s="10"/>
      <c r="J33" s="30"/>
      <c r="K33" s="149" t="s">
        <v>1089</v>
      </c>
      <c r="L33" s="149" t="s">
        <v>1089</v>
      </c>
      <c r="M33" s="149" t="s">
        <v>1089</v>
      </c>
      <c r="N33" s="30"/>
      <c r="O33" s="149" t="s">
        <v>1089</v>
      </c>
      <c r="R33" s="260" t="s">
        <v>1044</v>
      </c>
      <c r="S33" s="261"/>
      <c r="T33" s="261"/>
      <c r="U33" s="261"/>
      <c r="V33" s="261"/>
      <c r="W33" s="261"/>
      <c r="X33" s="261"/>
      <c r="Y33" s="261"/>
      <c r="Z33" s="261"/>
      <c r="AA33" s="262"/>
    </row>
    <row r="34" spans="1:27" ht="14.4" customHeight="1" x14ac:dyDescent="0.3">
      <c r="A34" s="263" t="s">
        <v>1090</v>
      </c>
      <c r="B34" s="269" t="s">
        <v>444</v>
      </c>
      <c r="C34" s="8" t="s">
        <v>185</v>
      </c>
      <c r="D34" s="214"/>
      <c r="E34" s="149">
        <f t="shared" ref="E34:G37" si="0">E18+E3</f>
        <v>8</v>
      </c>
      <c r="F34" s="149">
        <f t="shared" si="0"/>
        <v>24</v>
      </c>
      <c r="G34" s="149">
        <f t="shared" si="0"/>
        <v>16</v>
      </c>
      <c r="H34" s="30"/>
      <c r="I34" s="31" t="s">
        <v>795</v>
      </c>
      <c r="J34" s="30"/>
      <c r="K34" s="195">
        <f>((E44+E45)/(E44+E45+E46+E47))*100</f>
        <v>52.5</v>
      </c>
      <c r="L34" s="195">
        <f>((F44+F45)/(F44+F45+F46+F47))*100</f>
        <v>72.5</v>
      </c>
      <c r="M34" s="195">
        <f>((G44+G45)/(G44+G45+G46+G47))*100</f>
        <v>65</v>
      </c>
      <c r="N34" s="30"/>
      <c r="O34" s="149">
        <v>100</v>
      </c>
      <c r="R34" s="192" t="s">
        <v>789</v>
      </c>
      <c r="S34" s="94" t="s">
        <v>795</v>
      </c>
      <c r="T34" s="94" t="s">
        <v>796</v>
      </c>
      <c r="U34" s="94" t="s">
        <v>797</v>
      </c>
      <c r="V34" s="94" t="s">
        <v>798</v>
      </c>
      <c r="W34" s="94" t="s">
        <v>799</v>
      </c>
      <c r="X34" s="94" t="s">
        <v>800</v>
      </c>
      <c r="Y34" s="94" t="s">
        <v>801</v>
      </c>
      <c r="Z34" s="94" t="s">
        <v>802</v>
      </c>
      <c r="AA34" s="139" t="s">
        <v>803</v>
      </c>
    </row>
    <row r="35" spans="1:27" ht="15" thickBot="1" x14ac:dyDescent="0.35">
      <c r="A35" s="264"/>
      <c r="B35" s="247"/>
      <c r="C35" s="213" t="s">
        <v>445</v>
      </c>
      <c r="D35" s="10"/>
      <c r="E35" s="149">
        <f t="shared" si="0"/>
        <v>8</v>
      </c>
      <c r="F35" s="149">
        <f t="shared" si="0"/>
        <v>7</v>
      </c>
      <c r="G35" s="149">
        <f t="shared" si="0"/>
        <v>8</v>
      </c>
      <c r="H35" s="30"/>
      <c r="I35" s="31" t="s">
        <v>796</v>
      </c>
      <c r="J35" s="30"/>
      <c r="K35" s="195">
        <f>(E44/(E44+E46))*100</f>
        <v>55.555555555555557</v>
      </c>
      <c r="L35" s="195">
        <f>(F44/(F44+F46))*100</f>
        <v>71.428571428571431</v>
      </c>
      <c r="M35" s="195">
        <f>(G44/(G44+G46))*100</f>
        <v>71.428571428571431</v>
      </c>
      <c r="N35" s="30"/>
      <c r="O35" s="149">
        <v>100</v>
      </c>
      <c r="R35" s="193"/>
      <c r="S35" s="188" t="s">
        <v>1089</v>
      </c>
      <c r="T35" s="188" t="s">
        <v>1089</v>
      </c>
      <c r="U35" s="188" t="s">
        <v>1089</v>
      </c>
      <c r="V35" s="188" t="s">
        <v>1089</v>
      </c>
      <c r="W35" s="188" t="s">
        <v>1089</v>
      </c>
      <c r="X35" s="188" t="s">
        <v>1089</v>
      </c>
      <c r="Y35" s="188" t="s">
        <v>1089</v>
      </c>
      <c r="Z35" s="188" t="s">
        <v>1089</v>
      </c>
      <c r="AA35" s="189" t="s">
        <v>1089</v>
      </c>
    </row>
    <row r="36" spans="1:27" x14ac:dyDescent="0.3">
      <c r="A36" s="264"/>
      <c r="B36" s="247"/>
      <c r="C36" s="8" t="s">
        <v>446</v>
      </c>
      <c r="D36" s="10"/>
      <c r="E36" s="149">
        <f t="shared" si="0"/>
        <v>2</v>
      </c>
      <c r="F36" s="149">
        <f t="shared" si="0"/>
        <v>3</v>
      </c>
      <c r="G36" s="149">
        <f t="shared" si="0"/>
        <v>2</v>
      </c>
      <c r="H36" s="30"/>
      <c r="I36" s="31" t="s">
        <v>797</v>
      </c>
      <c r="J36" s="30"/>
      <c r="K36" s="195">
        <f>(E44/(E44+E47))*100</f>
        <v>25</v>
      </c>
      <c r="L36" s="195">
        <f>(F44/(F44+F47))*100</f>
        <v>75</v>
      </c>
      <c r="M36" s="195">
        <f>(G44/(G44+G47))*100</f>
        <v>50</v>
      </c>
      <c r="N36" s="30"/>
      <c r="O36" s="149">
        <v>100</v>
      </c>
      <c r="R36" s="194" t="s">
        <v>162</v>
      </c>
      <c r="S36" s="205">
        <f>K34</f>
        <v>52.5</v>
      </c>
      <c r="T36" s="205">
        <f>K35</f>
        <v>55.555555555555557</v>
      </c>
      <c r="U36" s="205">
        <f>K36</f>
        <v>25</v>
      </c>
      <c r="V36" s="205">
        <f>K37</f>
        <v>80</v>
      </c>
      <c r="W36" s="205">
        <f>K38</f>
        <v>20</v>
      </c>
      <c r="X36" s="205">
        <f>K39</f>
        <v>75</v>
      </c>
      <c r="Y36" s="205">
        <f>K40</f>
        <v>44.721359549995796</v>
      </c>
      <c r="Z36" s="205">
        <f>K41</f>
        <v>34.482758620689658</v>
      </c>
      <c r="AA36" s="206">
        <f>K42</f>
        <v>5.9868434008924956</v>
      </c>
    </row>
    <row r="37" spans="1:27" x14ac:dyDescent="0.3">
      <c r="A37" s="264"/>
      <c r="B37" s="248"/>
      <c r="C37" s="8" t="s">
        <v>447</v>
      </c>
      <c r="D37" s="10"/>
      <c r="E37" s="149">
        <f t="shared" si="0"/>
        <v>24</v>
      </c>
      <c r="F37" s="149">
        <f t="shared" si="0"/>
        <v>8</v>
      </c>
      <c r="G37" s="149">
        <f t="shared" si="0"/>
        <v>16</v>
      </c>
      <c r="H37" s="30"/>
      <c r="I37" s="31" t="s">
        <v>798</v>
      </c>
      <c r="J37" s="30"/>
      <c r="K37" s="195">
        <f>(E45/(E45+E46))*100</f>
        <v>80</v>
      </c>
      <c r="L37" s="195">
        <f>(F45/(F45+F46))*100</f>
        <v>70</v>
      </c>
      <c r="M37" s="195">
        <f>(G45/(G45+G46))*100</f>
        <v>80</v>
      </c>
      <c r="N37" s="30"/>
      <c r="O37" s="149">
        <v>100</v>
      </c>
      <c r="R37" s="196" t="s">
        <v>163</v>
      </c>
      <c r="S37" s="195">
        <f>L34</f>
        <v>72.5</v>
      </c>
      <c r="T37" s="195">
        <f>L35</f>
        <v>71.428571428571431</v>
      </c>
      <c r="U37" s="195">
        <f>L36</f>
        <v>75</v>
      </c>
      <c r="V37" s="195">
        <f>L37</f>
        <v>70</v>
      </c>
      <c r="W37" s="195">
        <f>L38</f>
        <v>30</v>
      </c>
      <c r="X37" s="195">
        <f>L39</f>
        <v>25</v>
      </c>
      <c r="Y37" s="195">
        <f>L40</f>
        <v>72.456883730947197</v>
      </c>
      <c r="Z37" s="195">
        <f>L41</f>
        <v>73.17073170731706</v>
      </c>
      <c r="AA37" s="203">
        <f>L42</f>
        <v>45.056355688958291</v>
      </c>
    </row>
    <row r="38" spans="1:27" x14ac:dyDescent="0.3">
      <c r="A38" s="264"/>
      <c r="B38" s="10"/>
      <c r="C38" s="8"/>
      <c r="D38" s="10"/>
      <c r="E38" s="149"/>
      <c r="F38" s="149"/>
      <c r="G38" s="149"/>
      <c r="H38" s="30"/>
      <c r="I38" s="31" t="s">
        <v>799</v>
      </c>
      <c r="J38" s="30"/>
      <c r="K38" s="216">
        <f>(E46/(E46+E45))*100</f>
        <v>20</v>
      </c>
      <c r="L38" s="216">
        <f>(F46/(F46+F45))*100</f>
        <v>30</v>
      </c>
      <c r="M38" s="216">
        <f>(G46/(G46+G45))*100</f>
        <v>20</v>
      </c>
      <c r="N38" s="30"/>
      <c r="O38" s="149">
        <v>0</v>
      </c>
      <c r="R38" s="197" t="s">
        <v>164</v>
      </c>
      <c r="S38" s="195">
        <f>M34</f>
        <v>65</v>
      </c>
      <c r="T38" s="195">
        <f>M35</f>
        <v>71.428571428571431</v>
      </c>
      <c r="U38" s="195">
        <f>M36</f>
        <v>50</v>
      </c>
      <c r="V38" s="195">
        <f>M37</f>
        <v>80</v>
      </c>
      <c r="W38" s="195">
        <f>M38</f>
        <v>20</v>
      </c>
      <c r="X38" s="195">
        <f>M39</f>
        <v>50</v>
      </c>
      <c r="Y38" s="195">
        <f>M40</f>
        <v>63.245553203367585</v>
      </c>
      <c r="Z38" s="195">
        <f>M41</f>
        <v>58.82352941176471</v>
      </c>
      <c r="AA38" s="203">
        <f>M42</f>
        <v>31.448545101657555</v>
      </c>
    </row>
    <row r="39" spans="1:27" x14ac:dyDescent="0.3">
      <c r="A39" s="264"/>
      <c r="B39" s="265" t="s">
        <v>768</v>
      </c>
      <c r="C39" s="8" t="s">
        <v>185</v>
      </c>
      <c r="E39" s="215">
        <f>E34/32</f>
        <v>0.25</v>
      </c>
      <c r="F39" s="215">
        <f>F34/32</f>
        <v>0.75</v>
      </c>
      <c r="G39" s="215">
        <f>G34/32</f>
        <v>0.5</v>
      </c>
      <c r="H39" s="30"/>
      <c r="I39" s="31" t="s">
        <v>800</v>
      </c>
      <c r="J39" s="30"/>
      <c r="K39" s="195">
        <f>(E47/(E47+E44))*100</f>
        <v>75</v>
      </c>
      <c r="L39" s="195">
        <f>(F47/(F47+F44))*100</f>
        <v>25</v>
      </c>
      <c r="M39" s="195">
        <f>(G47/(G47+G44))*100</f>
        <v>50</v>
      </c>
      <c r="N39" s="30"/>
      <c r="O39" s="149">
        <v>0</v>
      </c>
      <c r="R39" s="198"/>
      <c r="S39" s="195"/>
      <c r="T39" s="195"/>
      <c r="U39" s="195"/>
      <c r="V39" s="195"/>
      <c r="W39" s="195"/>
      <c r="X39" s="195"/>
      <c r="Y39" s="195"/>
      <c r="Z39" s="195"/>
      <c r="AA39" s="203"/>
    </row>
    <row r="40" spans="1:27" ht="15" thickBot="1" x14ac:dyDescent="0.35">
      <c r="A40" s="264"/>
      <c r="B40" s="266"/>
      <c r="C40" s="8" t="s">
        <v>445</v>
      </c>
      <c r="E40" s="215">
        <f t="shared" ref="E40:G41" si="1">E35/10</f>
        <v>0.8</v>
      </c>
      <c r="F40" s="215">
        <f t="shared" si="1"/>
        <v>0.7</v>
      </c>
      <c r="G40" s="215">
        <f t="shared" si="1"/>
        <v>0.8</v>
      </c>
      <c r="H40" s="30"/>
      <c r="I40" s="31" t="s">
        <v>801</v>
      </c>
      <c r="J40" s="30"/>
      <c r="K40" s="195">
        <f>SQRT(K36*K37)</f>
        <v>44.721359549995796</v>
      </c>
      <c r="L40" s="195">
        <f>SQRT(L36*L37)</f>
        <v>72.456883730947197</v>
      </c>
      <c r="M40" s="195">
        <f>SQRT(M36*M37)</f>
        <v>63.245553203367585</v>
      </c>
      <c r="N40" s="30"/>
      <c r="O40" s="149">
        <v>100</v>
      </c>
      <c r="R40" s="199" t="s">
        <v>792</v>
      </c>
      <c r="S40" s="217">
        <v>100</v>
      </c>
      <c r="T40" s="217">
        <v>100</v>
      </c>
      <c r="U40" s="217">
        <v>100</v>
      </c>
      <c r="V40" s="217">
        <v>100</v>
      </c>
      <c r="W40" s="217">
        <v>0</v>
      </c>
      <c r="X40" s="217">
        <v>0</v>
      </c>
      <c r="Y40" s="217">
        <v>100</v>
      </c>
      <c r="Z40" s="217">
        <v>100</v>
      </c>
      <c r="AA40" s="218">
        <v>100</v>
      </c>
    </row>
    <row r="41" spans="1:27" x14ac:dyDescent="0.3">
      <c r="A41" s="264"/>
      <c r="B41" s="266"/>
      <c r="C41" s="8" t="s">
        <v>446</v>
      </c>
      <c r="E41" s="215">
        <f t="shared" si="1"/>
        <v>0.2</v>
      </c>
      <c r="F41" s="215">
        <f t="shared" si="1"/>
        <v>0.3</v>
      </c>
      <c r="G41" s="215">
        <f t="shared" si="1"/>
        <v>0.2</v>
      </c>
      <c r="H41" s="30"/>
      <c r="I41" s="31" t="s">
        <v>802</v>
      </c>
      <c r="J41" s="30"/>
      <c r="K41" s="195">
        <f>2*((K35*K36)/(K35+K36))</f>
        <v>34.482758620689658</v>
      </c>
      <c r="L41" s="195">
        <f>2*((L35*L36)/(L35+L36))</f>
        <v>73.17073170731706</v>
      </c>
      <c r="M41" s="195">
        <f>2*((M35*M36)/(M35+M36))</f>
        <v>58.82352941176471</v>
      </c>
      <c r="N41" s="30"/>
      <c r="O41" s="149">
        <v>100</v>
      </c>
    </row>
    <row r="42" spans="1:27" x14ac:dyDescent="0.3">
      <c r="A42" s="264"/>
      <c r="B42" s="266"/>
      <c r="C42" s="8" t="s">
        <v>447</v>
      </c>
      <c r="E42" s="215">
        <f>E37/32</f>
        <v>0.75</v>
      </c>
      <c r="F42" s="215">
        <f>F37/32</f>
        <v>0.25</v>
      </c>
      <c r="G42" s="215">
        <f>G37/32</f>
        <v>0.5</v>
      </c>
      <c r="H42" s="30"/>
      <c r="I42" s="31" t="s">
        <v>803</v>
      </c>
      <c r="J42" s="30"/>
      <c r="K42" s="195">
        <f>(((E44*E45)-(E46*E47))/SQRT((E44+E46)*(E44+E47)*(E45+E46)*(E45+E47)))*100</f>
        <v>5.9868434008924956</v>
      </c>
      <c r="L42" s="195">
        <f>(((F44*F45)-(F46*F47))/SQRT((F44+F46)*(F44+F47)*(F45+F46)*(F45+F47)))*100</f>
        <v>45.056355688958291</v>
      </c>
      <c r="M42" s="195">
        <f>(((G44*G45)-(G46*G47))/SQRT((G44+G46)*(G44+G47)*(G45+G46)*(G45+G47)))*100</f>
        <v>31.448545101657555</v>
      </c>
      <c r="N42" s="30"/>
      <c r="O42" s="149">
        <v>100</v>
      </c>
    </row>
    <row r="43" spans="1:27" x14ac:dyDescent="0.3">
      <c r="A43" s="264"/>
      <c r="E43" s="178"/>
      <c r="F43" s="178"/>
      <c r="G43" s="178"/>
    </row>
    <row r="44" spans="1:27" x14ac:dyDescent="0.3">
      <c r="A44" s="264"/>
      <c r="B44" s="246" t="s">
        <v>449</v>
      </c>
      <c r="C44" s="8" t="s">
        <v>185</v>
      </c>
      <c r="D44" s="10"/>
      <c r="E44" s="149">
        <f>E34/32</f>
        <v>0.25</v>
      </c>
      <c r="F44" s="149">
        <f>F34/32</f>
        <v>0.75</v>
      </c>
      <c r="G44" s="149">
        <f>G34/32</f>
        <v>0.5</v>
      </c>
    </row>
    <row r="45" spans="1:27" x14ac:dyDescent="0.3">
      <c r="A45" s="264"/>
      <c r="B45" s="247"/>
      <c r="C45" s="8" t="s">
        <v>445</v>
      </c>
      <c r="D45" s="10"/>
      <c r="E45" s="149">
        <f t="shared" ref="E45:G46" si="2">E35/10</f>
        <v>0.8</v>
      </c>
      <c r="F45" s="149">
        <f t="shared" si="2"/>
        <v>0.7</v>
      </c>
      <c r="G45" s="149">
        <f t="shared" si="2"/>
        <v>0.8</v>
      </c>
    </row>
    <row r="46" spans="1:27" x14ac:dyDescent="0.3">
      <c r="A46" s="264"/>
      <c r="B46" s="247"/>
      <c r="C46" s="8" t="s">
        <v>446</v>
      </c>
      <c r="D46" s="10"/>
      <c r="E46" s="149">
        <f t="shared" si="2"/>
        <v>0.2</v>
      </c>
      <c r="F46" s="149">
        <f t="shared" si="2"/>
        <v>0.3</v>
      </c>
      <c r="G46" s="149">
        <f t="shared" si="2"/>
        <v>0.2</v>
      </c>
    </row>
    <row r="47" spans="1:27" x14ac:dyDescent="0.3">
      <c r="A47" s="264"/>
      <c r="B47" s="248"/>
      <c r="C47" s="8" t="s">
        <v>447</v>
      </c>
      <c r="D47" s="10"/>
      <c r="E47" s="149">
        <f>E37/32</f>
        <v>0.75</v>
      </c>
      <c r="F47" s="149">
        <f>F37/32</f>
        <v>0.25</v>
      </c>
      <c r="G47" s="149">
        <f>G37/32</f>
        <v>0.5</v>
      </c>
    </row>
  </sheetData>
  <mergeCells count="11">
    <mergeCell ref="A34:A47"/>
    <mergeCell ref="B34:B37"/>
    <mergeCell ref="B39:B42"/>
    <mergeCell ref="B44:B47"/>
    <mergeCell ref="R33:AA33"/>
    <mergeCell ref="B28:B31"/>
    <mergeCell ref="B3:B6"/>
    <mergeCell ref="B8:B11"/>
    <mergeCell ref="B13:B16"/>
    <mergeCell ref="B18:B21"/>
    <mergeCell ref="B23:B26"/>
  </mergeCells>
  <conditionalFormatting sqref="C2:C42 C44:C47">
    <cfRule type="containsText" dxfId="31" priority="50" operator="containsText" text="FN">
      <formula>NOT(ISERROR(SEARCH("FN",C2)))</formula>
    </cfRule>
    <cfRule type="containsText" dxfId="30" priority="49" operator="containsText" text="FP">
      <formula>NOT(ISERROR(SEARCH("FP",C2)))</formula>
    </cfRule>
    <cfRule type="containsText" dxfId="29" priority="48" operator="containsText" text="TN">
      <formula>NOT(ISERROR(SEARCH("TN",C2)))</formula>
    </cfRule>
    <cfRule type="containsText" dxfId="28" priority="47" operator="containsText" text="TP">
      <formula>NOT(ISERROR(SEARCH("TP",C2)))</formula>
    </cfRule>
  </conditionalFormatting>
  <conditionalFormatting sqref="K34:K37">
    <cfRule type="colorScale" priority="1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K38">
    <cfRule type="colorScale" priority="13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K40:K42">
    <cfRule type="colorScale" priority="9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K34:O37">
    <cfRule type="colorScale" priority="16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K38:O39">
    <cfRule type="colorScale" priority="12">
      <colorScale>
        <cfvo type="num" val="0"/>
        <cfvo type="num" val="50"/>
        <cfvo type="num" val="100"/>
        <color rgb="FF63BE7B"/>
        <color rgb="FFFFEB84"/>
        <color rgb="FFF8696B"/>
      </colorScale>
    </cfRule>
  </conditionalFormatting>
  <conditionalFormatting sqref="K40:O42">
    <cfRule type="colorScale" priority="8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L34:L37">
    <cfRule type="colorScale" priority="18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L38">
    <cfRule type="colorScale" priority="14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L40:L42">
    <cfRule type="colorScale" priority="10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34:M37">
    <cfRule type="colorScale" priority="19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38">
    <cfRule type="colorScale" priority="15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M40:M42">
    <cfRule type="colorScale" priority="11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7:S38">
    <cfRule type="colorScale" priority="3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6:V40">
    <cfRule type="colorScale" priority="5">
      <colorScale>
        <cfvo type="num" val="0"/>
        <cfvo type="num" val="50"/>
        <cfvo type="num" val="100"/>
        <color rgb="FFF8696B"/>
        <color rgb="FFFFEB84"/>
        <color rgb="FF63BE7B"/>
      </colorScale>
    </cfRule>
    <cfRule type="colorScale" priority="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40:V40">
    <cfRule type="colorScale" priority="2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T36:T38">
    <cfRule type="colorScale" priority="33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U36:U38">
    <cfRule type="colorScale" priority="32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V36:V38">
    <cfRule type="colorScale" priority="31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W37:W38">
    <cfRule type="colorScale" priority="30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W36:X40">
    <cfRule type="colorScale" priority="2">
      <colorScale>
        <cfvo type="num" val="0"/>
        <cfvo type="num" val="0.5"/>
        <cfvo type="num" val="1"/>
        <color rgb="FF63BE7B"/>
        <color rgb="FFFFEB84"/>
        <color rgb="FFF8696B"/>
      </colorScale>
    </cfRule>
    <cfRule type="colorScale" priority="1">
      <colorScale>
        <cfvo type="num" val="0"/>
        <cfvo type="num" val="50"/>
        <cfvo type="num" val="100"/>
        <color rgb="FF63BE7B"/>
        <color rgb="FFFFEB84"/>
        <color rgb="FFF8696B"/>
      </colorScale>
    </cfRule>
  </conditionalFormatting>
  <conditionalFormatting sqref="W40:X40">
    <cfRule type="colorScale" priority="24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X36:X38">
    <cfRule type="colorScale" priority="29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Y37:Y38">
    <cfRule type="colorScale" priority="28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Y36:AA40">
    <cfRule type="colorScale" priority="3">
      <colorScale>
        <cfvo type="num" val="0"/>
        <cfvo type="num" val="50"/>
        <cfvo type="num" val="100"/>
        <color rgb="FFF8696B"/>
        <color rgb="FFFFEB84"/>
        <color rgb="FF63BE7B"/>
      </colorScale>
    </cfRule>
    <cfRule type="colorScale" priority="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Y40:AA40">
    <cfRule type="colorScale" priority="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Z36:AA38">
    <cfRule type="colorScale" priority="2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2B1F1-972E-4022-9927-E5D314EB6C00}">
  <sheetPr>
    <tabColor rgb="FF92D050"/>
  </sheetPr>
  <dimension ref="A1:AA51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1" width="11" customWidth="1"/>
    <col min="2" max="2" width="10.5546875" bestFit="1" customWidth="1"/>
    <col min="4" max="4" width="1.109375" customWidth="1"/>
    <col min="8" max="8" width="1.109375" style="25" customWidth="1"/>
    <col min="9" max="9" width="16.88671875" bestFit="1" customWidth="1"/>
    <col min="10" max="10" width="1.109375" style="25" customWidth="1"/>
    <col min="14" max="14" width="1.109375" style="25" customWidth="1"/>
    <col min="15" max="15" width="15.21875" bestFit="1" customWidth="1"/>
    <col min="16" max="17" width="8.88671875" customWidth="1"/>
    <col min="18" max="18" width="15.33203125" bestFit="1" customWidth="1"/>
    <col min="19" max="20" width="8.88671875" customWidth="1"/>
    <col min="21" max="21" width="11" customWidth="1"/>
    <col min="22" max="22" width="15.109375" customWidth="1"/>
    <col min="23" max="24" width="8.88671875" customWidth="1"/>
    <col min="25" max="25" width="16.88671875" bestFit="1" customWidth="1"/>
    <col min="29" max="31" width="8.88671875" customWidth="1"/>
    <col min="32" max="32" width="64" customWidth="1"/>
    <col min="33" max="33" width="11" bestFit="1" customWidth="1"/>
    <col min="34" max="34" width="12.6640625" customWidth="1"/>
    <col min="38" max="38" width="10.5546875" bestFit="1" customWidth="1"/>
  </cols>
  <sheetData>
    <row r="1" spans="1:16" s="24" customFormat="1" x14ac:dyDescent="0.3">
      <c r="A1" s="101" t="s">
        <v>2</v>
      </c>
      <c r="B1" s="101" t="s">
        <v>790</v>
      </c>
      <c r="C1" s="101" t="s">
        <v>791</v>
      </c>
      <c r="D1" s="101"/>
      <c r="E1" s="200" t="s">
        <v>162</v>
      </c>
      <c r="F1" s="201" t="s">
        <v>163</v>
      </c>
      <c r="G1" s="202" t="s">
        <v>164</v>
      </c>
      <c r="H1" s="207"/>
      <c r="I1" s="207" t="s">
        <v>790</v>
      </c>
      <c r="J1" s="207"/>
      <c r="K1" s="208" t="s">
        <v>162</v>
      </c>
      <c r="L1" s="209" t="s">
        <v>163</v>
      </c>
      <c r="M1" s="210" t="s">
        <v>164</v>
      </c>
      <c r="N1" s="207"/>
      <c r="O1" s="207" t="s">
        <v>792</v>
      </c>
      <c r="P1" s="207"/>
    </row>
    <row r="2" spans="1:16" x14ac:dyDescent="0.3">
      <c r="A2" s="10"/>
      <c r="B2" s="10"/>
      <c r="C2" s="8"/>
      <c r="D2" s="10"/>
      <c r="E2" s="10"/>
      <c r="F2" s="10"/>
      <c r="G2" s="10"/>
    </row>
    <row r="3" spans="1:16" x14ac:dyDescent="0.3">
      <c r="A3" s="153" t="s">
        <v>111</v>
      </c>
      <c r="B3" s="268" t="s">
        <v>444</v>
      </c>
      <c r="C3" s="8" t="s">
        <v>185</v>
      </c>
      <c r="D3" s="10"/>
      <c r="E3" s="149">
        <f>'Phase III'!S19</f>
        <v>0</v>
      </c>
      <c r="F3" s="149">
        <f>'Phase III'!T19</f>
        <v>0</v>
      </c>
      <c r="G3" s="149">
        <f>'Phase III'!U19</f>
        <v>0</v>
      </c>
    </row>
    <row r="4" spans="1:16" x14ac:dyDescent="0.3">
      <c r="A4" s="153" t="s">
        <v>111</v>
      </c>
      <c r="B4" s="268"/>
      <c r="C4" s="8" t="s">
        <v>445</v>
      </c>
      <c r="D4" s="10"/>
      <c r="E4" s="149">
        <f>'Phase III'!S20</f>
        <v>8</v>
      </c>
      <c r="F4" s="149">
        <f>'Phase III'!T20</f>
        <v>7</v>
      </c>
      <c r="G4" s="149">
        <f>'Phase III'!U20</f>
        <v>8</v>
      </c>
    </row>
    <row r="5" spans="1:16" x14ac:dyDescent="0.3">
      <c r="A5" s="153" t="s">
        <v>111</v>
      </c>
      <c r="B5" s="268"/>
      <c r="C5" s="8" t="s">
        <v>446</v>
      </c>
      <c r="D5" s="10"/>
      <c r="E5" s="149">
        <f>'Phase III'!S21</f>
        <v>2</v>
      </c>
      <c r="F5" s="149">
        <f>'Phase III'!T21</f>
        <v>3</v>
      </c>
      <c r="G5" s="149">
        <f>'Phase III'!U21</f>
        <v>2</v>
      </c>
    </row>
    <row r="6" spans="1:16" x14ac:dyDescent="0.3">
      <c r="A6" s="153" t="s">
        <v>111</v>
      </c>
      <c r="B6" s="268"/>
      <c r="C6" s="8" t="s">
        <v>447</v>
      </c>
      <c r="D6" s="10"/>
      <c r="E6" s="149">
        <f>'Phase III'!S22</f>
        <v>0</v>
      </c>
      <c r="F6" s="149">
        <f>'Phase III'!T22</f>
        <v>0</v>
      </c>
      <c r="G6" s="149">
        <f>'Phase III'!U22</f>
        <v>0</v>
      </c>
    </row>
    <row r="7" spans="1:16" x14ac:dyDescent="0.3">
      <c r="A7" s="153"/>
      <c r="B7" s="8"/>
      <c r="C7" s="8"/>
      <c r="D7" s="10"/>
      <c r="E7" s="149"/>
      <c r="F7" s="149"/>
      <c r="G7" s="149"/>
    </row>
    <row r="8" spans="1:16" x14ac:dyDescent="0.3">
      <c r="A8" s="153" t="s">
        <v>111</v>
      </c>
      <c r="B8" s="268" t="s">
        <v>768</v>
      </c>
      <c r="C8" s="8" t="s">
        <v>185</v>
      </c>
      <c r="D8" s="10"/>
      <c r="E8" s="215">
        <f>'Phase III'!S29</f>
        <v>0</v>
      </c>
      <c r="F8" s="215">
        <f>'Phase III'!T29</f>
        <v>0</v>
      </c>
      <c r="G8" s="215">
        <f>'Phase III'!U24</f>
        <v>0</v>
      </c>
    </row>
    <row r="9" spans="1:16" x14ac:dyDescent="0.3">
      <c r="A9" s="153" t="s">
        <v>111</v>
      </c>
      <c r="B9" s="268"/>
      <c r="C9" s="8" t="s">
        <v>445</v>
      </c>
      <c r="D9" s="10"/>
      <c r="E9" s="215">
        <f>'Phase III'!S30</f>
        <v>0.8</v>
      </c>
      <c r="F9" s="215">
        <f>'Phase III'!T30</f>
        <v>0.7</v>
      </c>
      <c r="G9" s="215">
        <f>'Phase III'!U25</f>
        <v>0.8</v>
      </c>
    </row>
    <row r="10" spans="1:16" x14ac:dyDescent="0.3">
      <c r="A10" s="153" t="s">
        <v>111</v>
      </c>
      <c r="B10" s="268"/>
      <c r="C10" s="8" t="s">
        <v>446</v>
      </c>
      <c r="D10" s="10"/>
      <c r="E10" s="215">
        <f>'Phase III'!S31</f>
        <v>0.2</v>
      </c>
      <c r="F10" s="215">
        <f>'Phase III'!T31</f>
        <v>0.3</v>
      </c>
      <c r="G10" s="215">
        <f>'Phase III'!U26</f>
        <v>0.2</v>
      </c>
    </row>
    <row r="11" spans="1:16" x14ac:dyDescent="0.3">
      <c r="A11" s="153" t="s">
        <v>111</v>
      </c>
      <c r="B11" s="268"/>
      <c r="C11" s="8" t="s">
        <v>447</v>
      </c>
      <c r="D11" s="10"/>
      <c r="E11" s="215">
        <f>'Phase III'!S32</f>
        <v>0</v>
      </c>
      <c r="F11" s="215">
        <f>'Phase III'!T32</f>
        <v>0</v>
      </c>
      <c r="G11" s="215">
        <f>'Phase III'!U27</f>
        <v>0</v>
      </c>
    </row>
    <row r="12" spans="1:16" x14ac:dyDescent="0.3">
      <c r="A12" s="153"/>
      <c r="B12" s="8"/>
      <c r="C12" s="8"/>
      <c r="D12" s="10"/>
      <c r="E12" s="149"/>
      <c r="F12" s="149"/>
      <c r="G12" s="149"/>
    </row>
    <row r="13" spans="1:16" x14ac:dyDescent="0.3">
      <c r="A13" s="153" t="s">
        <v>111</v>
      </c>
      <c r="B13" s="268" t="s">
        <v>449</v>
      </c>
      <c r="C13" s="8" t="s">
        <v>185</v>
      </c>
      <c r="D13" s="10"/>
      <c r="E13" s="149">
        <f>'Phase III'!S29</f>
        <v>0</v>
      </c>
      <c r="F13" s="149">
        <f>'Phase III'!T29</f>
        <v>0</v>
      </c>
      <c r="G13" s="149">
        <f>'Phase III'!U29</f>
        <v>0</v>
      </c>
    </row>
    <row r="14" spans="1:16" x14ac:dyDescent="0.3">
      <c r="A14" s="153" t="s">
        <v>111</v>
      </c>
      <c r="B14" s="268"/>
      <c r="C14" s="8" t="s">
        <v>445</v>
      </c>
      <c r="D14" s="10"/>
      <c r="E14" s="149">
        <f>'Phase III'!S30</f>
        <v>0.8</v>
      </c>
      <c r="F14" s="149">
        <f>'Phase III'!T30</f>
        <v>0.7</v>
      </c>
      <c r="G14" s="149">
        <f>'Phase III'!U30</f>
        <v>0.8</v>
      </c>
    </row>
    <row r="15" spans="1:16" x14ac:dyDescent="0.3">
      <c r="A15" s="153" t="s">
        <v>111</v>
      </c>
      <c r="B15" s="268"/>
      <c r="C15" s="8" t="s">
        <v>446</v>
      </c>
      <c r="D15" s="10"/>
      <c r="E15" s="149">
        <f>'Phase III'!S31</f>
        <v>0.2</v>
      </c>
      <c r="F15" s="149">
        <f>'Phase III'!T31</f>
        <v>0.3</v>
      </c>
      <c r="G15" s="149">
        <f>'Phase III'!U31</f>
        <v>0.2</v>
      </c>
    </row>
    <row r="16" spans="1:16" x14ac:dyDescent="0.3">
      <c r="A16" s="153" t="s">
        <v>111</v>
      </c>
      <c r="B16" s="268"/>
      <c r="C16" s="8" t="s">
        <v>447</v>
      </c>
      <c r="D16" s="10"/>
      <c r="E16" s="149">
        <f>'Phase III'!S32</f>
        <v>0</v>
      </c>
      <c r="F16" s="149">
        <f>'Phase III'!T32</f>
        <v>0</v>
      </c>
      <c r="G16" s="149">
        <f>'Phase III'!U32</f>
        <v>0</v>
      </c>
    </row>
    <row r="17" spans="1:7" x14ac:dyDescent="0.3">
      <c r="A17" s="10"/>
      <c r="B17" s="10"/>
      <c r="C17" s="8"/>
      <c r="D17" s="10"/>
      <c r="E17" s="10"/>
      <c r="F17" s="10"/>
      <c r="G17" s="10"/>
    </row>
    <row r="18" spans="1:7" x14ac:dyDescent="0.3">
      <c r="A18" s="174" t="s">
        <v>1039</v>
      </c>
      <c r="B18" s="268" t="s">
        <v>444</v>
      </c>
      <c r="C18" s="8" t="s">
        <v>185</v>
      </c>
      <c r="D18" s="10"/>
      <c r="E18" s="149">
        <f>'Phase II-Long-Scan'!W19</f>
        <v>3</v>
      </c>
      <c r="F18" s="149">
        <f>'Phase II-Long-Scan'!X19</f>
        <v>3</v>
      </c>
      <c r="G18" s="149">
        <f>'Phase II-Long-Scan'!Y19</f>
        <v>3</v>
      </c>
    </row>
    <row r="19" spans="1:7" x14ac:dyDescent="0.3">
      <c r="A19" s="174" t="s">
        <v>1039</v>
      </c>
      <c r="B19" s="268"/>
      <c r="C19" s="8" t="s">
        <v>445</v>
      </c>
      <c r="D19" s="10"/>
      <c r="E19" s="149">
        <f>'Phase II-Long-Scan'!W20</f>
        <v>0</v>
      </c>
      <c r="F19" s="149">
        <f>'Phase II-Long-Scan'!X20</f>
        <v>0</v>
      </c>
      <c r="G19" s="149">
        <f>'Phase II-Long-Scan'!Y20</f>
        <v>0</v>
      </c>
    </row>
    <row r="20" spans="1:7" x14ac:dyDescent="0.3">
      <c r="A20" s="174" t="s">
        <v>1039</v>
      </c>
      <c r="B20" s="268"/>
      <c r="C20" s="8" t="s">
        <v>446</v>
      </c>
      <c r="D20" s="10"/>
      <c r="E20" s="149">
        <f>'Phase II-Long-Scan'!W21</f>
        <v>0</v>
      </c>
      <c r="F20" s="149">
        <f>'Phase II-Long-Scan'!X21</f>
        <v>0</v>
      </c>
      <c r="G20" s="149">
        <f>'Phase II-Long-Scan'!Y21</f>
        <v>0</v>
      </c>
    </row>
    <row r="21" spans="1:7" x14ac:dyDescent="0.3">
      <c r="A21" s="174" t="s">
        <v>1039</v>
      </c>
      <c r="B21" s="268"/>
      <c r="C21" s="8" t="s">
        <v>447</v>
      </c>
      <c r="D21" s="10"/>
      <c r="E21" s="149">
        <f>'Phase II-Long-Scan'!W22</f>
        <v>0</v>
      </c>
      <c r="F21" s="149">
        <f>'Phase II-Long-Scan'!X22</f>
        <v>0</v>
      </c>
      <c r="G21" s="149">
        <f>'Phase II-Long-Scan'!Y22</f>
        <v>0</v>
      </c>
    </row>
    <row r="22" spans="1:7" x14ac:dyDescent="0.3">
      <c r="A22" s="174"/>
      <c r="B22" s="8"/>
      <c r="C22" s="8"/>
      <c r="D22" s="10"/>
      <c r="E22" s="149"/>
      <c r="F22" s="149"/>
      <c r="G22" s="149"/>
    </row>
    <row r="23" spans="1:7" x14ac:dyDescent="0.3">
      <c r="A23" s="174" t="s">
        <v>1039</v>
      </c>
      <c r="B23" s="268" t="s">
        <v>768</v>
      </c>
      <c r="C23" s="8" t="s">
        <v>185</v>
      </c>
      <c r="D23" s="10"/>
      <c r="E23" s="215">
        <f>'Phase II-Long-Scan'!W24</f>
        <v>1</v>
      </c>
      <c r="F23" s="215">
        <f>'Phase II-Long-Scan'!X24</f>
        <v>1</v>
      </c>
      <c r="G23" s="215">
        <f>'Phase II-Long-Scan'!Y24</f>
        <v>1</v>
      </c>
    </row>
    <row r="24" spans="1:7" x14ac:dyDescent="0.3">
      <c r="A24" s="174" t="s">
        <v>1039</v>
      </c>
      <c r="B24" s="268"/>
      <c r="C24" s="8" t="s">
        <v>445</v>
      </c>
      <c r="D24" s="10"/>
      <c r="E24" s="215">
        <f>'Phase II-Long-Scan'!W25</f>
        <v>0</v>
      </c>
      <c r="F24" s="215">
        <f>'Phase II-Long-Scan'!X25</f>
        <v>0</v>
      </c>
      <c r="G24" s="215">
        <f>'Phase II-Long-Scan'!Y25</f>
        <v>0</v>
      </c>
    </row>
    <row r="25" spans="1:7" x14ac:dyDescent="0.3">
      <c r="A25" s="174" t="s">
        <v>1039</v>
      </c>
      <c r="B25" s="268"/>
      <c r="C25" s="8" t="s">
        <v>446</v>
      </c>
      <c r="D25" s="10"/>
      <c r="E25" s="215">
        <f>'Phase II-Long-Scan'!W26</f>
        <v>0</v>
      </c>
      <c r="F25" s="215">
        <f>'Phase II-Long-Scan'!X26</f>
        <v>0</v>
      </c>
      <c r="G25" s="215">
        <f>'Phase II-Long-Scan'!Y26</f>
        <v>0</v>
      </c>
    </row>
    <row r="26" spans="1:7" x14ac:dyDescent="0.3">
      <c r="A26" s="174" t="s">
        <v>1039</v>
      </c>
      <c r="B26" s="268"/>
      <c r="C26" s="8" t="s">
        <v>447</v>
      </c>
      <c r="D26" s="10"/>
      <c r="E26" s="215">
        <f>'Phase II-Long-Scan'!W27</f>
        <v>0</v>
      </c>
      <c r="F26" s="215">
        <f>'Phase II-Long-Scan'!X27</f>
        <v>0</v>
      </c>
      <c r="G26" s="215">
        <f>'Phase II-Long-Scan'!Y27</f>
        <v>0</v>
      </c>
    </row>
    <row r="27" spans="1:7" x14ac:dyDescent="0.3">
      <c r="A27" s="174"/>
      <c r="B27" s="8"/>
      <c r="C27" s="8"/>
      <c r="D27" s="10"/>
      <c r="E27" s="149"/>
      <c r="F27" s="149"/>
      <c r="G27" s="149"/>
    </row>
    <row r="28" spans="1:7" x14ac:dyDescent="0.3">
      <c r="A28" s="174" t="s">
        <v>1039</v>
      </c>
      <c r="B28" s="268" t="s">
        <v>449</v>
      </c>
      <c r="C28" s="8" t="s">
        <v>185</v>
      </c>
      <c r="D28" s="10"/>
      <c r="E28" s="149">
        <f>'Phase II-Long-Scan'!W29</f>
        <v>1</v>
      </c>
      <c r="F28" s="149">
        <f>'Phase II-Long-Scan'!X29</f>
        <v>1</v>
      </c>
      <c r="G28" s="149">
        <f>'Phase II-Long-Scan'!Y29</f>
        <v>1</v>
      </c>
    </row>
    <row r="29" spans="1:7" x14ac:dyDescent="0.3">
      <c r="A29" s="174" t="s">
        <v>1039</v>
      </c>
      <c r="B29" s="268"/>
      <c r="C29" s="8" t="s">
        <v>445</v>
      </c>
      <c r="D29" s="10"/>
      <c r="E29" s="149">
        <f>'Phase II-Long-Scan'!W30</f>
        <v>0</v>
      </c>
      <c r="F29" s="149">
        <f>'Phase II-Long-Scan'!X30</f>
        <v>0</v>
      </c>
      <c r="G29" s="149">
        <f>'Phase II-Long-Scan'!Y30</f>
        <v>0</v>
      </c>
    </row>
    <row r="30" spans="1:7" x14ac:dyDescent="0.3">
      <c r="A30" s="174" t="s">
        <v>1039</v>
      </c>
      <c r="B30" s="268"/>
      <c r="C30" s="8" t="s">
        <v>446</v>
      </c>
      <c r="D30" s="10"/>
      <c r="E30" s="149">
        <f>'Phase II-Long-Scan'!W31</f>
        <v>0</v>
      </c>
      <c r="F30" s="149">
        <f>'Phase II-Long-Scan'!X31</f>
        <v>0</v>
      </c>
      <c r="G30" s="149">
        <f>'Phase II-Long-Scan'!Y31</f>
        <v>0</v>
      </c>
    </row>
    <row r="31" spans="1:7" x14ac:dyDescent="0.3">
      <c r="A31" s="174" t="s">
        <v>1039</v>
      </c>
      <c r="B31" s="268"/>
      <c r="C31" s="8" t="s">
        <v>447</v>
      </c>
      <c r="D31" s="10"/>
      <c r="E31" s="149">
        <f>'Phase II-Long-Scan'!W32</f>
        <v>0</v>
      </c>
      <c r="F31" s="149">
        <f>'Phase II-Long-Scan'!X32</f>
        <v>0</v>
      </c>
      <c r="G31" s="149">
        <f>'Phase II-Long-Scan'!Y32</f>
        <v>0</v>
      </c>
    </row>
    <row r="32" spans="1:7" ht="15" thickBot="1" x14ac:dyDescent="0.35">
      <c r="C32" s="154"/>
    </row>
    <row r="33" spans="1:27" x14ac:dyDescent="0.3">
      <c r="C33" s="212"/>
      <c r="I33" s="10"/>
      <c r="J33" s="30"/>
      <c r="K33" s="149" t="s">
        <v>1089</v>
      </c>
      <c r="L33" s="149" t="s">
        <v>1089</v>
      </c>
      <c r="M33" s="149" t="s">
        <v>1089</v>
      </c>
      <c r="N33" s="30"/>
      <c r="O33" s="149" t="s">
        <v>1089</v>
      </c>
      <c r="R33" s="260" t="s">
        <v>1043</v>
      </c>
      <c r="S33" s="261"/>
      <c r="T33" s="261"/>
      <c r="U33" s="261"/>
      <c r="V33" s="261"/>
      <c r="W33" s="261"/>
      <c r="X33" s="261"/>
      <c r="Y33" s="261"/>
      <c r="Z33" s="261"/>
      <c r="AA33" s="262"/>
    </row>
    <row r="34" spans="1:27" ht="14.4" customHeight="1" x14ac:dyDescent="0.3">
      <c r="A34" s="263" t="s">
        <v>1091</v>
      </c>
      <c r="B34" s="246" t="s">
        <v>444</v>
      </c>
      <c r="C34" s="8" t="s">
        <v>185</v>
      </c>
      <c r="D34" s="10"/>
      <c r="E34" s="149">
        <f t="shared" ref="E34:G37" si="0">E18+E3</f>
        <v>3</v>
      </c>
      <c r="F34" s="149">
        <f t="shared" si="0"/>
        <v>3</v>
      </c>
      <c r="G34" s="149">
        <f t="shared" si="0"/>
        <v>3</v>
      </c>
      <c r="H34" s="30"/>
      <c r="I34" s="31" t="s">
        <v>795</v>
      </c>
      <c r="J34" s="30"/>
      <c r="K34" s="195">
        <f>((E44+E45)/(E44+E45+E46+E47))*100</f>
        <v>90</v>
      </c>
      <c r="L34" s="195">
        <f>((F44+F45)/(F44+F45+F46+F47))*100</f>
        <v>85</v>
      </c>
      <c r="M34" s="195">
        <f>((G44+G45)/(G44+G45+G46+G47))*100</f>
        <v>90</v>
      </c>
      <c r="N34" s="30"/>
      <c r="O34" s="149">
        <v>100</v>
      </c>
      <c r="R34" s="221"/>
      <c r="S34" s="101"/>
      <c r="T34" s="101"/>
      <c r="U34" s="101"/>
      <c r="V34" s="101"/>
      <c r="W34" s="101"/>
      <c r="X34" s="101"/>
      <c r="Y34" s="101"/>
      <c r="Z34" s="101"/>
      <c r="AA34" s="222"/>
    </row>
    <row r="35" spans="1:27" x14ac:dyDescent="0.3">
      <c r="A35" s="264"/>
      <c r="B35" s="247"/>
      <c r="C35" s="8" t="s">
        <v>445</v>
      </c>
      <c r="D35" s="10"/>
      <c r="E35" s="149">
        <f t="shared" si="0"/>
        <v>8</v>
      </c>
      <c r="F35" s="149">
        <f t="shared" si="0"/>
        <v>7</v>
      </c>
      <c r="G35" s="149">
        <f t="shared" si="0"/>
        <v>8</v>
      </c>
      <c r="H35" s="30"/>
      <c r="I35" s="31" t="s">
        <v>796</v>
      </c>
      <c r="J35" s="30"/>
      <c r="K35" s="195">
        <f>(E44/(E44+E46))*100</f>
        <v>83.333333333333343</v>
      </c>
      <c r="L35" s="195">
        <f>(F44/(F44+F46))*100</f>
        <v>76.92307692307692</v>
      </c>
      <c r="M35" s="195">
        <f>(G44/(G44+G46))*100</f>
        <v>83.333333333333343</v>
      </c>
      <c r="N35" s="30"/>
      <c r="O35" s="149">
        <v>100</v>
      </c>
      <c r="R35" s="138" t="s">
        <v>789</v>
      </c>
      <c r="S35" s="94" t="s">
        <v>795</v>
      </c>
      <c r="T35" s="94" t="s">
        <v>796</v>
      </c>
      <c r="U35" s="94" t="s">
        <v>797</v>
      </c>
      <c r="V35" s="94" t="s">
        <v>798</v>
      </c>
      <c r="W35" s="94" t="s">
        <v>799</v>
      </c>
      <c r="X35" s="94" t="s">
        <v>800</v>
      </c>
      <c r="Y35" s="94" t="s">
        <v>801</v>
      </c>
      <c r="Z35" s="94" t="s">
        <v>802</v>
      </c>
      <c r="AA35" s="139" t="s">
        <v>803</v>
      </c>
    </row>
    <row r="36" spans="1:27" ht="15" thickBot="1" x14ac:dyDescent="0.35">
      <c r="A36" s="264"/>
      <c r="B36" s="247"/>
      <c r="C36" s="8" t="s">
        <v>446</v>
      </c>
      <c r="D36" s="10"/>
      <c r="E36" s="149">
        <f t="shared" si="0"/>
        <v>2</v>
      </c>
      <c r="F36" s="149">
        <f t="shared" si="0"/>
        <v>3</v>
      </c>
      <c r="G36" s="149">
        <f t="shared" si="0"/>
        <v>2</v>
      </c>
      <c r="H36" s="30"/>
      <c r="I36" s="31" t="s">
        <v>797</v>
      </c>
      <c r="J36" s="30"/>
      <c r="K36" s="195">
        <f>(E44/(E44+E47))*100</f>
        <v>100</v>
      </c>
      <c r="L36" s="195">
        <f>(F44/(F44+F47))*100</f>
        <v>100</v>
      </c>
      <c r="M36" s="195">
        <f>(G44/(G44+G47))*100</f>
        <v>100</v>
      </c>
      <c r="N36" s="30"/>
      <c r="O36" s="149">
        <v>100</v>
      </c>
      <c r="R36" s="193"/>
      <c r="S36" s="188" t="s">
        <v>1089</v>
      </c>
      <c r="T36" s="188" t="s">
        <v>1089</v>
      </c>
      <c r="U36" s="188" t="s">
        <v>1089</v>
      </c>
      <c r="V36" s="188" t="s">
        <v>1089</v>
      </c>
      <c r="W36" s="188" t="s">
        <v>1089</v>
      </c>
      <c r="X36" s="188" t="s">
        <v>1089</v>
      </c>
      <c r="Y36" s="188" t="s">
        <v>1089</v>
      </c>
      <c r="Z36" s="188" t="s">
        <v>1089</v>
      </c>
      <c r="AA36" s="189" t="s">
        <v>1089</v>
      </c>
    </row>
    <row r="37" spans="1:27" x14ac:dyDescent="0.3">
      <c r="A37" s="264"/>
      <c r="B37" s="248"/>
      <c r="C37" s="8" t="s">
        <v>447</v>
      </c>
      <c r="D37" s="10"/>
      <c r="E37" s="149">
        <f t="shared" si="0"/>
        <v>0</v>
      </c>
      <c r="F37" s="149">
        <f t="shared" si="0"/>
        <v>0</v>
      </c>
      <c r="G37" s="149">
        <f t="shared" si="0"/>
        <v>0</v>
      </c>
      <c r="H37" s="30"/>
      <c r="I37" s="31" t="s">
        <v>798</v>
      </c>
      <c r="J37" s="30"/>
      <c r="K37" s="195">
        <f>($E$45/($E$45+$E$46))*100</f>
        <v>80</v>
      </c>
      <c r="L37" s="195">
        <f>($F$45/($F$45+$F$46))*100</f>
        <v>70</v>
      </c>
      <c r="M37" s="195">
        <f>($G$45/($G$45+$G$46))*100</f>
        <v>80</v>
      </c>
      <c r="N37" s="30"/>
      <c r="O37" s="149">
        <v>100</v>
      </c>
      <c r="R37" s="187" t="s">
        <v>162</v>
      </c>
      <c r="S37" s="205">
        <f>K34</f>
        <v>90</v>
      </c>
      <c r="T37" s="205">
        <f>K35</f>
        <v>83.333333333333343</v>
      </c>
      <c r="U37" s="205">
        <f>K36</f>
        <v>100</v>
      </c>
      <c r="V37" s="205">
        <f>K37</f>
        <v>80</v>
      </c>
      <c r="W37" s="223">
        <f>K38</f>
        <v>20</v>
      </c>
      <c r="X37" s="223">
        <f>K39</f>
        <v>0</v>
      </c>
      <c r="Y37" s="205">
        <f>K40</f>
        <v>89.442719099991592</v>
      </c>
      <c r="Z37" s="205">
        <f>K41</f>
        <v>90.909090909090907</v>
      </c>
      <c r="AA37" s="206">
        <f>K42</f>
        <v>81.649658092772611</v>
      </c>
    </row>
    <row r="38" spans="1:27" x14ac:dyDescent="0.3">
      <c r="A38" s="264"/>
      <c r="B38" s="10"/>
      <c r="C38" s="8"/>
      <c r="D38" s="10"/>
      <c r="E38" s="149"/>
      <c r="F38" s="149"/>
      <c r="G38" s="149"/>
      <c r="H38" s="30"/>
      <c r="I38" s="31" t="s">
        <v>799</v>
      </c>
      <c r="J38" s="30"/>
      <c r="K38" s="216">
        <f>($E$46/($E$46+$E$45))*100</f>
        <v>20</v>
      </c>
      <c r="L38" s="216">
        <f>($F$46/($F$46+$F$45))*100</f>
        <v>30</v>
      </c>
      <c r="M38" s="216">
        <f>($G$46/($G$46+$G$45))*100</f>
        <v>20</v>
      </c>
      <c r="N38" s="30"/>
      <c r="O38" s="149">
        <v>0</v>
      </c>
      <c r="R38" s="142" t="s">
        <v>163</v>
      </c>
      <c r="S38" s="195">
        <f>L34</f>
        <v>85</v>
      </c>
      <c r="T38" s="195">
        <f>L35</f>
        <v>76.92307692307692</v>
      </c>
      <c r="U38" s="195">
        <f>L36</f>
        <v>100</v>
      </c>
      <c r="V38" s="195">
        <f>L37</f>
        <v>70</v>
      </c>
      <c r="W38" s="216">
        <f>L38</f>
        <v>30</v>
      </c>
      <c r="X38" s="216">
        <f>L39</f>
        <v>0</v>
      </c>
      <c r="Y38" s="195">
        <f>L40</f>
        <v>83.66600265340756</v>
      </c>
      <c r="Z38" s="195">
        <f>L41</f>
        <v>86.956521739130437</v>
      </c>
      <c r="AA38" s="203">
        <f>L42</f>
        <v>73.379938570534279</v>
      </c>
    </row>
    <row r="39" spans="1:27" x14ac:dyDescent="0.3">
      <c r="A39" s="264"/>
      <c r="B39" s="265" t="s">
        <v>768</v>
      </c>
      <c r="C39" s="8" t="s">
        <v>185</v>
      </c>
      <c r="E39" s="215">
        <f>E34/3</f>
        <v>1</v>
      </c>
      <c r="F39" s="215">
        <f>F34/3</f>
        <v>1</v>
      </c>
      <c r="G39" s="215">
        <f>G34/3</f>
        <v>1</v>
      </c>
      <c r="H39" s="30"/>
      <c r="I39" s="31" t="s">
        <v>800</v>
      </c>
      <c r="J39" s="30"/>
      <c r="K39" s="195">
        <f>(E47/(E47+E44))*100</f>
        <v>0</v>
      </c>
      <c r="L39" s="195">
        <f>(F47/(F47+F44))*100</f>
        <v>0</v>
      </c>
      <c r="M39" s="195">
        <f>(G47/(G47+G44))*100</f>
        <v>0</v>
      </c>
      <c r="N39" s="30"/>
      <c r="O39" s="149">
        <v>0</v>
      </c>
      <c r="R39" s="143" t="s">
        <v>164</v>
      </c>
      <c r="S39" s="195">
        <f>M34</f>
        <v>90</v>
      </c>
      <c r="T39" s="195">
        <f>M35</f>
        <v>83.333333333333343</v>
      </c>
      <c r="U39" s="195">
        <f>M36</f>
        <v>100</v>
      </c>
      <c r="V39" s="195">
        <f>M37</f>
        <v>80</v>
      </c>
      <c r="W39" s="216">
        <f>M38</f>
        <v>20</v>
      </c>
      <c r="X39" s="216">
        <f>M39</f>
        <v>0</v>
      </c>
      <c r="Y39" s="195">
        <f>M40</f>
        <v>89.442719099991592</v>
      </c>
      <c r="Z39" s="195">
        <f>M41</f>
        <v>90.909090909090907</v>
      </c>
      <c r="AA39" s="203">
        <f>M42</f>
        <v>81.649658092772611</v>
      </c>
    </row>
    <row r="40" spans="1:27" x14ac:dyDescent="0.3">
      <c r="A40" s="264"/>
      <c r="B40" s="266"/>
      <c r="C40" s="8" t="s">
        <v>445</v>
      </c>
      <c r="E40" s="215">
        <f t="shared" ref="E40:G41" si="1">E35/10</f>
        <v>0.8</v>
      </c>
      <c r="F40" s="215">
        <f t="shared" si="1"/>
        <v>0.7</v>
      </c>
      <c r="G40" s="215">
        <f t="shared" si="1"/>
        <v>0.8</v>
      </c>
      <c r="H40" s="30"/>
      <c r="I40" s="31" t="s">
        <v>801</v>
      </c>
      <c r="J40" s="30"/>
      <c r="K40" s="195">
        <f>SQRT(K36*K37)</f>
        <v>89.442719099991592</v>
      </c>
      <c r="L40" s="195">
        <f>SQRT(L36*L37)</f>
        <v>83.66600265340756</v>
      </c>
      <c r="M40" s="195">
        <f>SQRT(M36*M37)</f>
        <v>89.442719099991592</v>
      </c>
      <c r="N40" s="30"/>
      <c r="O40" s="149">
        <v>100</v>
      </c>
      <c r="R40" s="144"/>
      <c r="S40" s="10"/>
      <c r="T40" s="10"/>
      <c r="U40" s="10"/>
      <c r="V40" s="10"/>
      <c r="W40" s="10"/>
      <c r="X40" s="10"/>
      <c r="Y40" s="10"/>
      <c r="Z40" s="10"/>
      <c r="AA40" s="145"/>
    </row>
    <row r="41" spans="1:27" ht="15" thickBot="1" x14ac:dyDescent="0.35">
      <c r="A41" s="264"/>
      <c r="B41" s="266"/>
      <c r="C41" s="8" t="s">
        <v>446</v>
      </c>
      <c r="E41" s="215">
        <f t="shared" si="1"/>
        <v>0.2</v>
      </c>
      <c r="F41" s="215">
        <f t="shared" si="1"/>
        <v>0.3</v>
      </c>
      <c r="G41" s="215">
        <f t="shared" si="1"/>
        <v>0.2</v>
      </c>
      <c r="H41" s="30"/>
      <c r="I41" s="31" t="s">
        <v>802</v>
      </c>
      <c r="J41" s="30"/>
      <c r="K41" s="195">
        <f>2*((K35*K36)/(K35+K36))</f>
        <v>90.909090909090907</v>
      </c>
      <c r="L41" s="195">
        <f>2*((L35*L36)/(L35+L36))</f>
        <v>86.956521739130437</v>
      </c>
      <c r="M41" s="195">
        <f>2*((M35*M36)/(M35+M36))</f>
        <v>90.909090909090907</v>
      </c>
      <c r="N41" s="30"/>
      <c r="O41" s="149">
        <v>100</v>
      </c>
      <c r="R41" s="146" t="s">
        <v>792</v>
      </c>
      <c r="S41" s="147">
        <v>100</v>
      </c>
      <c r="T41" s="147">
        <v>100</v>
      </c>
      <c r="U41" s="147">
        <v>100</v>
      </c>
      <c r="V41" s="147">
        <v>100</v>
      </c>
      <c r="W41" s="147">
        <v>0</v>
      </c>
      <c r="X41" s="147">
        <v>0</v>
      </c>
      <c r="Y41" s="147">
        <v>100</v>
      </c>
      <c r="Z41" s="147">
        <v>100</v>
      </c>
      <c r="AA41" s="148">
        <v>100</v>
      </c>
    </row>
    <row r="42" spans="1:27" x14ac:dyDescent="0.3">
      <c r="A42" s="264"/>
      <c r="B42" s="266"/>
      <c r="C42" s="8" t="s">
        <v>447</v>
      </c>
      <c r="E42" s="215">
        <f>E37/3</f>
        <v>0</v>
      </c>
      <c r="F42" s="215">
        <f>F37/3</f>
        <v>0</v>
      </c>
      <c r="G42" s="215">
        <f>G37/3</f>
        <v>0</v>
      </c>
      <c r="H42" s="30"/>
      <c r="I42" s="31" t="s">
        <v>803</v>
      </c>
      <c r="J42" s="30"/>
      <c r="K42" s="195">
        <f>(((E44*E45)-(E46*E47))/SQRT((E44+E46)*(E44+E47)*(E45+E46)*(E45+E47)))*100</f>
        <v>81.649658092772611</v>
      </c>
      <c r="L42" s="195">
        <f>(((F44*F45)-(F46*F47))/SQRT((F44+F46)*(F44+F47)*(F45+F46)*(F45+F47)))*100</f>
        <v>73.379938570534279</v>
      </c>
      <c r="M42" s="195">
        <f>(((G44*G45)-(G46*G47))/SQRT((G44+G46)*(G44+G47)*(G45+G46)*(G45+G47)))*100</f>
        <v>81.649658092772611</v>
      </c>
      <c r="N42" s="30"/>
      <c r="O42" s="149">
        <v>100</v>
      </c>
    </row>
    <row r="43" spans="1:27" x14ac:dyDescent="0.3">
      <c r="A43" s="264"/>
      <c r="E43" s="178"/>
      <c r="F43" s="178"/>
      <c r="G43" s="178"/>
    </row>
    <row r="44" spans="1:27" x14ac:dyDescent="0.3">
      <c r="A44" s="264"/>
      <c r="B44" s="246" t="s">
        <v>449</v>
      </c>
      <c r="C44" s="8" t="s">
        <v>185</v>
      </c>
      <c r="D44" s="10"/>
      <c r="E44" s="149">
        <f>E34/3</f>
        <v>1</v>
      </c>
      <c r="F44" s="149">
        <f>F34/3</f>
        <v>1</v>
      </c>
      <c r="G44" s="149">
        <f>G34/3</f>
        <v>1</v>
      </c>
    </row>
    <row r="45" spans="1:27" x14ac:dyDescent="0.3">
      <c r="A45" s="264"/>
      <c r="B45" s="247"/>
      <c r="C45" s="8" t="s">
        <v>445</v>
      </c>
      <c r="D45" s="10"/>
      <c r="E45" s="149">
        <f t="shared" ref="E45:G46" si="2">E35/10</f>
        <v>0.8</v>
      </c>
      <c r="F45" s="149">
        <f t="shared" si="2"/>
        <v>0.7</v>
      </c>
      <c r="G45" s="149">
        <f t="shared" si="2"/>
        <v>0.8</v>
      </c>
    </row>
    <row r="46" spans="1:27" x14ac:dyDescent="0.3">
      <c r="A46" s="264"/>
      <c r="B46" s="247"/>
      <c r="C46" s="8" t="s">
        <v>446</v>
      </c>
      <c r="D46" s="10"/>
      <c r="E46" s="149">
        <f t="shared" si="2"/>
        <v>0.2</v>
      </c>
      <c r="F46" s="149">
        <f t="shared" si="2"/>
        <v>0.3</v>
      </c>
      <c r="G46" s="149">
        <f t="shared" si="2"/>
        <v>0.2</v>
      </c>
    </row>
    <row r="47" spans="1:27" x14ac:dyDescent="0.3">
      <c r="A47" s="264"/>
      <c r="B47" s="248"/>
      <c r="C47" s="8" t="s">
        <v>447</v>
      </c>
      <c r="D47" s="10"/>
      <c r="E47" s="149">
        <f>E37/3</f>
        <v>0</v>
      </c>
      <c r="F47" s="149">
        <f>F37/3</f>
        <v>0</v>
      </c>
      <c r="G47" s="149">
        <f>G37/3</f>
        <v>0</v>
      </c>
    </row>
    <row r="49" spans="9:15" x14ac:dyDescent="0.3">
      <c r="I49" s="31" t="s">
        <v>1092</v>
      </c>
      <c r="J49" s="30"/>
      <c r="K49" s="149" t="s">
        <v>1089</v>
      </c>
      <c r="L49" s="149" t="s">
        <v>1089</v>
      </c>
      <c r="M49" s="149" t="s">
        <v>1089</v>
      </c>
      <c r="N49" s="30"/>
      <c r="O49" s="149" t="s">
        <v>1089</v>
      </c>
    </row>
    <row r="50" spans="9:15" x14ac:dyDescent="0.3">
      <c r="I50" s="31" t="s">
        <v>798</v>
      </c>
      <c r="J50" s="30"/>
      <c r="K50" s="195">
        <f>($E$45/($E$45+$E$46))*100</f>
        <v>80</v>
      </c>
      <c r="L50" s="195">
        <f>($F$45/($F$45+$F$46))*100</f>
        <v>70</v>
      </c>
      <c r="M50" s="195">
        <f>($G$45/($G$45+$G$46))*100</f>
        <v>80</v>
      </c>
      <c r="N50" s="30"/>
      <c r="O50" s="149">
        <v>100</v>
      </c>
    </row>
    <row r="51" spans="9:15" x14ac:dyDescent="0.3">
      <c r="I51" s="31" t="s">
        <v>799</v>
      </c>
      <c r="J51" s="30"/>
      <c r="K51" s="195">
        <f>($E$46/($E$46+$E$45))*100</f>
        <v>20</v>
      </c>
      <c r="L51" s="195">
        <f>($F$46/($F$46+$F$45))*100</f>
        <v>30</v>
      </c>
      <c r="M51" s="195">
        <f>($G$46/($G$46+$G$45))*100</f>
        <v>20</v>
      </c>
      <c r="N51" s="30"/>
      <c r="O51" s="149">
        <v>0</v>
      </c>
    </row>
  </sheetData>
  <mergeCells count="11">
    <mergeCell ref="A34:A47"/>
    <mergeCell ref="B34:B37"/>
    <mergeCell ref="B39:B42"/>
    <mergeCell ref="B44:B47"/>
    <mergeCell ref="R33:AA33"/>
    <mergeCell ref="B28:B31"/>
    <mergeCell ref="B3:B6"/>
    <mergeCell ref="B8:B11"/>
    <mergeCell ref="B13:B16"/>
    <mergeCell ref="B18:B21"/>
    <mergeCell ref="B23:B26"/>
  </mergeCells>
  <conditionalFormatting sqref="C2:C42 C44:C47">
    <cfRule type="containsText" dxfId="27" priority="62" operator="containsText" text="FP">
      <formula>NOT(ISERROR(SEARCH("FP",C2)))</formula>
    </cfRule>
    <cfRule type="containsText" dxfId="26" priority="61" operator="containsText" text="TN">
      <formula>NOT(ISERROR(SEARCH("TN",C2)))</formula>
    </cfRule>
    <cfRule type="containsText" dxfId="25" priority="60" operator="containsText" text="TP">
      <formula>NOT(ISERROR(SEARCH("TP",C2)))</formula>
    </cfRule>
    <cfRule type="containsText" dxfId="24" priority="63" operator="containsText" text="FN">
      <formula>NOT(ISERROR(SEARCH("FN",C2)))</formula>
    </cfRule>
  </conditionalFormatting>
  <conditionalFormatting sqref="K34:K37">
    <cfRule type="colorScale" priority="30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K38">
    <cfRule type="colorScale" priority="26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K40:K42">
    <cfRule type="colorScale" priority="22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K50">
    <cfRule type="colorScale" priority="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K51">
    <cfRule type="colorScale" priority="2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K34:M37">
    <cfRule type="colorScale" priority="29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K38:M39">
    <cfRule type="colorScale" priority="25">
      <colorScale>
        <cfvo type="num" val="0"/>
        <cfvo type="num" val="50"/>
        <cfvo type="num" val="100"/>
        <color rgb="FF63BE7B"/>
        <color rgb="FFFFEB84"/>
        <color rgb="FFF8696B"/>
      </colorScale>
    </cfRule>
  </conditionalFormatting>
  <conditionalFormatting sqref="K40:M42">
    <cfRule type="colorScale" priority="21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K50:M50">
    <cfRule type="colorScale" priority="6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K51:M51">
    <cfRule type="colorScale" priority="1">
      <colorScale>
        <cfvo type="num" val="0"/>
        <cfvo type="num" val="50"/>
        <cfvo type="num" val="100"/>
        <color rgb="FF63BE7B"/>
        <color rgb="FFFFEB84"/>
        <color rgb="FFF8696B"/>
      </colorScale>
    </cfRule>
  </conditionalFormatting>
  <conditionalFormatting sqref="L34:L37">
    <cfRule type="colorScale" priority="31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L38">
    <cfRule type="colorScale" priority="27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L40:L42">
    <cfRule type="colorScale" priority="23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L50">
    <cfRule type="colorScale" priority="8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L51">
    <cfRule type="colorScale" priority="3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M34:M37">
    <cfRule type="colorScale" priority="32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38">
    <cfRule type="colorScale" priority="28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M40:M42">
    <cfRule type="colorScale" priority="2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50">
    <cfRule type="colorScale" priority="9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51">
    <cfRule type="colorScale" priority="4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O34:O37">
    <cfRule type="colorScale" priority="50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O38:O39">
    <cfRule type="colorScale" priority="48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O40:O42">
    <cfRule type="colorScale" priority="49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O50">
    <cfRule type="colorScale" priority="10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O51">
    <cfRule type="colorScale" priority="5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S38:S39">
    <cfRule type="colorScale" priority="4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7:V39">
    <cfRule type="colorScale" priority="18">
      <colorScale>
        <cfvo type="num" val="0"/>
        <cfvo type="num" val="50"/>
        <cfvo type="num" val="100"/>
        <color rgb="FFF8696B"/>
        <color rgb="FFFFEB84"/>
        <color rgb="FF63BE7B"/>
      </colorScale>
    </cfRule>
    <cfRule type="colorScale" priority="19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41:V41">
    <cfRule type="colorScale" priority="39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T37:T39">
    <cfRule type="colorScale" priority="4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U37:U39">
    <cfRule type="colorScale" priority="45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V37:V39">
    <cfRule type="colorScale" priority="4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W38:W39">
    <cfRule type="colorScale" priority="43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W37:X39">
    <cfRule type="colorScale" priority="12">
      <colorScale>
        <cfvo type="num" val="0"/>
        <cfvo type="num" val="0.5"/>
        <cfvo type="num" val="1"/>
        <color rgb="FF63BE7B"/>
        <color rgb="FFFFEB84"/>
        <color rgb="FFF8696B"/>
      </colorScale>
    </cfRule>
    <cfRule type="colorScale" priority="11">
      <colorScale>
        <cfvo type="num" val="0"/>
        <cfvo type="num" val="50"/>
        <cfvo type="num" val="100"/>
        <color rgb="FF63BE7B"/>
        <color rgb="FFFFEB84"/>
        <color rgb="FFF8696B"/>
      </colorScale>
    </cfRule>
  </conditionalFormatting>
  <conditionalFormatting sqref="W41:X41">
    <cfRule type="colorScale" priority="37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X37:X39">
    <cfRule type="colorScale" priority="42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Y38:Y39">
    <cfRule type="colorScale" priority="1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Y37:AA39">
    <cfRule type="colorScale" priority="14">
      <colorScale>
        <cfvo type="num" val="0"/>
        <cfvo type="num" val="0.5"/>
        <cfvo type="num" val="1"/>
        <color rgb="FFF8696B"/>
        <color rgb="FFFFEB84"/>
        <color rgb="FF63BE7B"/>
      </colorScale>
    </cfRule>
    <cfRule type="colorScale" priority="13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Y41:AA41">
    <cfRule type="colorScale" priority="20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Z37:Z39">
    <cfRule type="colorScale" priority="1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A37:AA39">
    <cfRule type="colorScale" priority="15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CC6E9-C183-49AA-AD4B-CCEFB684B62A}">
  <sheetPr>
    <tabColor rgb="FF92D050"/>
  </sheetPr>
  <dimension ref="A1:AA47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1" width="10" customWidth="1"/>
    <col min="2" max="2" width="10.5546875" bestFit="1" customWidth="1"/>
    <col min="4" max="4" width="1.109375" customWidth="1"/>
    <col min="8" max="8" width="1.109375" style="25" customWidth="1"/>
    <col min="9" max="9" width="16.88671875" bestFit="1" customWidth="1"/>
    <col min="10" max="10" width="1.109375" style="25" customWidth="1"/>
    <col min="14" max="14" width="1.109375" style="25" customWidth="1"/>
    <col min="15" max="15" width="15.21875" bestFit="1" customWidth="1"/>
    <col min="16" max="17" width="8.88671875" customWidth="1"/>
    <col min="18" max="18" width="15.33203125" bestFit="1" customWidth="1"/>
    <col min="19" max="20" width="8.88671875" customWidth="1"/>
    <col min="21" max="21" width="11" customWidth="1"/>
    <col min="22" max="22" width="15.109375" customWidth="1"/>
    <col min="23" max="24" width="8.88671875" customWidth="1"/>
    <col min="25" max="25" width="16.88671875" bestFit="1" customWidth="1"/>
    <col min="29" max="31" width="8.88671875" customWidth="1"/>
    <col min="32" max="32" width="64" customWidth="1"/>
    <col min="33" max="33" width="11" bestFit="1" customWidth="1"/>
    <col min="34" max="34" width="12.6640625" customWidth="1"/>
    <col min="38" max="38" width="10.5546875" bestFit="1" customWidth="1"/>
  </cols>
  <sheetData>
    <row r="1" spans="1:16" s="24" customFormat="1" x14ac:dyDescent="0.3">
      <c r="A1" s="101" t="s">
        <v>2</v>
      </c>
      <c r="B1" s="101" t="s">
        <v>790</v>
      </c>
      <c r="C1" s="101" t="s">
        <v>791</v>
      </c>
      <c r="D1" s="101"/>
      <c r="E1" s="200" t="s">
        <v>162</v>
      </c>
      <c r="F1" s="201" t="s">
        <v>163</v>
      </c>
      <c r="G1" s="202" t="s">
        <v>164</v>
      </c>
      <c r="H1" s="207"/>
      <c r="I1" s="207" t="s">
        <v>790</v>
      </c>
      <c r="J1" s="207"/>
      <c r="K1" s="208" t="s">
        <v>162</v>
      </c>
      <c r="L1" s="209" t="s">
        <v>163</v>
      </c>
      <c r="M1" s="210" t="s">
        <v>164</v>
      </c>
      <c r="N1" s="207"/>
      <c r="O1" s="207" t="s">
        <v>792</v>
      </c>
      <c r="P1" s="207"/>
    </row>
    <row r="2" spans="1:16" x14ac:dyDescent="0.3">
      <c r="A2" s="10"/>
      <c r="B2" s="10"/>
      <c r="C2" s="8"/>
      <c r="D2" s="10"/>
      <c r="E2" s="10"/>
      <c r="F2" s="10"/>
      <c r="G2" s="10"/>
    </row>
    <row r="3" spans="1:16" x14ac:dyDescent="0.3">
      <c r="A3" s="153" t="s">
        <v>111</v>
      </c>
      <c r="B3" s="268" t="s">
        <v>444</v>
      </c>
      <c r="C3" s="8" t="s">
        <v>185</v>
      </c>
      <c r="D3" s="10"/>
      <c r="E3" s="10">
        <f>'Phase III'!S19</f>
        <v>0</v>
      </c>
      <c r="F3" s="10">
        <f>'Phase III'!T19</f>
        <v>0</v>
      </c>
      <c r="G3" s="10">
        <f>'Phase III'!U19</f>
        <v>0</v>
      </c>
    </row>
    <row r="4" spans="1:16" x14ac:dyDescent="0.3">
      <c r="A4" s="153" t="s">
        <v>111</v>
      </c>
      <c r="B4" s="268"/>
      <c r="C4" s="8" t="s">
        <v>445</v>
      </c>
      <c r="D4" s="10"/>
      <c r="E4" s="10">
        <f>'Phase III'!S20</f>
        <v>8</v>
      </c>
      <c r="F4" s="10">
        <f>'Phase III'!T20</f>
        <v>7</v>
      </c>
      <c r="G4" s="10">
        <f>'Phase III'!U20</f>
        <v>8</v>
      </c>
    </row>
    <row r="5" spans="1:16" x14ac:dyDescent="0.3">
      <c r="A5" s="153" t="s">
        <v>111</v>
      </c>
      <c r="B5" s="268"/>
      <c r="C5" s="8" t="s">
        <v>446</v>
      </c>
      <c r="D5" s="10"/>
      <c r="E5" s="10">
        <f>'Phase III'!S21</f>
        <v>2</v>
      </c>
      <c r="F5" s="10">
        <f>'Phase III'!T21</f>
        <v>3</v>
      </c>
      <c r="G5" s="10">
        <f>'Phase III'!U21</f>
        <v>2</v>
      </c>
    </row>
    <row r="6" spans="1:16" x14ac:dyDescent="0.3">
      <c r="A6" s="153" t="s">
        <v>111</v>
      </c>
      <c r="B6" s="268"/>
      <c r="C6" s="8" t="s">
        <v>447</v>
      </c>
      <c r="D6" s="10"/>
      <c r="E6" s="10">
        <f>'Phase III'!S22</f>
        <v>0</v>
      </c>
      <c r="F6" s="10">
        <f>'Phase III'!T22</f>
        <v>0</v>
      </c>
      <c r="G6" s="10">
        <f>'Phase III'!U22</f>
        <v>0</v>
      </c>
    </row>
    <row r="7" spans="1:16" x14ac:dyDescent="0.3">
      <c r="A7" s="153"/>
      <c r="B7" s="8"/>
      <c r="C7" s="8"/>
      <c r="D7" s="10"/>
      <c r="E7" s="10"/>
      <c r="F7" s="10"/>
      <c r="G7" s="10"/>
    </row>
    <row r="8" spans="1:16" x14ac:dyDescent="0.3">
      <c r="A8" s="153"/>
      <c r="B8" s="268" t="s">
        <v>768</v>
      </c>
      <c r="C8" s="8" t="s">
        <v>185</v>
      </c>
      <c r="D8" s="10"/>
      <c r="E8" s="86">
        <f>'Phase III'!S29</f>
        <v>0</v>
      </c>
      <c r="F8" s="86">
        <f>'Phase III'!T29</f>
        <v>0</v>
      </c>
      <c r="G8" s="86">
        <f>'Phase III'!U24</f>
        <v>0</v>
      </c>
    </row>
    <row r="9" spans="1:16" x14ac:dyDescent="0.3">
      <c r="A9" s="153"/>
      <c r="B9" s="268"/>
      <c r="C9" s="8" t="s">
        <v>445</v>
      </c>
      <c r="D9" s="10"/>
      <c r="E9" s="86">
        <f>'Phase III'!S30</f>
        <v>0.8</v>
      </c>
      <c r="F9" s="86">
        <f>'Phase III'!T30</f>
        <v>0.7</v>
      </c>
      <c r="G9" s="86">
        <f>'Phase III'!U25</f>
        <v>0.8</v>
      </c>
    </row>
    <row r="10" spans="1:16" x14ac:dyDescent="0.3">
      <c r="A10" s="153"/>
      <c r="B10" s="268"/>
      <c r="C10" s="8" t="s">
        <v>446</v>
      </c>
      <c r="D10" s="10"/>
      <c r="E10" s="86">
        <f>'Phase III'!S31</f>
        <v>0.2</v>
      </c>
      <c r="F10" s="86">
        <f>'Phase III'!T31</f>
        <v>0.3</v>
      </c>
      <c r="G10" s="86">
        <f>'Phase III'!U26</f>
        <v>0.2</v>
      </c>
    </row>
    <row r="11" spans="1:16" x14ac:dyDescent="0.3">
      <c r="A11" s="153"/>
      <c r="B11" s="268"/>
      <c r="C11" s="8" t="s">
        <v>447</v>
      </c>
      <c r="D11" s="10"/>
      <c r="E11" s="86">
        <f>'Phase III'!S32</f>
        <v>0</v>
      </c>
      <c r="F11" s="86">
        <f>'Phase III'!T32</f>
        <v>0</v>
      </c>
      <c r="G11" s="86">
        <f>'Phase III'!U27</f>
        <v>0</v>
      </c>
    </row>
    <row r="12" spans="1:16" x14ac:dyDescent="0.3">
      <c r="A12" s="153"/>
      <c r="B12" s="8"/>
      <c r="C12" s="8"/>
      <c r="D12" s="10"/>
      <c r="E12" s="10"/>
      <c r="F12" s="10"/>
      <c r="G12" s="10"/>
    </row>
    <row r="13" spans="1:16" x14ac:dyDescent="0.3">
      <c r="A13" s="153" t="s">
        <v>111</v>
      </c>
      <c r="B13" s="268" t="s">
        <v>449</v>
      </c>
      <c r="C13" s="8" t="s">
        <v>185</v>
      </c>
      <c r="D13" s="10"/>
      <c r="E13" s="10">
        <f>'Phase III'!S29</f>
        <v>0</v>
      </c>
      <c r="F13" s="10">
        <f>'Phase III'!T29</f>
        <v>0</v>
      </c>
      <c r="G13" s="10">
        <f>'Phase III'!U29</f>
        <v>0</v>
      </c>
    </row>
    <row r="14" spans="1:16" x14ac:dyDescent="0.3">
      <c r="A14" s="153" t="s">
        <v>111</v>
      </c>
      <c r="B14" s="268"/>
      <c r="C14" s="8" t="s">
        <v>445</v>
      </c>
      <c r="D14" s="10"/>
      <c r="E14" s="10">
        <f>'Phase III'!S30</f>
        <v>0.8</v>
      </c>
      <c r="F14" s="10">
        <f>'Phase III'!T30</f>
        <v>0.7</v>
      </c>
      <c r="G14" s="10">
        <f>'Phase III'!U30</f>
        <v>0.8</v>
      </c>
    </row>
    <row r="15" spans="1:16" x14ac:dyDescent="0.3">
      <c r="A15" s="153" t="s">
        <v>111</v>
      </c>
      <c r="B15" s="268"/>
      <c r="C15" s="8" t="s">
        <v>446</v>
      </c>
      <c r="D15" s="10"/>
      <c r="E15" s="10">
        <f>'Phase III'!S31</f>
        <v>0.2</v>
      </c>
      <c r="F15" s="10">
        <f>'Phase III'!T31</f>
        <v>0.3</v>
      </c>
      <c r="G15" s="10">
        <f>'Phase III'!U31</f>
        <v>0.2</v>
      </c>
    </row>
    <row r="16" spans="1:16" x14ac:dyDescent="0.3">
      <c r="A16" s="153" t="s">
        <v>111</v>
      </c>
      <c r="B16" s="268"/>
      <c r="C16" s="8" t="s">
        <v>447</v>
      </c>
      <c r="D16" s="10"/>
      <c r="E16" s="10">
        <f>'Phase III'!S32</f>
        <v>0</v>
      </c>
      <c r="F16" s="10">
        <f>'Phase III'!T32</f>
        <v>0</v>
      </c>
      <c r="G16" s="10">
        <f>'Phase III'!U32</f>
        <v>0</v>
      </c>
    </row>
    <row r="17" spans="1:7" x14ac:dyDescent="0.3">
      <c r="A17" s="10"/>
      <c r="B17" s="10"/>
      <c r="C17" s="8"/>
      <c r="D17" s="10"/>
      <c r="E17" s="10"/>
      <c r="F17" s="10"/>
      <c r="G17" s="10"/>
    </row>
    <row r="18" spans="1:7" x14ac:dyDescent="0.3">
      <c r="A18" s="155" t="s">
        <v>959</v>
      </c>
      <c r="B18" s="268" t="s">
        <v>444</v>
      </c>
      <c r="C18" s="8" t="s">
        <v>185</v>
      </c>
      <c r="D18" s="10"/>
      <c r="E18" s="10">
        <f>'Phase IV v3'!V17</f>
        <v>2</v>
      </c>
      <c r="F18" s="10">
        <f>'Phase IV v3'!W17</f>
        <v>4</v>
      </c>
      <c r="G18" s="10">
        <f>'Phase IV v3'!X17</f>
        <v>7</v>
      </c>
    </row>
    <row r="19" spans="1:7" x14ac:dyDescent="0.3">
      <c r="A19" s="155" t="s">
        <v>959</v>
      </c>
      <c r="B19" s="268"/>
      <c r="C19" s="8" t="s">
        <v>445</v>
      </c>
      <c r="D19" s="10"/>
      <c r="E19" s="10">
        <f>'Phase IV v3'!V18</f>
        <v>0</v>
      </c>
      <c r="F19" s="10">
        <f>'Phase IV v3'!W18</f>
        <v>0</v>
      </c>
      <c r="G19" s="10">
        <f>'Phase IV v3'!X18</f>
        <v>0</v>
      </c>
    </row>
    <row r="20" spans="1:7" x14ac:dyDescent="0.3">
      <c r="A20" s="155" t="s">
        <v>959</v>
      </c>
      <c r="B20" s="268"/>
      <c r="C20" s="8" t="s">
        <v>446</v>
      </c>
      <c r="D20" s="10"/>
      <c r="E20" s="10">
        <f>'Phase IV v3'!V19</f>
        <v>0</v>
      </c>
      <c r="F20" s="10">
        <f>'Phase IV v3'!W19</f>
        <v>0</v>
      </c>
      <c r="G20" s="10">
        <f>'Phase IV v3'!X19</f>
        <v>0</v>
      </c>
    </row>
    <row r="21" spans="1:7" x14ac:dyDescent="0.3">
      <c r="A21" s="155" t="s">
        <v>959</v>
      </c>
      <c r="B21" s="268"/>
      <c r="C21" s="8" t="s">
        <v>447</v>
      </c>
      <c r="D21" s="10"/>
      <c r="E21" s="10">
        <f>'Phase IV v3'!V20</f>
        <v>8</v>
      </c>
      <c r="F21" s="10">
        <f>'Phase IV v3'!W20</f>
        <v>6</v>
      </c>
      <c r="G21" s="10">
        <f>'Phase IV v3'!X20</f>
        <v>3</v>
      </c>
    </row>
    <row r="22" spans="1:7" x14ac:dyDescent="0.3">
      <c r="A22" s="155" t="s">
        <v>959</v>
      </c>
      <c r="B22" s="8"/>
      <c r="C22" s="8"/>
      <c r="D22" s="10"/>
      <c r="E22" s="10"/>
      <c r="F22" s="10"/>
      <c r="G22" s="10"/>
    </row>
    <row r="23" spans="1:7" x14ac:dyDescent="0.3">
      <c r="A23" s="155" t="s">
        <v>959</v>
      </c>
      <c r="B23" s="268" t="s">
        <v>768</v>
      </c>
      <c r="C23" s="8" t="s">
        <v>185</v>
      </c>
      <c r="D23" s="10"/>
      <c r="E23" s="86">
        <f>'Phase IV v3'!V22</f>
        <v>0.2</v>
      </c>
      <c r="F23" s="86">
        <f>'Phase IV v3'!W22</f>
        <v>0.4</v>
      </c>
      <c r="G23" s="86">
        <f>'Phase IV v3'!X22</f>
        <v>0.7</v>
      </c>
    </row>
    <row r="24" spans="1:7" x14ac:dyDescent="0.3">
      <c r="A24" s="155" t="s">
        <v>959</v>
      </c>
      <c r="B24" s="268"/>
      <c r="C24" s="8" t="s">
        <v>445</v>
      </c>
      <c r="D24" s="10"/>
      <c r="E24" s="86">
        <f>'Phase IV v3'!V23</f>
        <v>0</v>
      </c>
      <c r="F24" s="86">
        <f>'Phase IV v3'!W23</f>
        <v>0</v>
      </c>
      <c r="G24" s="86">
        <f>'Phase IV v3'!X23</f>
        <v>0</v>
      </c>
    </row>
    <row r="25" spans="1:7" x14ac:dyDescent="0.3">
      <c r="A25" s="155" t="s">
        <v>959</v>
      </c>
      <c r="B25" s="268"/>
      <c r="C25" s="8" t="s">
        <v>446</v>
      </c>
      <c r="D25" s="10"/>
      <c r="E25" s="86">
        <f>'Phase IV v3'!V24</f>
        <v>0</v>
      </c>
      <c r="F25" s="86">
        <f>'Phase IV v3'!W24</f>
        <v>0</v>
      </c>
      <c r="G25" s="86">
        <f>'Phase IV v3'!X24</f>
        <v>0</v>
      </c>
    </row>
    <row r="26" spans="1:7" x14ac:dyDescent="0.3">
      <c r="A26" s="155" t="s">
        <v>959</v>
      </c>
      <c r="B26" s="268"/>
      <c r="C26" s="8" t="s">
        <v>447</v>
      </c>
      <c r="D26" s="10"/>
      <c r="E26" s="86">
        <f>'Phase IV v3'!V25</f>
        <v>0.8</v>
      </c>
      <c r="F26" s="86">
        <f>'Phase IV v3'!W25</f>
        <v>0.6</v>
      </c>
      <c r="G26" s="86">
        <f>'Phase IV v3'!X25</f>
        <v>0.3</v>
      </c>
    </row>
    <row r="27" spans="1:7" x14ac:dyDescent="0.3">
      <c r="A27" s="155" t="s">
        <v>959</v>
      </c>
      <c r="B27" s="8"/>
      <c r="C27" s="8"/>
      <c r="D27" s="10"/>
      <c r="E27" s="10"/>
      <c r="F27" s="10"/>
      <c r="G27" s="10"/>
    </row>
    <row r="28" spans="1:7" x14ac:dyDescent="0.3">
      <c r="A28" s="155" t="s">
        <v>959</v>
      </c>
      <c r="B28" s="268" t="s">
        <v>449</v>
      </c>
      <c r="C28" s="8" t="s">
        <v>185</v>
      </c>
      <c r="D28" s="10"/>
      <c r="E28" s="10">
        <f>'Phase IV v3'!V27</f>
        <v>0.2</v>
      </c>
      <c r="F28" s="10">
        <f>'Phase IV v3'!W22</f>
        <v>0.4</v>
      </c>
      <c r="G28" s="10">
        <f>'Phase IV v3'!X27</f>
        <v>0.7</v>
      </c>
    </row>
    <row r="29" spans="1:7" x14ac:dyDescent="0.3">
      <c r="A29" s="155" t="s">
        <v>959</v>
      </c>
      <c r="B29" s="268"/>
      <c r="C29" s="8" t="s">
        <v>445</v>
      </c>
      <c r="D29" s="10"/>
      <c r="E29" s="10">
        <f>'Phase IV v3'!V28</f>
        <v>0</v>
      </c>
      <c r="F29" s="10">
        <f>'Phase IV v3'!W23</f>
        <v>0</v>
      </c>
      <c r="G29" s="10">
        <f>'Phase IV v3'!X28</f>
        <v>0</v>
      </c>
    </row>
    <row r="30" spans="1:7" x14ac:dyDescent="0.3">
      <c r="A30" s="155" t="s">
        <v>959</v>
      </c>
      <c r="B30" s="268"/>
      <c r="C30" s="8" t="s">
        <v>446</v>
      </c>
      <c r="D30" s="10"/>
      <c r="E30" s="10">
        <f>'Phase IV v3'!V29</f>
        <v>0</v>
      </c>
      <c r="F30" s="10">
        <f>'Phase IV v3'!W24</f>
        <v>0</v>
      </c>
      <c r="G30" s="10">
        <f>'Phase IV v3'!X29</f>
        <v>0</v>
      </c>
    </row>
    <row r="31" spans="1:7" x14ac:dyDescent="0.3">
      <c r="A31" s="155" t="s">
        <v>959</v>
      </c>
      <c r="B31" s="268"/>
      <c r="C31" s="8" t="s">
        <v>447</v>
      </c>
      <c r="D31" s="10"/>
      <c r="E31" s="10">
        <f>'Phase IV v3'!V30</f>
        <v>0.8</v>
      </c>
      <c r="F31" s="10">
        <f>'Phase IV v3'!W25</f>
        <v>0.6</v>
      </c>
      <c r="G31" s="10">
        <f>'Phase IV v3'!X30</f>
        <v>0.3</v>
      </c>
    </row>
    <row r="32" spans="1:7" ht="15" thickBot="1" x14ac:dyDescent="0.35">
      <c r="A32" s="219"/>
      <c r="B32" s="157"/>
      <c r="C32" s="212"/>
    </row>
    <row r="33" spans="1:27" x14ac:dyDescent="0.3">
      <c r="C33" s="154"/>
      <c r="I33" s="10"/>
      <c r="J33" s="30"/>
      <c r="K33" s="149" t="s">
        <v>1089</v>
      </c>
      <c r="L33" s="149" t="s">
        <v>1089</v>
      </c>
      <c r="M33" s="149" t="s">
        <v>1089</v>
      </c>
      <c r="N33" s="30"/>
      <c r="O33" s="149" t="s">
        <v>1089</v>
      </c>
      <c r="R33" s="260" t="s">
        <v>962</v>
      </c>
      <c r="S33" s="261"/>
      <c r="T33" s="261"/>
      <c r="U33" s="261"/>
      <c r="V33" s="261"/>
      <c r="W33" s="261"/>
      <c r="X33" s="261"/>
      <c r="Y33" s="261"/>
      <c r="Z33" s="261"/>
      <c r="AA33" s="262"/>
    </row>
    <row r="34" spans="1:27" ht="14.4" customHeight="1" x14ac:dyDescent="0.3">
      <c r="A34" s="263" t="s">
        <v>961</v>
      </c>
      <c r="B34" s="246" t="s">
        <v>444</v>
      </c>
      <c r="C34" s="220" t="s">
        <v>185</v>
      </c>
      <c r="D34" s="149"/>
      <c r="E34" s="149">
        <f t="shared" ref="E34:G37" si="0">E18+E3</f>
        <v>2</v>
      </c>
      <c r="F34" s="149">
        <f t="shared" si="0"/>
        <v>4</v>
      </c>
      <c r="G34" s="149">
        <f t="shared" si="0"/>
        <v>7</v>
      </c>
      <c r="H34" s="30"/>
      <c r="I34" s="31" t="s">
        <v>795</v>
      </c>
      <c r="J34" s="30"/>
      <c r="K34" s="195">
        <f>((E44+E45)/(E44+E45+E46+E47))*100</f>
        <v>50</v>
      </c>
      <c r="L34" s="195">
        <f>((F44+F45)/(F44+F45+F46+F47))*100</f>
        <v>55.000000000000007</v>
      </c>
      <c r="M34" s="195">
        <f>((G44+G45)/(G44+G45+G46+G47))*100</f>
        <v>75</v>
      </c>
      <c r="N34" s="30"/>
      <c r="O34" s="149">
        <v>100</v>
      </c>
      <c r="R34" s="138" t="s">
        <v>789</v>
      </c>
      <c r="S34" s="94" t="s">
        <v>795</v>
      </c>
      <c r="T34" s="94" t="s">
        <v>796</v>
      </c>
      <c r="U34" s="94" t="s">
        <v>797</v>
      </c>
      <c r="V34" s="94" t="s">
        <v>798</v>
      </c>
      <c r="W34" s="94" t="s">
        <v>799</v>
      </c>
      <c r="X34" s="94" t="s">
        <v>800</v>
      </c>
      <c r="Y34" s="94" t="s">
        <v>801</v>
      </c>
      <c r="Z34" s="94" t="s">
        <v>802</v>
      </c>
      <c r="AA34" s="139" t="s">
        <v>803</v>
      </c>
    </row>
    <row r="35" spans="1:27" ht="15" thickBot="1" x14ac:dyDescent="0.35">
      <c r="A35" s="264"/>
      <c r="B35" s="247"/>
      <c r="C35" s="220" t="s">
        <v>445</v>
      </c>
      <c r="D35" s="149"/>
      <c r="E35" s="149">
        <f t="shared" si="0"/>
        <v>8</v>
      </c>
      <c r="F35" s="149">
        <f t="shared" si="0"/>
        <v>7</v>
      </c>
      <c r="G35" s="149">
        <f t="shared" si="0"/>
        <v>8</v>
      </c>
      <c r="H35" s="30"/>
      <c r="I35" s="31" t="s">
        <v>796</v>
      </c>
      <c r="J35" s="30"/>
      <c r="K35" s="195">
        <f>(E44/(E44+E46))*100</f>
        <v>50</v>
      </c>
      <c r="L35" s="195">
        <f>(F44/(F44+F46))*100</f>
        <v>57.142857142857153</v>
      </c>
      <c r="M35" s="195">
        <f>(G44/(G44+G46))*100</f>
        <v>77.777777777777786</v>
      </c>
      <c r="N35" s="30"/>
      <c r="O35" s="149">
        <v>100</v>
      </c>
      <c r="R35" s="193"/>
      <c r="S35" s="188" t="s">
        <v>1089</v>
      </c>
      <c r="T35" s="188" t="s">
        <v>1089</v>
      </c>
      <c r="U35" s="188" t="s">
        <v>1089</v>
      </c>
      <c r="V35" s="188" t="s">
        <v>1089</v>
      </c>
      <c r="W35" s="188" t="s">
        <v>1089</v>
      </c>
      <c r="X35" s="188" t="s">
        <v>1089</v>
      </c>
      <c r="Y35" s="188" t="s">
        <v>1089</v>
      </c>
      <c r="Z35" s="188" t="s">
        <v>1089</v>
      </c>
      <c r="AA35" s="189" t="s">
        <v>1089</v>
      </c>
    </row>
    <row r="36" spans="1:27" x14ac:dyDescent="0.3">
      <c r="A36" s="264"/>
      <c r="B36" s="247"/>
      <c r="C36" s="220" t="s">
        <v>446</v>
      </c>
      <c r="D36" s="149"/>
      <c r="E36" s="149">
        <f t="shared" si="0"/>
        <v>2</v>
      </c>
      <c r="F36" s="149">
        <f t="shared" si="0"/>
        <v>3</v>
      </c>
      <c r="G36" s="149">
        <f t="shared" si="0"/>
        <v>2</v>
      </c>
      <c r="H36" s="30"/>
      <c r="I36" s="31" t="s">
        <v>797</v>
      </c>
      <c r="J36" s="30"/>
      <c r="K36" s="195">
        <f>(E44/(E44+E47))*100</f>
        <v>20</v>
      </c>
      <c r="L36" s="195">
        <f>(F44/(F44+F47))*100</f>
        <v>40</v>
      </c>
      <c r="M36" s="195">
        <f>(G44/(G44+G47))*100</f>
        <v>70</v>
      </c>
      <c r="N36" s="30"/>
      <c r="O36" s="149">
        <v>100</v>
      </c>
      <c r="R36" s="187" t="s">
        <v>162</v>
      </c>
      <c r="S36" s="205">
        <f>K34</f>
        <v>50</v>
      </c>
      <c r="T36" s="205">
        <f>K35</f>
        <v>50</v>
      </c>
      <c r="U36" s="205">
        <f>K36</f>
        <v>20</v>
      </c>
      <c r="V36" s="205">
        <f>K37</f>
        <v>80</v>
      </c>
      <c r="W36" s="223">
        <f>K38</f>
        <v>20</v>
      </c>
      <c r="X36" s="223">
        <f>K39</f>
        <v>80</v>
      </c>
      <c r="Y36" s="205">
        <f>K40</f>
        <v>40</v>
      </c>
      <c r="Z36" s="205">
        <f>K41</f>
        <v>28.571428571428573</v>
      </c>
      <c r="AA36" s="206">
        <f>K42</f>
        <v>0</v>
      </c>
    </row>
    <row r="37" spans="1:27" x14ac:dyDescent="0.3">
      <c r="A37" s="264"/>
      <c r="B37" s="248"/>
      <c r="C37" s="220" t="s">
        <v>447</v>
      </c>
      <c r="D37" s="149"/>
      <c r="E37" s="149">
        <f t="shared" si="0"/>
        <v>8</v>
      </c>
      <c r="F37" s="149">
        <f t="shared" si="0"/>
        <v>6</v>
      </c>
      <c r="G37" s="149">
        <f t="shared" si="0"/>
        <v>3</v>
      </c>
      <c r="H37" s="30"/>
      <c r="I37" s="31" t="s">
        <v>798</v>
      </c>
      <c r="J37" s="30"/>
      <c r="K37" s="195">
        <f>(E45/(E45+E46))*100</f>
        <v>80</v>
      </c>
      <c r="L37" s="195">
        <f>(F45/(F45+F46))*100</f>
        <v>70</v>
      </c>
      <c r="M37" s="195">
        <f>(G45/(G45+G46))*100</f>
        <v>80</v>
      </c>
      <c r="N37" s="30"/>
      <c r="O37" s="149">
        <v>100</v>
      </c>
      <c r="R37" s="142" t="s">
        <v>163</v>
      </c>
      <c r="S37" s="195">
        <f>L34</f>
        <v>55.000000000000007</v>
      </c>
      <c r="T37" s="195">
        <f>L35</f>
        <v>57.142857142857153</v>
      </c>
      <c r="U37" s="195">
        <f>L36</f>
        <v>40</v>
      </c>
      <c r="V37" s="195">
        <f>L37</f>
        <v>70</v>
      </c>
      <c r="W37" s="216">
        <f>L38</f>
        <v>30</v>
      </c>
      <c r="X37" s="216">
        <f>L39</f>
        <v>60</v>
      </c>
      <c r="Y37" s="195">
        <f>L40</f>
        <v>52.915026221291811</v>
      </c>
      <c r="Z37" s="195">
        <f>L41</f>
        <v>47.058823529411768</v>
      </c>
      <c r="AA37" s="203">
        <f>L42</f>
        <v>10.482848367219182</v>
      </c>
    </row>
    <row r="38" spans="1:27" x14ac:dyDescent="0.3">
      <c r="A38" s="264"/>
      <c r="B38" s="149"/>
      <c r="C38" s="220"/>
      <c r="D38" s="149"/>
      <c r="E38" s="149"/>
      <c r="F38" s="149"/>
      <c r="G38" s="149"/>
      <c r="H38" s="30"/>
      <c r="I38" s="31" t="s">
        <v>799</v>
      </c>
      <c r="J38" s="30"/>
      <c r="K38" s="195">
        <f>(E46/(E46+E45))*100</f>
        <v>20</v>
      </c>
      <c r="L38" s="195">
        <f>(F46/(F46+F45))*100</f>
        <v>30</v>
      </c>
      <c r="M38" s="195">
        <f>(G46/(G46+G45))*100</f>
        <v>20</v>
      </c>
      <c r="N38" s="30"/>
      <c r="O38" s="149">
        <v>0</v>
      </c>
      <c r="R38" s="143" t="s">
        <v>164</v>
      </c>
      <c r="S38" s="195">
        <f>M34</f>
        <v>75</v>
      </c>
      <c r="T38" s="195">
        <f>M35</f>
        <v>77.777777777777786</v>
      </c>
      <c r="U38" s="195">
        <f>M36</f>
        <v>70</v>
      </c>
      <c r="V38" s="195">
        <f>M37</f>
        <v>80</v>
      </c>
      <c r="W38" s="216">
        <f>M38</f>
        <v>20</v>
      </c>
      <c r="X38" s="216">
        <f>M39</f>
        <v>30</v>
      </c>
      <c r="Y38" s="195">
        <f>M40</f>
        <v>74.833147735478832</v>
      </c>
      <c r="Z38" s="195">
        <f>M41</f>
        <v>73.684210526315809</v>
      </c>
      <c r="AA38" s="203">
        <f>M42</f>
        <v>50.251890762960592</v>
      </c>
    </row>
    <row r="39" spans="1:27" x14ac:dyDescent="0.3">
      <c r="A39" s="264"/>
      <c r="B39" s="265" t="s">
        <v>768</v>
      </c>
      <c r="C39" s="220" t="s">
        <v>185</v>
      </c>
      <c r="D39" s="178"/>
      <c r="E39" s="215">
        <f>E34/10</f>
        <v>0.2</v>
      </c>
      <c r="F39" s="215">
        <f>F34/10</f>
        <v>0.4</v>
      </c>
      <c r="G39" s="215">
        <f>G34/10</f>
        <v>0.7</v>
      </c>
      <c r="H39" s="30"/>
      <c r="I39" s="31" t="s">
        <v>800</v>
      </c>
      <c r="J39" s="30"/>
      <c r="K39" s="195">
        <f>(E47/(E47+E44))*100</f>
        <v>80</v>
      </c>
      <c r="L39" s="195">
        <f>(F47/(F47+F44))*100</f>
        <v>60</v>
      </c>
      <c r="M39" s="195">
        <f>(G47/(G47+G44))*100</f>
        <v>30</v>
      </c>
      <c r="N39" s="30"/>
      <c r="O39" s="149">
        <v>0</v>
      </c>
      <c r="R39" s="144"/>
      <c r="S39" s="10"/>
      <c r="T39" s="10"/>
      <c r="U39" s="10"/>
      <c r="V39" s="10"/>
      <c r="W39" s="10"/>
      <c r="X39" s="10"/>
      <c r="Y39" s="10"/>
      <c r="Z39" s="10"/>
      <c r="AA39" s="145"/>
    </row>
    <row r="40" spans="1:27" ht="15" thickBot="1" x14ac:dyDescent="0.35">
      <c r="A40" s="264"/>
      <c r="B40" s="266"/>
      <c r="C40" s="220" t="s">
        <v>445</v>
      </c>
      <c r="D40" s="178"/>
      <c r="E40" s="215">
        <f t="shared" ref="E40:G41" si="1">E35/10</f>
        <v>0.8</v>
      </c>
      <c r="F40" s="215">
        <f t="shared" si="1"/>
        <v>0.7</v>
      </c>
      <c r="G40" s="215">
        <f t="shared" si="1"/>
        <v>0.8</v>
      </c>
      <c r="H40" s="30"/>
      <c r="I40" s="31" t="s">
        <v>801</v>
      </c>
      <c r="J40" s="30"/>
      <c r="K40" s="195">
        <f>SQRT(K36*K37)</f>
        <v>40</v>
      </c>
      <c r="L40" s="195">
        <f>SQRT(L36*L37)</f>
        <v>52.915026221291811</v>
      </c>
      <c r="M40" s="195">
        <f>SQRT(M36*M37)</f>
        <v>74.833147735478832</v>
      </c>
      <c r="N40" s="30"/>
      <c r="O40" s="149">
        <v>100</v>
      </c>
      <c r="R40" s="146" t="s">
        <v>792</v>
      </c>
      <c r="S40" s="147">
        <v>100</v>
      </c>
      <c r="T40" s="147">
        <v>100</v>
      </c>
      <c r="U40" s="147">
        <v>100</v>
      </c>
      <c r="V40" s="147">
        <v>100</v>
      </c>
      <c r="W40" s="147">
        <v>0</v>
      </c>
      <c r="X40" s="147">
        <v>0</v>
      </c>
      <c r="Y40" s="147">
        <v>100</v>
      </c>
      <c r="Z40" s="147">
        <v>100</v>
      </c>
      <c r="AA40" s="148">
        <v>100</v>
      </c>
    </row>
    <row r="41" spans="1:27" x14ac:dyDescent="0.3">
      <c r="A41" s="264"/>
      <c r="B41" s="266"/>
      <c r="C41" s="220" t="s">
        <v>446</v>
      </c>
      <c r="D41" s="178"/>
      <c r="E41" s="215">
        <f t="shared" si="1"/>
        <v>0.2</v>
      </c>
      <c r="F41" s="215">
        <f t="shared" si="1"/>
        <v>0.3</v>
      </c>
      <c r="G41" s="215">
        <f t="shared" si="1"/>
        <v>0.2</v>
      </c>
      <c r="H41" s="30"/>
      <c r="I41" s="31" t="s">
        <v>802</v>
      </c>
      <c r="J41" s="30"/>
      <c r="K41" s="195">
        <f>2*((K35*K36)/(K35+K36))</f>
        <v>28.571428571428573</v>
      </c>
      <c r="L41" s="195">
        <f>2*((L35*L36)/(L35+L36))</f>
        <v>47.058823529411768</v>
      </c>
      <c r="M41" s="195">
        <f>2*((M35*M36)/(M35+M36))</f>
        <v>73.684210526315809</v>
      </c>
      <c r="N41" s="30"/>
      <c r="O41" s="149">
        <v>100</v>
      </c>
    </row>
    <row r="42" spans="1:27" x14ac:dyDescent="0.3">
      <c r="A42" s="264"/>
      <c r="B42" s="266"/>
      <c r="C42" s="220" t="s">
        <v>447</v>
      </c>
      <c r="D42" s="178"/>
      <c r="E42" s="215">
        <f>E37/10</f>
        <v>0.8</v>
      </c>
      <c r="F42" s="215">
        <f>F37/10</f>
        <v>0.6</v>
      </c>
      <c r="G42" s="215">
        <f>G37/10</f>
        <v>0.3</v>
      </c>
      <c r="H42" s="30"/>
      <c r="I42" s="31" t="s">
        <v>803</v>
      </c>
      <c r="J42" s="30"/>
      <c r="K42" s="195">
        <f>(((E44*E45)-(E46*E47))/SQRT((E44+E46)*(E44+E47)*(E45+E46)*(E45+E47)))*100</f>
        <v>0</v>
      </c>
      <c r="L42" s="195">
        <f>(((F44*F45)-(F46*F47))/SQRT((F44+F46)*(F44+F47)*(F45+F46)*(F45+F47)))*100</f>
        <v>10.482848367219182</v>
      </c>
      <c r="M42" s="195">
        <f>(((G44*G45)-(G46*G47))/SQRT((G44+G46)*(G44+G47)*(G45+G46)*(G45+G47)))*100</f>
        <v>50.251890762960592</v>
      </c>
      <c r="N42" s="30"/>
      <c r="O42" s="149">
        <v>100</v>
      </c>
    </row>
    <row r="43" spans="1:27" x14ac:dyDescent="0.3">
      <c r="A43" s="264"/>
      <c r="B43" s="178"/>
      <c r="C43" s="178"/>
      <c r="D43" s="178"/>
      <c r="E43" s="178"/>
      <c r="F43" s="178"/>
      <c r="G43" s="178"/>
    </row>
    <row r="44" spans="1:27" x14ac:dyDescent="0.3">
      <c r="A44" s="264"/>
      <c r="B44" s="246" t="s">
        <v>449</v>
      </c>
      <c r="C44" s="220" t="s">
        <v>185</v>
      </c>
      <c r="D44" s="149"/>
      <c r="E44" s="149">
        <f>E34/10</f>
        <v>0.2</v>
      </c>
      <c r="F44" s="149">
        <f>F34/10</f>
        <v>0.4</v>
      </c>
      <c r="G44" s="149">
        <f>G34/10</f>
        <v>0.7</v>
      </c>
    </row>
    <row r="45" spans="1:27" x14ac:dyDescent="0.3">
      <c r="A45" s="264"/>
      <c r="B45" s="247"/>
      <c r="C45" s="220" t="s">
        <v>445</v>
      </c>
      <c r="D45" s="149"/>
      <c r="E45" s="149">
        <f t="shared" ref="E45:G46" si="2">E35/10</f>
        <v>0.8</v>
      </c>
      <c r="F45" s="149">
        <f t="shared" si="2"/>
        <v>0.7</v>
      </c>
      <c r="G45" s="149">
        <f t="shared" si="2"/>
        <v>0.8</v>
      </c>
    </row>
    <row r="46" spans="1:27" x14ac:dyDescent="0.3">
      <c r="A46" s="264"/>
      <c r="B46" s="247"/>
      <c r="C46" s="220" t="s">
        <v>446</v>
      </c>
      <c r="D46" s="149"/>
      <c r="E46" s="149">
        <f t="shared" si="2"/>
        <v>0.2</v>
      </c>
      <c r="F46" s="149">
        <f t="shared" si="2"/>
        <v>0.3</v>
      </c>
      <c r="G46" s="149">
        <f t="shared" si="2"/>
        <v>0.2</v>
      </c>
    </row>
    <row r="47" spans="1:27" x14ac:dyDescent="0.3">
      <c r="A47" s="264"/>
      <c r="B47" s="248"/>
      <c r="C47" s="220" t="s">
        <v>447</v>
      </c>
      <c r="D47" s="149"/>
      <c r="E47" s="149">
        <f>E37/10</f>
        <v>0.8</v>
      </c>
      <c r="F47" s="149">
        <f>F37/10</f>
        <v>0.6</v>
      </c>
      <c r="G47" s="149">
        <f>G37/10</f>
        <v>0.3</v>
      </c>
    </row>
  </sheetData>
  <mergeCells count="11">
    <mergeCell ref="A34:A47"/>
    <mergeCell ref="B34:B37"/>
    <mergeCell ref="B39:B42"/>
    <mergeCell ref="B44:B47"/>
    <mergeCell ref="R33:AA33"/>
    <mergeCell ref="B28:B31"/>
    <mergeCell ref="B3:B6"/>
    <mergeCell ref="B8:B11"/>
    <mergeCell ref="B13:B16"/>
    <mergeCell ref="B18:B21"/>
    <mergeCell ref="B23:B26"/>
  </mergeCells>
  <conditionalFormatting sqref="C2:C42 C44:C47">
    <cfRule type="containsText" dxfId="23" priority="62" operator="containsText" text="FN">
      <formula>NOT(ISERROR(SEARCH("FN",C2)))</formula>
    </cfRule>
    <cfRule type="containsText" dxfId="22" priority="61" operator="containsText" text="FP">
      <formula>NOT(ISERROR(SEARCH("FP",C2)))</formula>
    </cfRule>
    <cfRule type="containsText" dxfId="21" priority="60" operator="containsText" text="TN">
      <formula>NOT(ISERROR(SEARCH("TN",C2)))</formula>
    </cfRule>
    <cfRule type="containsText" dxfId="20" priority="59" operator="containsText" text="TP">
      <formula>NOT(ISERROR(SEARCH("TP",C2)))</formula>
    </cfRule>
  </conditionalFormatting>
  <conditionalFormatting sqref="K34:K37">
    <cfRule type="colorScale" priority="29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K38">
    <cfRule type="colorScale" priority="25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K40:K42">
    <cfRule type="colorScale" priority="21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K34:O37">
    <cfRule type="colorScale" priority="28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K38:O39">
    <cfRule type="colorScale" priority="24">
      <colorScale>
        <cfvo type="num" val="0"/>
        <cfvo type="num" val="50"/>
        <cfvo type="num" val="100"/>
        <color rgb="FF63BE7B"/>
        <color rgb="FFFFEB84"/>
        <color rgb="FFF8696B"/>
      </colorScale>
    </cfRule>
  </conditionalFormatting>
  <conditionalFormatting sqref="K40:O42">
    <cfRule type="colorScale" priority="20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L34:L37">
    <cfRule type="colorScale" priority="30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L38">
    <cfRule type="colorScale" priority="26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L40:L42">
    <cfRule type="colorScale" priority="22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34:M37">
    <cfRule type="colorScale" priority="31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38">
    <cfRule type="colorScale" priority="27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M40:M42">
    <cfRule type="colorScale" priority="23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7:S38">
    <cfRule type="colorScale" priority="19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6:V38">
    <cfRule type="colorScale" priority="10">
      <colorScale>
        <cfvo type="num" val="0"/>
        <cfvo type="num" val="0.5"/>
        <cfvo type="num" val="1"/>
        <color rgb="FFF8696B"/>
        <color rgb="FFFFEB84"/>
        <color rgb="FF63BE7B"/>
      </colorScale>
    </cfRule>
    <cfRule type="colorScale" priority="9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S40:V40">
    <cfRule type="colorScale" priority="13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T36:T38">
    <cfRule type="colorScale" priority="18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U36:U38">
    <cfRule type="colorScale" priority="1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V36:V38">
    <cfRule type="colorScale" priority="1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W37:W38">
    <cfRule type="colorScale" priority="15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W36:X38">
    <cfRule type="colorScale" priority="2">
      <colorScale>
        <cfvo type="num" val="0"/>
        <cfvo type="num" val="50"/>
        <cfvo type="num" val="100"/>
        <color rgb="FF63BE7B"/>
        <color rgb="FFFFEB84"/>
        <color rgb="FFF8696B"/>
      </colorScale>
    </cfRule>
    <cfRule type="colorScale" priority="3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W40:X40">
    <cfRule type="colorScale" priority="12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X36:X38">
    <cfRule type="colorScale" priority="14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Y37:Y38">
    <cfRule type="colorScale" priority="8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Y36:AA38">
    <cfRule type="colorScale" priority="5">
      <colorScale>
        <cfvo type="num" val="0"/>
        <cfvo type="num" val="0.5"/>
        <cfvo type="num" val="1"/>
        <color rgb="FFF8696B"/>
        <color rgb="FFFFEB84"/>
        <color rgb="FF63BE7B"/>
      </colorScale>
    </cfRule>
    <cfRule type="colorScale" priority="4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Y40:AA40">
    <cfRule type="colorScale" priority="1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Z36:Z38">
    <cfRule type="colorScale" priority="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A36:AA38">
    <cfRule type="colorScale" priority="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15E56-4F65-48A8-8988-47E71BF56B9D}">
  <sheetPr>
    <tabColor rgb="FF92D050"/>
  </sheetPr>
  <dimension ref="C3:E23"/>
  <sheetViews>
    <sheetView workbookViewId="0">
      <selection activeCell="D3" sqref="D3:E3"/>
    </sheetView>
  </sheetViews>
  <sheetFormatPr defaultRowHeight="14.4" x14ac:dyDescent="0.3"/>
  <cols>
    <col min="4" max="4" width="17.109375" bestFit="1" customWidth="1"/>
    <col min="5" max="5" width="13" bestFit="1" customWidth="1"/>
    <col min="6" max="6" width="1.109375" customWidth="1"/>
  </cols>
  <sheetData>
    <row r="3" spans="3:5" x14ac:dyDescent="0.3">
      <c r="D3" t="s">
        <v>954</v>
      </c>
      <c r="E3" t="s">
        <v>955</v>
      </c>
    </row>
    <row r="6" spans="3:5" x14ac:dyDescent="0.3">
      <c r="C6" s="270" t="s">
        <v>789</v>
      </c>
      <c r="D6" s="101" t="s">
        <v>956</v>
      </c>
      <c r="E6" s="101" t="s">
        <v>957</v>
      </c>
    </row>
    <row r="7" spans="3:5" x14ac:dyDescent="0.3">
      <c r="C7" s="271"/>
      <c r="D7" s="101" t="s">
        <v>958</v>
      </c>
      <c r="E7" s="101" t="s">
        <v>799</v>
      </c>
    </row>
    <row r="8" spans="3:5" x14ac:dyDescent="0.3">
      <c r="C8" s="96" t="s">
        <v>162</v>
      </c>
      <c r="D8" s="100">
        <f>'Analysis Phase I &amp; III'!$K$35</f>
        <v>0.27631578947368424</v>
      </c>
      <c r="E8" s="95">
        <f>'Analysis Phase I &amp; III'!$K$37</f>
        <v>0.2</v>
      </c>
    </row>
    <row r="9" spans="3:5" x14ac:dyDescent="0.3">
      <c r="C9" s="97" t="s">
        <v>163</v>
      </c>
      <c r="D9" s="100">
        <f>'Analysis Phase I &amp; III'!$L$35</f>
        <v>0.67105263157894735</v>
      </c>
      <c r="E9" s="95">
        <f>'Analysis Phase I &amp; III'!$L$37</f>
        <v>0.3</v>
      </c>
    </row>
    <row r="10" spans="3:5" x14ac:dyDescent="0.3">
      <c r="C10" s="98" t="s">
        <v>164</v>
      </c>
      <c r="D10" s="100">
        <f>'Analysis Phase I &amp; III'!$M$35</f>
        <v>0.84210526315789469</v>
      </c>
      <c r="E10" s="95">
        <f>'Analysis Phase I &amp; III'!$M$37</f>
        <v>0.2</v>
      </c>
    </row>
    <row r="13" spans="3:5" x14ac:dyDescent="0.3">
      <c r="C13" s="101" t="s">
        <v>789</v>
      </c>
      <c r="D13" s="101" t="s">
        <v>1073</v>
      </c>
    </row>
    <row r="14" spans="3:5" x14ac:dyDescent="0.3">
      <c r="C14" s="96" t="s">
        <v>162</v>
      </c>
      <c r="D14" s="96" t="s">
        <v>1074</v>
      </c>
    </row>
    <row r="15" spans="3:5" x14ac:dyDescent="0.3">
      <c r="C15" s="97" t="s">
        <v>163</v>
      </c>
      <c r="D15" s="97" t="s">
        <v>1075</v>
      </c>
    </row>
    <row r="16" spans="3:5" x14ac:dyDescent="0.3">
      <c r="C16" s="98" t="s">
        <v>164</v>
      </c>
      <c r="D16" s="98" t="s">
        <v>1076</v>
      </c>
    </row>
    <row r="23" spans="4:5" x14ac:dyDescent="0.3">
      <c r="D23" s="156">
        <v>1</v>
      </c>
      <c r="E23" s="156">
        <v>1</v>
      </c>
    </row>
  </sheetData>
  <mergeCells count="1">
    <mergeCell ref="C6:C7"/>
  </mergeCells>
  <conditionalFormatting sqref="D8:D10 D23">
    <cfRule type="colorScale" priority="2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E8:E10 E23">
    <cfRule type="colorScale" priority="1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4F5FE-F429-442F-BC1B-1F8D2ACBE965}">
  <sheetPr>
    <tabColor rgb="FF92D050"/>
  </sheetPr>
  <dimension ref="C3:E23"/>
  <sheetViews>
    <sheetView workbookViewId="0">
      <selection activeCell="D3" sqref="D3:E3"/>
    </sheetView>
  </sheetViews>
  <sheetFormatPr defaultRowHeight="14.4" x14ac:dyDescent="0.3"/>
  <cols>
    <col min="4" max="4" width="17.109375" bestFit="1" customWidth="1"/>
    <col min="5" max="5" width="13" bestFit="1" customWidth="1"/>
    <col min="6" max="6" width="1.109375" customWidth="1"/>
  </cols>
  <sheetData>
    <row r="3" spans="3:5" x14ac:dyDescent="0.3">
      <c r="D3" t="s">
        <v>954</v>
      </c>
      <c r="E3" t="s">
        <v>955</v>
      </c>
    </row>
    <row r="6" spans="3:5" x14ac:dyDescent="0.3">
      <c r="C6" s="270" t="s">
        <v>789</v>
      </c>
      <c r="D6" s="101" t="s">
        <v>956</v>
      </c>
      <c r="E6" s="101" t="s">
        <v>957</v>
      </c>
    </row>
    <row r="7" spans="3:5" x14ac:dyDescent="0.3">
      <c r="C7" s="271"/>
      <c r="D7" s="101" t="s">
        <v>958</v>
      </c>
      <c r="E7" s="101" t="s">
        <v>799</v>
      </c>
    </row>
    <row r="8" spans="3:5" x14ac:dyDescent="0.3">
      <c r="C8" s="96" t="s">
        <v>162</v>
      </c>
      <c r="D8" s="100">
        <f>'Analysis Phase 2&amp;3 Short Scan'!$U$34</f>
        <v>0.25</v>
      </c>
      <c r="E8" s="95">
        <f>'Analysis Phase 2&amp;3 Short Scan'!W34</f>
        <v>0.2</v>
      </c>
    </row>
    <row r="9" spans="3:5" x14ac:dyDescent="0.3">
      <c r="C9" s="97" t="s">
        <v>163</v>
      </c>
      <c r="D9" s="100">
        <f>'Analysis Phase 2&amp;3 Short Scan'!$U$35</f>
        <v>0.75</v>
      </c>
      <c r="E9" s="95">
        <f>'Analysis Phase 2&amp;3 Short Scan'!W35</f>
        <v>0.3</v>
      </c>
    </row>
    <row r="10" spans="3:5" x14ac:dyDescent="0.3">
      <c r="C10" s="98" t="s">
        <v>164</v>
      </c>
      <c r="D10" s="100">
        <f>'Analysis Phase 2&amp;3 Short Scan'!$U$36</f>
        <v>0.5</v>
      </c>
      <c r="E10" s="95">
        <f>'Analysis Phase 2&amp;3 Short Scan'!$W$36</f>
        <v>0.2</v>
      </c>
    </row>
    <row r="13" spans="3:5" x14ac:dyDescent="0.3">
      <c r="C13" s="101" t="s">
        <v>789</v>
      </c>
      <c r="D13" s="101" t="s">
        <v>1073</v>
      </c>
    </row>
    <row r="14" spans="3:5" x14ac:dyDescent="0.3">
      <c r="C14" s="96" t="s">
        <v>162</v>
      </c>
      <c r="D14" s="96" t="s">
        <v>1074</v>
      </c>
    </row>
    <row r="15" spans="3:5" x14ac:dyDescent="0.3">
      <c r="C15" s="97" t="s">
        <v>163</v>
      </c>
      <c r="D15" s="97" t="s">
        <v>1075</v>
      </c>
    </row>
    <row r="16" spans="3:5" x14ac:dyDescent="0.3">
      <c r="C16" s="98" t="s">
        <v>164</v>
      </c>
      <c r="D16" s="98" t="s">
        <v>1076</v>
      </c>
    </row>
    <row r="23" spans="4:5" x14ac:dyDescent="0.3">
      <c r="D23" s="156">
        <v>1</v>
      </c>
      <c r="E23" s="156">
        <v>1</v>
      </c>
    </row>
  </sheetData>
  <mergeCells count="1">
    <mergeCell ref="C6:C7"/>
  </mergeCells>
  <conditionalFormatting sqref="D8:D10 D23">
    <cfRule type="colorScale" priority="2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E8:E10 E23">
    <cfRule type="colorScale" priority="1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FBB07-F0CF-4325-AF25-B4A0033A4B4E}">
  <sheetPr>
    <tabColor rgb="FF92D050"/>
  </sheetPr>
  <dimension ref="C3:E23"/>
  <sheetViews>
    <sheetView workbookViewId="0">
      <selection activeCell="D3" sqref="D3:E3"/>
    </sheetView>
  </sheetViews>
  <sheetFormatPr defaultRowHeight="14.4" x14ac:dyDescent="0.3"/>
  <cols>
    <col min="4" max="4" width="17.109375" bestFit="1" customWidth="1"/>
    <col min="5" max="5" width="13" bestFit="1" customWidth="1"/>
    <col min="6" max="6" width="1.109375" customWidth="1"/>
  </cols>
  <sheetData>
    <row r="3" spans="3:5" x14ac:dyDescent="0.3">
      <c r="D3" t="s">
        <v>954</v>
      </c>
      <c r="E3" t="s">
        <v>955</v>
      </c>
    </row>
    <row r="6" spans="3:5" x14ac:dyDescent="0.3">
      <c r="C6" s="270" t="s">
        <v>789</v>
      </c>
      <c r="D6" s="101" t="s">
        <v>956</v>
      </c>
      <c r="E6" s="101" t="s">
        <v>957</v>
      </c>
    </row>
    <row r="7" spans="3:5" x14ac:dyDescent="0.3">
      <c r="C7" s="271"/>
      <c r="D7" s="101" t="s">
        <v>958</v>
      </c>
      <c r="E7" s="101" t="s">
        <v>799</v>
      </c>
    </row>
    <row r="8" spans="3:5" x14ac:dyDescent="0.3">
      <c r="C8" s="96" t="s">
        <v>162</v>
      </c>
      <c r="D8" s="100">
        <f>'Analysis Phase 2&amp;3 Long Scan'!$U$34</f>
        <v>1</v>
      </c>
      <c r="E8" s="95">
        <f>'Analysis Phase 2&amp;3 Long Scan'!$W$34</f>
        <v>0.2</v>
      </c>
    </row>
    <row r="9" spans="3:5" x14ac:dyDescent="0.3">
      <c r="C9" s="97" t="s">
        <v>163</v>
      </c>
      <c r="D9" s="100">
        <f>'Analysis Phase 2&amp;3 Long Scan'!$U$35</f>
        <v>1</v>
      </c>
      <c r="E9" s="95">
        <f>'Analysis Phase 2&amp;3 Long Scan'!$W$35</f>
        <v>0.3</v>
      </c>
    </row>
    <row r="10" spans="3:5" x14ac:dyDescent="0.3">
      <c r="C10" s="98" t="s">
        <v>164</v>
      </c>
      <c r="D10" s="100">
        <f>'Analysis Phase 2&amp;3 Long Scan'!$U$36</f>
        <v>1</v>
      </c>
      <c r="E10" s="95">
        <f>'Analysis Phase 2&amp;3 Long Scan'!$W$36</f>
        <v>0.2</v>
      </c>
    </row>
    <row r="13" spans="3:5" x14ac:dyDescent="0.3">
      <c r="C13" s="101" t="s">
        <v>789</v>
      </c>
      <c r="D13" s="101" t="s">
        <v>1073</v>
      </c>
    </row>
    <row r="14" spans="3:5" x14ac:dyDescent="0.3">
      <c r="C14" s="96" t="s">
        <v>162</v>
      </c>
      <c r="D14" s="96" t="s">
        <v>1074</v>
      </c>
    </row>
    <row r="15" spans="3:5" x14ac:dyDescent="0.3">
      <c r="C15" s="97" t="s">
        <v>163</v>
      </c>
      <c r="D15" s="97" t="s">
        <v>1075</v>
      </c>
    </row>
    <row r="16" spans="3:5" x14ac:dyDescent="0.3">
      <c r="C16" s="98" t="s">
        <v>164</v>
      </c>
      <c r="D16" s="98" t="s">
        <v>1076</v>
      </c>
    </row>
    <row r="23" spans="4:5" x14ac:dyDescent="0.3">
      <c r="D23" s="156">
        <v>1</v>
      </c>
      <c r="E23" s="156">
        <v>1</v>
      </c>
    </row>
  </sheetData>
  <mergeCells count="1">
    <mergeCell ref="C6:C7"/>
  </mergeCells>
  <conditionalFormatting sqref="D8:D10 D23">
    <cfRule type="colorScale" priority="2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E8:E10 E23">
    <cfRule type="colorScale" priority="1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D4703-5176-4019-8857-C2CCBFDC6D63}">
  <sheetPr>
    <tabColor rgb="FF92D050"/>
  </sheetPr>
  <dimension ref="C3:E25"/>
  <sheetViews>
    <sheetView workbookViewId="0">
      <selection activeCell="C3" sqref="C3"/>
    </sheetView>
  </sheetViews>
  <sheetFormatPr defaultRowHeight="14.4" x14ac:dyDescent="0.3"/>
  <cols>
    <col min="4" max="4" width="17.109375" bestFit="1" customWidth="1"/>
    <col min="5" max="5" width="13" bestFit="1" customWidth="1"/>
    <col min="6" max="6" width="1.109375" customWidth="1"/>
  </cols>
  <sheetData>
    <row r="3" spans="3:5" x14ac:dyDescent="0.3">
      <c r="D3" t="s">
        <v>954</v>
      </c>
      <c r="E3" t="s">
        <v>955</v>
      </c>
    </row>
    <row r="6" spans="3:5" x14ac:dyDescent="0.3">
      <c r="C6" s="270" t="s">
        <v>789</v>
      </c>
      <c r="D6" s="101" t="s">
        <v>956</v>
      </c>
      <c r="E6" s="101" t="s">
        <v>957</v>
      </c>
    </row>
    <row r="7" spans="3:5" x14ac:dyDescent="0.3">
      <c r="C7" s="271"/>
      <c r="D7" s="101" t="s">
        <v>958</v>
      </c>
      <c r="E7" s="101" t="s">
        <v>799</v>
      </c>
    </row>
    <row r="8" spans="3:5" x14ac:dyDescent="0.3">
      <c r="C8" s="96" t="s">
        <v>162</v>
      </c>
      <c r="D8" s="156">
        <f>'Analysis Phase III &amp; IV'!$K$35</f>
        <v>0.2</v>
      </c>
      <c r="E8" s="149">
        <f>'Analysis Phase III &amp; IV'!$K$37</f>
        <v>0.2</v>
      </c>
    </row>
    <row r="9" spans="3:5" x14ac:dyDescent="0.3">
      <c r="C9" s="97" t="s">
        <v>163</v>
      </c>
      <c r="D9" s="156">
        <f>'Analysis Phase III &amp; IV'!$L$35</f>
        <v>0.4</v>
      </c>
      <c r="E9" s="149">
        <f>'Analysis Phase III &amp; IV'!$L$37</f>
        <v>0.3</v>
      </c>
    </row>
    <row r="10" spans="3:5" x14ac:dyDescent="0.3">
      <c r="C10" s="98" t="s">
        <v>164</v>
      </c>
      <c r="D10" s="156">
        <f>'Analysis Phase III &amp; IV'!$M$35</f>
        <v>0.7</v>
      </c>
      <c r="E10" s="149">
        <f>'Analysis Phase III &amp; IV'!$M$37</f>
        <v>0.2</v>
      </c>
    </row>
    <row r="13" spans="3:5" x14ac:dyDescent="0.3">
      <c r="C13" s="101" t="s">
        <v>789</v>
      </c>
      <c r="D13" s="101" t="s">
        <v>1073</v>
      </c>
    </row>
    <row r="14" spans="3:5" x14ac:dyDescent="0.3">
      <c r="C14" s="96" t="s">
        <v>162</v>
      </c>
      <c r="D14" s="96" t="s">
        <v>1074</v>
      </c>
    </row>
    <row r="15" spans="3:5" x14ac:dyDescent="0.3">
      <c r="C15" s="97" t="s">
        <v>163</v>
      </c>
      <c r="D15" s="97" t="s">
        <v>1075</v>
      </c>
    </row>
    <row r="16" spans="3:5" x14ac:dyDescent="0.3">
      <c r="C16" s="98" t="s">
        <v>164</v>
      </c>
      <c r="D16" s="98" t="s">
        <v>1076</v>
      </c>
    </row>
    <row r="25" spans="4:5" x14ac:dyDescent="0.3">
      <c r="D25" s="156">
        <v>1</v>
      </c>
      <c r="E25" s="175">
        <v>1</v>
      </c>
    </row>
  </sheetData>
  <mergeCells count="1">
    <mergeCell ref="C6:C7"/>
  </mergeCells>
  <conditionalFormatting sqref="D8:D10 D25">
    <cfRule type="colorScale" priority="2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E8:E10 E25">
    <cfRule type="colorScale" priority="1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56D89-9E1B-47EF-AA4F-0CD93BCC72E2}">
  <sheetPr>
    <tabColor rgb="FF92D050"/>
  </sheetPr>
  <dimension ref="B3:F35"/>
  <sheetViews>
    <sheetView workbookViewId="0">
      <selection activeCell="B3" sqref="B3:F3"/>
    </sheetView>
  </sheetViews>
  <sheetFormatPr defaultRowHeight="14.4" x14ac:dyDescent="0.3"/>
  <cols>
    <col min="2" max="2" width="11.33203125" customWidth="1"/>
    <col min="3" max="3" width="2.6640625" bestFit="1" customWidth="1"/>
    <col min="5" max="5" width="17.109375" bestFit="1" customWidth="1"/>
    <col min="6" max="6" width="13" bestFit="1" customWidth="1"/>
    <col min="7" max="7" width="1.109375" customWidth="1"/>
  </cols>
  <sheetData>
    <row r="3" spans="2:6" x14ac:dyDescent="0.3">
      <c r="B3" s="272" t="s">
        <v>1052</v>
      </c>
      <c r="C3" s="272"/>
      <c r="E3" t="s">
        <v>954</v>
      </c>
      <c r="F3" t="s">
        <v>955</v>
      </c>
    </row>
    <row r="6" spans="2:6" x14ac:dyDescent="0.3">
      <c r="D6" s="270" t="s">
        <v>789</v>
      </c>
      <c r="E6" s="101" t="s">
        <v>956</v>
      </c>
      <c r="F6" s="101" t="s">
        <v>957</v>
      </c>
    </row>
    <row r="7" spans="2:6" x14ac:dyDescent="0.3">
      <c r="D7" s="270"/>
      <c r="E7" s="101" t="s">
        <v>958</v>
      </c>
      <c r="F7" s="101" t="s">
        <v>799</v>
      </c>
    </row>
    <row r="8" spans="2:6" x14ac:dyDescent="0.3">
      <c r="B8" s="152" t="s">
        <v>4</v>
      </c>
      <c r="C8" s="153" t="s">
        <v>111</v>
      </c>
      <c r="D8" s="96" t="s">
        <v>162</v>
      </c>
      <c r="E8" s="100">
        <f>'Analysis Phase I &amp; III'!$K$35</f>
        <v>0.27631578947368424</v>
      </c>
      <c r="F8" s="95">
        <f>'Analysis Phase I &amp; III'!$K$37</f>
        <v>0.2</v>
      </c>
    </row>
    <row r="9" spans="2:6" x14ac:dyDescent="0.3">
      <c r="B9" s="152" t="s">
        <v>4</v>
      </c>
      <c r="C9" s="153" t="s">
        <v>111</v>
      </c>
      <c r="D9" s="97" t="s">
        <v>163</v>
      </c>
      <c r="E9" s="100">
        <f>'Analysis Phase I &amp; III'!$L$35</f>
        <v>0.67105263157894735</v>
      </c>
      <c r="F9" s="95">
        <f>'Analysis Phase I &amp; III'!$L$37</f>
        <v>0.3</v>
      </c>
    </row>
    <row r="10" spans="2:6" x14ac:dyDescent="0.3">
      <c r="B10" s="152" t="s">
        <v>4</v>
      </c>
      <c r="C10" s="153" t="s">
        <v>111</v>
      </c>
      <c r="D10" s="98" t="s">
        <v>164</v>
      </c>
      <c r="E10" s="100">
        <f>'Analysis Phase I &amp; III'!$M$35</f>
        <v>0.84210526315789469</v>
      </c>
      <c r="F10" s="95">
        <f>'Analysis Phase I &amp; III'!$M$37</f>
        <v>0.2</v>
      </c>
    </row>
    <row r="11" spans="2:6" x14ac:dyDescent="0.3">
      <c r="B11" s="174" t="s">
        <v>1040</v>
      </c>
      <c r="C11" s="153" t="s">
        <v>111</v>
      </c>
      <c r="D11" s="96" t="s">
        <v>162</v>
      </c>
      <c r="E11" s="100">
        <f>'Analysis Phase 2&amp;3 Short Scan'!$U$34</f>
        <v>0.25</v>
      </c>
      <c r="F11" s="95">
        <f>'Analysis Phase 2&amp;3 Short Scan'!$W$34</f>
        <v>0.2</v>
      </c>
    </row>
    <row r="12" spans="2:6" x14ac:dyDescent="0.3">
      <c r="B12" s="174" t="s">
        <v>1040</v>
      </c>
      <c r="C12" s="153" t="s">
        <v>111</v>
      </c>
      <c r="D12" s="97" t="s">
        <v>163</v>
      </c>
      <c r="E12" s="100">
        <f>'Analysis Phase 2&amp;3 Short Scan'!$U$35</f>
        <v>0.75</v>
      </c>
      <c r="F12" s="95">
        <f>'Analysis Phase 2&amp;3 Short Scan'!$W$35</f>
        <v>0.3</v>
      </c>
    </row>
    <row r="13" spans="2:6" x14ac:dyDescent="0.3">
      <c r="B13" s="174" t="s">
        <v>1040</v>
      </c>
      <c r="C13" s="153" t="s">
        <v>111</v>
      </c>
      <c r="D13" s="98" t="s">
        <v>164</v>
      </c>
      <c r="E13" s="100">
        <f>'Analysis Phase 2&amp;3 Short Scan'!$U$36</f>
        <v>0.5</v>
      </c>
      <c r="F13" s="95">
        <f>'Analysis Phase 2&amp;3 Short Scan'!$W$36</f>
        <v>0.2</v>
      </c>
    </row>
    <row r="14" spans="2:6" x14ac:dyDescent="0.3">
      <c r="B14" s="174" t="s">
        <v>1039</v>
      </c>
      <c r="C14" s="153" t="s">
        <v>111</v>
      </c>
      <c r="D14" s="96" t="s">
        <v>162</v>
      </c>
      <c r="E14" s="100">
        <f>'Analysis Phase 2&amp;3 Long Scan'!$U$34</f>
        <v>1</v>
      </c>
      <c r="F14" s="95">
        <f>'Analysis Phase 2&amp;3 Long Scan'!$W$34</f>
        <v>0.2</v>
      </c>
    </row>
    <row r="15" spans="2:6" x14ac:dyDescent="0.3">
      <c r="B15" s="174" t="s">
        <v>1039</v>
      </c>
      <c r="C15" s="153" t="s">
        <v>111</v>
      </c>
      <c r="D15" s="97" t="s">
        <v>163</v>
      </c>
      <c r="E15" s="100">
        <f>'Analysis Phase 2&amp;3 Long Scan'!$U$35</f>
        <v>1</v>
      </c>
      <c r="F15" s="95">
        <f>'Analysis Phase 2&amp;3 Long Scan'!$W$35</f>
        <v>0.3</v>
      </c>
    </row>
    <row r="16" spans="2:6" x14ac:dyDescent="0.3">
      <c r="B16" s="174" t="s">
        <v>1039</v>
      </c>
      <c r="C16" s="153" t="s">
        <v>111</v>
      </c>
      <c r="D16" s="98" t="s">
        <v>164</v>
      </c>
      <c r="E16" s="100">
        <f>'Analysis Phase 2&amp;3 Long Scan'!$U$36</f>
        <v>1</v>
      </c>
      <c r="F16" s="95">
        <f>'Analysis Phase 2&amp;3 Long Scan'!$W$36</f>
        <v>0.2</v>
      </c>
    </row>
    <row r="17" spans="2:6" x14ac:dyDescent="0.3">
      <c r="B17" s="155" t="s">
        <v>959</v>
      </c>
      <c r="C17" s="153" t="s">
        <v>111</v>
      </c>
      <c r="D17" s="96" t="s">
        <v>162</v>
      </c>
      <c r="E17" s="156">
        <f>'Analysis Phase III &amp; IV'!K35</f>
        <v>0.2</v>
      </c>
      <c r="F17" s="149">
        <f>'Analysis Phase III &amp; IV'!K37</f>
        <v>0.2</v>
      </c>
    </row>
    <row r="18" spans="2:6" x14ac:dyDescent="0.3">
      <c r="B18" s="155" t="s">
        <v>959</v>
      </c>
      <c r="C18" s="153" t="s">
        <v>111</v>
      </c>
      <c r="D18" s="97" t="s">
        <v>163</v>
      </c>
      <c r="E18" s="156">
        <f>'Analysis Phase III &amp; IV'!L35</f>
        <v>0.4</v>
      </c>
      <c r="F18" s="149">
        <f>'Analysis Phase III &amp; IV'!L37</f>
        <v>0.3</v>
      </c>
    </row>
    <row r="19" spans="2:6" x14ac:dyDescent="0.3">
      <c r="B19" s="155" t="s">
        <v>959</v>
      </c>
      <c r="C19" s="153" t="s">
        <v>111</v>
      </c>
      <c r="D19" s="98" t="s">
        <v>164</v>
      </c>
      <c r="E19" s="156">
        <f>'Analysis Phase III &amp; IV'!M35</f>
        <v>0.7</v>
      </c>
      <c r="F19" s="149">
        <f>'Analysis Phase III &amp; IV'!M37</f>
        <v>0.2</v>
      </c>
    </row>
    <row r="22" spans="2:6" x14ac:dyDescent="0.3">
      <c r="D22" s="101" t="s">
        <v>789</v>
      </c>
      <c r="E22" s="101" t="s">
        <v>1073</v>
      </c>
    </row>
    <row r="23" spans="2:6" x14ac:dyDescent="0.3">
      <c r="D23" s="96" t="s">
        <v>162</v>
      </c>
      <c r="E23" s="96" t="s">
        <v>1074</v>
      </c>
    </row>
    <row r="24" spans="2:6" x14ac:dyDescent="0.3">
      <c r="D24" s="97" t="s">
        <v>163</v>
      </c>
      <c r="E24" s="97" t="s">
        <v>1075</v>
      </c>
    </row>
    <row r="25" spans="2:6" x14ac:dyDescent="0.3">
      <c r="D25" s="98" t="s">
        <v>164</v>
      </c>
      <c r="E25" s="98" t="s">
        <v>1076</v>
      </c>
    </row>
    <row r="35" spans="5:6" x14ac:dyDescent="0.3">
      <c r="E35" s="156">
        <v>1</v>
      </c>
      <c r="F35" s="175">
        <v>1</v>
      </c>
    </row>
  </sheetData>
  <mergeCells count="2">
    <mergeCell ref="B3:C3"/>
    <mergeCell ref="D6:D7"/>
  </mergeCells>
  <conditionalFormatting sqref="E8:E10 E17:E19 E35">
    <cfRule type="colorScale" priority="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E11:E13">
    <cfRule type="colorScale" priority="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E14:E16">
    <cfRule type="colorScale" priority="2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F8:F10 F17:F19 F35">
    <cfRule type="colorScale" priority="5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F11:F13">
    <cfRule type="colorScale" priority="3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F14:F16">
    <cfRule type="colorScale" priority="1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7BDEA-2EA7-4C7A-96D1-81A9914E9B77}">
  <sheetPr>
    <tabColor theme="5"/>
  </sheetPr>
  <dimension ref="A1:AN66"/>
  <sheetViews>
    <sheetView workbookViewId="0">
      <pane ySplit="1" topLeftCell="A2" activePane="bottomLeft" state="frozen"/>
      <selection pane="bottomLeft" activeCell="M15" sqref="M15"/>
    </sheetView>
  </sheetViews>
  <sheetFormatPr defaultRowHeight="14.4" x14ac:dyDescent="0.3"/>
  <cols>
    <col min="1" max="1" width="10" customWidth="1"/>
    <col min="2" max="2" width="10.5546875" bestFit="1" customWidth="1"/>
    <col min="4" max="4" width="1.109375" customWidth="1"/>
    <col min="8" max="8" width="1.109375" style="25" customWidth="1"/>
    <col min="9" max="9" width="16.88671875" bestFit="1" customWidth="1"/>
    <col min="10" max="10" width="1.109375" style="25" customWidth="1"/>
    <col min="14" max="14" width="1.109375" style="25" customWidth="1"/>
    <col min="16" max="17" width="8.88671875" customWidth="1"/>
    <col min="18" max="18" width="15.33203125" bestFit="1" customWidth="1"/>
    <col min="19" max="20" width="8.88671875" customWidth="1"/>
    <col min="21" max="21" width="11" customWidth="1"/>
    <col min="22" max="22" width="15.109375" customWidth="1"/>
    <col min="23" max="24" width="8.88671875" customWidth="1"/>
    <col min="25" max="25" width="16.88671875" bestFit="1" customWidth="1"/>
    <col min="29" max="31" width="8.88671875" customWidth="1"/>
    <col min="32" max="32" width="64" customWidth="1"/>
    <col min="33" max="33" width="11" bestFit="1" customWidth="1"/>
    <col min="34" max="34" width="12.6640625" customWidth="1"/>
    <col min="38" max="38" width="10.5546875" bestFit="1" customWidth="1"/>
  </cols>
  <sheetData>
    <row r="1" spans="1:15" s="24" customFormat="1" x14ac:dyDescent="0.3">
      <c r="A1" s="99" t="s">
        <v>2</v>
      </c>
      <c r="B1" s="99" t="s">
        <v>790</v>
      </c>
      <c r="C1" s="99" t="s">
        <v>791</v>
      </c>
      <c r="D1" s="99"/>
      <c r="E1" s="96" t="s">
        <v>162</v>
      </c>
      <c r="F1" s="97" t="s">
        <v>163</v>
      </c>
      <c r="G1" s="98" t="s">
        <v>164</v>
      </c>
      <c r="I1" s="24" t="s">
        <v>790</v>
      </c>
      <c r="K1" s="91" t="s">
        <v>162</v>
      </c>
      <c r="L1" s="92" t="s">
        <v>163</v>
      </c>
      <c r="M1" s="93" t="s">
        <v>164</v>
      </c>
      <c r="O1" s="24" t="s">
        <v>792</v>
      </c>
    </row>
    <row r="2" spans="1:15" x14ac:dyDescent="0.3">
      <c r="A2" s="152" t="s">
        <v>4</v>
      </c>
      <c r="B2" s="268" t="s">
        <v>444</v>
      </c>
      <c r="C2" s="8" t="s">
        <v>185</v>
      </c>
      <c r="D2" s="30"/>
      <c r="E2" s="10">
        <f>'Phase I'!S85</f>
        <v>21</v>
      </c>
      <c r="F2" s="10">
        <f>'Phase I'!T85</f>
        <v>51</v>
      </c>
      <c r="G2" s="10">
        <f>'Phase I'!U85</f>
        <v>64</v>
      </c>
    </row>
    <row r="3" spans="1:15" x14ac:dyDescent="0.3">
      <c r="A3" s="152" t="s">
        <v>4</v>
      </c>
      <c r="B3" s="268"/>
      <c r="C3" s="8" t="s">
        <v>445</v>
      </c>
      <c r="D3" s="30"/>
      <c r="E3" s="10">
        <f>'Phase I'!S86</f>
        <v>0</v>
      </c>
      <c r="F3" s="10">
        <f>'Phase I'!T86</f>
        <v>0</v>
      </c>
      <c r="G3" s="10">
        <f>'Phase I'!U86</f>
        <v>0</v>
      </c>
    </row>
    <row r="4" spans="1:15" x14ac:dyDescent="0.3">
      <c r="A4" s="152" t="s">
        <v>4</v>
      </c>
      <c r="B4" s="268"/>
      <c r="C4" s="8" t="s">
        <v>446</v>
      </c>
      <c r="D4" s="30"/>
      <c r="E4" s="10">
        <f>'Phase I'!S87</f>
        <v>0</v>
      </c>
      <c r="F4" s="10">
        <f>'Phase I'!T87</f>
        <v>0</v>
      </c>
      <c r="G4" s="10">
        <f>'Phase I'!U87</f>
        <v>0</v>
      </c>
    </row>
    <row r="5" spans="1:15" x14ac:dyDescent="0.3">
      <c r="A5" s="152" t="s">
        <v>4</v>
      </c>
      <c r="B5" s="268"/>
      <c r="C5" s="8" t="s">
        <v>447</v>
      </c>
      <c r="D5" s="30"/>
      <c r="E5" s="10">
        <f>'Phase I'!S88</f>
        <v>55</v>
      </c>
      <c r="F5" s="10">
        <f>'Phase I'!T88</f>
        <v>25</v>
      </c>
      <c r="G5" s="10">
        <f>'Phase I'!U88</f>
        <v>12</v>
      </c>
    </row>
    <row r="6" spans="1:15" x14ac:dyDescent="0.3">
      <c r="A6" s="152"/>
      <c r="B6" s="8"/>
      <c r="C6" s="8"/>
      <c r="D6" s="30"/>
      <c r="E6" s="10"/>
      <c r="F6" s="10"/>
      <c r="G6" s="10"/>
    </row>
    <row r="7" spans="1:15" x14ac:dyDescent="0.3">
      <c r="A7" s="152" t="s">
        <v>4</v>
      </c>
      <c r="B7" s="268" t="s">
        <v>768</v>
      </c>
      <c r="C7" s="8" t="s">
        <v>185</v>
      </c>
      <c r="D7" s="30"/>
      <c r="E7" s="86">
        <f>'Phase I'!S95</f>
        <v>0.28000000000000003</v>
      </c>
      <c r="F7" s="86">
        <f>'Phase I'!T95</f>
        <v>0.67105263157894735</v>
      </c>
      <c r="G7" s="86">
        <f>'Phase I'!U95</f>
        <v>0.84210526315789469</v>
      </c>
    </row>
    <row r="8" spans="1:15" x14ac:dyDescent="0.3">
      <c r="A8" s="152" t="s">
        <v>4</v>
      </c>
      <c r="B8" s="268"/>
      <c r="C8" s="8" t="s">
        <v>445</v>
      </c>
      <c r="D8" s="30"/>
      <c r="E8" s="86">
        <f>'Phase I'!S96</f>
        <v>0</v>
      </c>
      <c r="F8" s="86">
        <f>'Phase I'!T96</f>
        <v>0</v>
      </c>
      <c r="G8" s="86">
        <f>'Phase I'!U96</f>
        <v>0</v>
      </c>
    </row>
    <row r="9" spans="1:15" x14ac:dyDescent="0.3">
      <c r="A9" s="152" t="s">
        <v>4</v>
      </c>
      <c r="B9" s="268"/>
      <c r="C9" s="8" t="s">
        <v>446</v>
      </c>
      <c r="D9" s="30"/>
      <c r="E9" s="86">
        <f>'Phase I'!S97</f>
        <v>0</v>
      </c>
      <c r="F9" s="86">
        <f>'Phase I'!T97</f>
        <v>0</v>
      </c>
      <c r="G9" s="86">
        <f>'Phase I'!U97</f>
        <v>0</v>
      </c>
    </row>
    <row r="10" spans="1:15" x14ac:dyDescent="0.3">
      <c r="A10" s="152" t="s">
        <v>4</v>
      </c>
      <c r="B10" s="268"/>
      <c r="C10" s="8" t="s">
        <v>447</v>
      </c>
      <c r="D10" s="30"/>
      <c r="E10" s="86">
        <f>'Phase I'!S98</f>
        <v>0.73333333333333328</v>
      </c>
      <c r="F10" s="86">
        <f>'Phase I'!T98</f>
        <v>0.33333333333333331</v>
      </c>
      <c r="G10" s="86">
        <f>'Phase I'!U98</f>
        <v>0.15789473684210525</v>
      </c>
    </row>
    <row r="11" spans="1:15" x14ac:dyDescent="0.3">
      <c r="A11" s="152"/>
      <c r="B11" s="8"/>
      <c r="C11" s="8"/>
      <c r="D11" s="30"/>
      <c r="E11" s="10"/>
      <c r="F11" s="10"/>
      <c r="G11" s="10"/>
    </row>
    <row r="12" spans="1:15" x14ac:dyDescent="0.3">
      <c r="A12" s="152" t="s">
        <v>4</v>
      </c>
      <c r="B12" s="268" t="s">
        <v>449</v>
      </c>
      <c r="C12" s="8" t="s">
        <v>185</v>
      </c>
      <c r="D12" s="30"/>
      <c r="E12" s="10">
        <f>'Phase I'!S95</f>
        <v>0.28000000000000003</v>
      </c>
      <c r="F12" s="10">
        <f>'Phase I'!T95</f>
        <v>0.67105263157894735</v>
      </c>
      <c r="G12" s="10">
        <f>'Phase I'!U95</f>
        <v>0.84210526315789469</v>
      </c>
    </row>
    <row r="13" spans="1:15" x14ac:dyDescent="0.3">
      <c r="A13" s="152" t="s">
        <v>4</v>
      </c>
      <c r="B13" s="268"/>
      <c r="C13" s="8" t="s">
        <v>445</v>
      </c>
      <c r="D13" s="30"/>
      <c r="E13" s="10">
        <f>'Phase I'!S96</f>
        <v>0</v>
      </c>
      <c r="F13" s="10">
        <f>'Phase I'!T96</f>
        <v>0</v>
      </c>
      <c r="G13" s="10">
        <f>'Phase I'!U96</f>
        <v>0</v>
      </c>
    </row>
    <row r="14" spans="1:15" x14ac:dyDescent="0.3">
      <c r="A14" s="152" t="s">
        <v>4</v>
      </c>
      <c r="B14" s="268"/>
      <c r="C14" s="8" t="s">
        <v>446</v>
      </c>
      <c r="D14" s="30"/>
      <c r="E14" s="10">
        <f>'Phase I'!S97</f>
        <v>0</v>
      </c>
      <c r="F14" s="10">
        <f>'Phase I'!T97</f>
        <v>0</v>
      </c>
      <c r="G14" s="10">
        <f>'Phase I'!U97</f>
        <v>0</v>
      </c>
    </row>
    <row r="15" spans="1:15" x14ac:dyDescent="0.3">
      <c r="A15" s="152" t="s">
        <v>4</v>
      </c>
      <c r="B15" s="268"/>
      <c r="C15" s="8" t="s">
        <v>447</v>
      </c>
      <c r="D15" s="30"/>
      <c r="E15" s="10">
        <f>'Phase I'!S98</f>
        <v>0.73333333333333328</v>
      </c>
      <c r="F15" s="10">
        <f>'Phase I'!T98</f>
        <v>0.33333333333333331</v>
      </c>
      <c r="G15" s="10">
        <f>'Phase I'!U98</f>
        <v>0.15789473684210525</v>
      </c>
    </row>
    <row r="16" spans="1:15" x14ac:dyDescent="0.3">
      <c r="A16" s="10"/>
      <c r="B16" s="10"/>
      <c r="C16" s="8"/>
      <c r="D16" s="30"/>
      <c r="E16" s="10"/>
      <c r="F16" s="10"/>
      <c r="G16" s="10"/>
    </row>
    <row r="17" spans="1:27" x14ac:dyDescent="0.3">
      <c r="A17" s="153" t="s">
        <v>111</v>
      </c>
      <c r="B17" s="268" t="s">
        <v>444</v>
      </c>
      <c r="C17" s="8" t="s">
        <v>185</v>
      </c>
      <c r="D17" s="30"/>
      <c r="E17" s="10">
        <f>'Phase III'!S19</f>
        <v>0</v>
      </c>
      <c r="F17" s="10">
        <f>'Phase III'!T19</f>
        <v>0</v>
      </c>
      <c r="G17" s="10">
        <f>'Phase III'!U19</f>
        <v>0</v>
      </c>
    </row>
    <row r="18" spans="1:27" x14ac:dyDescent="0.3">
      <c r="A18" s="153" t="s">
        <v>111</v>
      </c>
      <c r="B18" s="268"/>
      <c r="C18" s="8" t="s">
        <v>445</v>
      </c>
      <c r="D18" s="30"/>
      <c r="E18" s="10">
        <f>'Phase III'!S20</f>
        <v>8</v>
      </c>
      <c r="F18" s="10">
        <f>'Phase III'!T20</f>
        <v>7</v>
      </c>
      <c r="G18" s="10">
        <f>'Phase III'!U20</f>
        <v>8</v>
      </c>
    </row>
    <row r="19" spans="1:27" x14ac:dyDescent="0.3">
      <c r="A19" s="153" t="s">
        <v>111</v>
      </c>
      <c r="B19" s="268"/>
      <c r="C19" s="8" t="s">
        <v>446</v>
      </c>
      <c r="D19" s="30"/>
      <c r="E19" s="10">
        <f>'Phase III'!S21</f>
        <v>2</v>
      </c>
      <c r="F19" s="10">
        <f>'Phase III'!T21</f>
        <v>3</v>
      </c>
      <c r="G19" s="10">
        <f>'Phase III'!U21</f>
        <v>2</v>
      </c>
    </row>
    <row r="20" spans="1:27" x14ac:dyDescent="0.3">
      <c r="A20" s="153" t="s">
        <v>111</v>
      </c>
      <c r="B20" s="268"/>
      <c r="C20" s="8" t="s">
        <v>447</v>
      </c>
      <c r="D20" s="30"/>
      <c r="E20" s="10">
        <f>'Phase III'!S22</f>
        <v>0</v>
      </c>
      <c r="F20" s="10">
        <f>'Phase III'!T22</f>
        <v>0</v>
      </c>
      <c r="G20" s="10">
        <f>'Phase III'!U22</f>
        <v>0</v>
      </c>
    </row>
    <row r="21" spans="1:27" x14ac:dyDescent="0.3">
      <c r="A21" s="153"/>
      <c r="B21" s="8"/>
      <c r="C21" s="8"/>
      <c r="D21" s="30"/>
      <c r="E21" s="10"/>
      <c r="F21" s="10"/>
      <c r="G21" s="10"/>
    </row>
    <row r="22" spans="1:27" x14ac:dyDescent="0.3">
      <c r="A22" s="153" t="s">
        <v>111</v>
      </c>
      <c r="B22" s="268" t="s">
        <v>768</v>
      </c>
      <c r="C22" s="8" t="s">
        <v>185</v>
      </c>
      <c r="D22" s="30"/>
      <c r="E22" s="86">
        <f>'Phase III'!S29</f>
        <v>0</v>
      </c>
      <c r="F22" s="86">
        <f>'Phase III'!T29</f>
        <v>0</v>
      </c>
      <c r="G22" s="86">
        <f>'Phase III'!U24</f>
        <v>0</v>
      </c>
    </row>
    <row r="23" spans="1:27" x14ac:dyDescent="0.3">
      <c r="A23" s="153" t="s">
        <v>111</v>
      </c>
      <c r="B23" s="268"/>
      <c r="C23" s="8" t="s">
        <v>445</v>
      </c>
      <c r="D23" s="30"/>
      <c r="E23" s="86">
        <f>'Phase III'!S30</f>
        <v>0.8</v>
      </c>
      <c r="F23" s="86">
        <f>'Phase III'!T30</f>
        <v>0.7</v>
      </c>
      <c r="G23" s="86">
        <f>'Phase III'!U25</f>
        <v>0.8</v>
      </c>
    </row>
    <row r="24" spans="1:27" x14ac:dyDescent="0.3">
      <c r="A24" s="153" t="s">
        <v>111</v>
      </c>
      <c r="B24" s="268"/>
      <c r="C24" s="8" t="s">
        <v>446</v>
      </c>
      <c r="D24" s="30"/>
      <c r="E24" s="86">
        <f>'Phase III'!S31</f>
        <v>0.2</v>
      </c>
      <c r="F24" s="86">
        <f>'Phase III'!T31</f>
        <v>0.3</v>
      </c>
      <c r="G24" s="86">
        <f>'Phase III'!U26</f>
        <v>0.2</v>
      </c>
    </row>
    <row r="25" spans="1:27" x14ac:dyDescent="0.3">
      <c r="A25" s="153" t="s">
        <v>111</v>
      </c>
      <c r="B25" s="268"/>
      <c r="C25" s="8" t="s">
        <v>447</v>
      </c>
      <c r="D25" s="30"/>
      <c r="E25" s="86">
        <f>'Phase III'!S32</f>
        <v>0</v>
      </c>
      <c r="F25" s="86">
        <f>'Phase III'!T32</f>
        <v>0</v>
      </c>
      <c r="G25" s="86">
        <f>'Phase III'!U27</f>
        <v>0</v>
      </c>
    </row>
    <row r="26" spans="1:27" x14ac:dyDescent="0.3">
      <c r="A26" s="153"/>
      <c r="B26" s="8"/>
      <c r="C26" s="8"/>
      <c r="D26" s="30"/>
      <c r="E26" s="10"/>
      <c r="F26" s="10"/>
      <c r="G26" s="10"/>
    </row>
    <row r="27" spans="1:27" x14ac:dyDescent="0.3">
      <c r="A27" s="153" t="s">
        <v>111</v>
      </c>
      <c r="B27" s="268" t="s">
        <v>449</v>
      </c>
      <c r="C27" s="8" t="s">
        <v>185</v>
      </c>
      <c r="D27" s="30"/>
      <c r="E27" s="10">
        <f>'Phase III'!S29</f>
        <v>0</v>
      </c>
      <c r="F27" s="10">
        <f>'Phase III'!T29</f>
        <v>0</v>
      </c>
      <c r="G27" s="10">
        <f>'Phase III'!U29</f>
        <v>0</v>
      </c>
    </row>
    <row r="28" spans="1:27" x14ac:dyDescent="0.3">
      <c r="A28" s="153" t="s">
        <v>111</v>
      </c>
      <c r="B28" s="268"/>
      <c r="C28" s="8" t="s">
        <v>445</v>
      </c>
      <c r="D28" s="30"/>
      <c r="E28" s="10">
        <f>'Phase III'!S30</f>
        <v>0.8</v>
      </c>
      <c r="F28" s="10">
        <f>'Phase III'!T30</f>
        <v>0.7</v>
      </c>
      <c r="G28" s="10">
        <f>'Phase III'!U30</f>
        <v>0.8</v>
      </c>
    </row>
    <row r="29" spans="1:27" x14ac:dyDescent="0.3">
      <c r="A29" s="153" t="s">
        <v>111</v>
      </c>
      <c r="B29" s="268"/>
      <c r="C29" s="8" t="s">
        <v>446</v>
      </c>
      <c r="D29" s="30"/>
      <c r="E29" s="10">
        <f>'Phase III'!S31</f>
        <v>0.2</v>
      </c>
      <c r="F29" s="10">
        <f>'Phase III'!T31</f>
        <v>0.3</v>
      </c>
      <c r="G29" s="10">
        <f>'Phase III'!U31</f>
        <v>0.2</v>
      </c>
    </row>
    <row r="30" spans="1:27" x14ac:dyDescent="0.3">
      <c r="A30" s="153" t="s">
        <v>111</v>
      </c>
      <c r="B30" s="268"/>
      <c r="C30" s="8" t="s">
        <v>447</v>
      </c>
      <c r="D30" s="30"/>
      <c r="E30" s="10">
        <f>'Phase III'!S32</f>
        <v>0</v>
      </c>
      <c r="F30" s="10">
        <f>'Phase III'!T32</f>
        <v>0</v>
      </c>
      <c r="G30" s="10">
        <f>'Phase III'!U32</f>
        <v>0</v>
      </c>
    </row>
    <row r="31" spans="1:27" ht="15" thickBot="1" x14ac:dyDescent="0.35">
      <c r="C31" s="151"/>
      <c r="D31" s="25"/>
    </row>
    <row r="32" spans="1:27" x14ac:dyDescent="0.3">
      <c r="C32" s="29"/>
      <c r="D32" s="25"/>
      <c r="R32" s="260" t="s">
        <v>793</v>
      </c>
      <c r="S32" s="261"/>
      <c r="T32" s="261"/>
      <c r="U32" s="261"/>
      <c r="V32" s="261"/>
      <c r="W32" s="261"/>
      <c r="X32" s="261"/>
      <c r="Y32" s="261"/>
      <c r="Z32" s="261"/>
      <c r="AA32" s="262"/>
    </row>
    <row r="33" spans="1:27" ht="14.4" customHeight="1" x14ac:dyDescent="0.3">
      <c r="A33" s="263" t="s">
        <v>794</v>
      </c>
      <c r="B33" s="246" t="s">
        <v>444</v>
      </c>
      <c r="C33" s="8" t="s">
        <v>185</v>
      </c>
      <c r="D33" s="25"/>
      <c r="E33" s="10">
        <f t="shared" ref="E33:G36" si="0">E2+E17</f>
        <v>21</v>
      </c>
      <c r="F33" s="10">
        <f t="shared" si="0"/>
        <v>51</v>
      </c>
      <c r="G33" s="10">
        <f t="shared" si="0"/>
        <v>64</v>
      </c>
      <c r="H33" s="30"/>
      <c r="I33" s="31" t="s">
        <v>795</v>
      </c>
      <c r="J33" s="30"/>
      <c r="K33" s="10">
        <f>(E43+E44)/(E43+E44+E45+E46)</f>
        <v>0.53815789473684217</v>
      </c>
      <c r="L33" s="10">
        <f>(F43+F44)/(F43+F44+F45+F46)</f>
        <v>0.68552631578947365</v>
      </c>
      <c r="M33" s="10">
        <f>(G43+G44)/(G43+G44+G45+G46)</f>
        <v>0.82105263157894737</v>
      </c>
      <c r="N33" s="30"/>
      <c r="O33" s="10">
        <v>1</v>
      </c>
      <c r="R33" s="138" t="s">
        <v>789</v>
      </c>
      <c r="S33" s="94" t="s">
        <v>795</v>
      </c>
      <c r="T33" s="94" t="s">
        <v>796</v>
      </c>
      <c r="U33" s="94" t="s">
        <v>797</v>
      </c>
      <c r="V33" s="94" t="s">
        <v>798</v>
      </c>
      <c r="W33" s="94" t="s">
        <v>799</v>
      </c>
      <c r="X33" s="94" t="s">
        <v>800</v>
      </c>
      <c r="Y33" s="94" t="s">
        <v>801</v>
      </c>
      <c r="Z33" s="94" t="s">
        <v>802</v>
      </c>
      <c r="AA33" s="139" t="s">
        <v>803</v>
      </c>
    </row>
    <row r="34" spans="1:27" x14ac:dyDescent="0.3">
      <c r="A34" s="264"/>
      <c r="B34" s="247"/>
      <c r="C34" s="8" t="s">
        <v>445</v>
      </c>
      <c r="D34" s="25"/>
      <c r="E34" s="10">
        <f t="shared" si="0"/>
        <v>8</v>
      </c>
      <c r="F34" s="10">
        <f t="shared" si="0"/>
        <v>7</v>
      </c>
      <c r="G34" s="10">
        <f t="shared" si="0"/>
        <v>8</v>
      </c>
      <c r="H34" s="30"/>
      <c r="I34" s="31" t="s">
        <v>796</v>
      </c>
      <c r="J34" s="30"/>
      <c r="K34" s="10">
        <f>E43/(E43+E45)</f>
        <v>0.58011049723756902</v>
      </c>
      <c r="L34" s="10">
        <f>F43/(F43+F45)</f>
        <v>0.69105691056910568</v>
      </c>
      <c r="M34" s="10">
        <f>G43/(G43+G45)</f>
        <v>0.80808080808080807</v>
      </c>
      <c r="N34" s="30"/>
      <c r="O34" s="10">
        <v>1</v>
      </c>
      <c r="R34" s="140" t="s">
        <v>162</v>
      </c>
      <c r="S34" s="95">
        <f>(E43+E44)/(E43+E44+E45+E46)</f>
        <v>0.53815789473684217</v>
      </c>
      <c r="T34" s="95">
        <f>E43/(E43+E45)</f>
        <v>0.58011049723756902</v>
      </c>
      <c r="U34" s="95">
        <f>E43/(E43+E46)</f>
        <v>0.27631578947368424</v>
      </c>
      <c r="V34" s="95">
        <f>E44/(E44+E45)</f>
        <v>0.8</v>
      </c>
      <c r="W34" s="95">
        <f>E45/(E45+E44)</f>
        <v>0.2</v>
      </c>
      <c r="X34" s="95">
        <f>E46/(E46+E43)</f>
        <v>0.72368421052631582</v>
      </c>
      <c r="Y34" s="95">
        <f>SQRT(K35*K36)</f>
        <v>0.47016234598162726</v>
      </c>
      <c r="Z34" s="95">
        <f>2*((K34*K35)/(K34+K35))</f>
        <v>0.37433155080213903</v>
      </c>
      <c r="AA34" s="141">
        <f>((E43*E44)-(E45*E46))/SQRT((E43+E45)*(E43+E46)*(E44+E45)*(E44+E46))</f>
        <v>8.9581726560959404E-2</v>
      </c>
    </row>
    <row r="35" spans="1:27" x14ac:dyDescent="0.3">
      <c r="A35" s="264"/>
      <c r="B35" s="247"/>
      <c r="C35" s="8" t="s">
        <v>446</v>
      </c>
      <c r="D35" s="25"/>
      <c r="E35" s="10">
        <f t="shared" si="0"/>
        <v>2</v>
      </c>
      <c r="F35" s="10">
        <f t="shared" si="0"/>
        <v>3</v>
      </c>
      <c r="G35" s="10">
        <f t="shared" si="0"/>
        <v>2</v>
      </c>
      <c r="H35" s="30"/>
      <c r="I35" s="31" t="s">
        <v>797</v>
      </c>
      <c r="J35" s="30"/>
      <c r="K35" s="10">
        <f>E43/(E43+E46)</f>
        <v>0.27631578947368424</v>
      </c>
      <c r="L35" s="10">
        <f>F43/(F43+F46)</f>
        <v>0.67105263157894735</v>
      </c>
      <c r="M35" s="10">
        <f>G43/(G43+G46)</f>
        <v>0.84210526315789469</v>
      </c>
      <c r="N35" s="30"/>
      <c r="O35" s="10">
        <v>1</v>
      </c>
      <c r="R35" s="142" t="s">
        <v>163</v>
      </c>
      <c r="S35" s="95">
        <f>(F43+F44)/(F43+F44+F45+F46)</f>
        <v>0.68552631578947365</v>
      </c>
      <c r="T35" s="95">
        <f>F43/(F43+F45)</f>
        <v>0.69105691056910568</v>
      </c>
      <c r="U35" s="95">
        <f>F43/(F43+F46)</f>
        <v>0.67105263157894735</v>
      </c>
      <c r="V35" s="95">
        <f>F44/(F44+F45)</f>
        <v>0.7</v>
      </c>
      <c r="W35" s="95">
        <f>F45/(F45+F44)</f>
        <v>0.3</v>
      </c>
      <c r="X35" s="95">
        <f>F46/(F46+F43)</f>
        <v>0.32894736842105265</v>
      </c>
      <c r="Y35" s="95">
        <f>SQRT(L35*L36)</f>
        <v>0.68537350554662024</v>
      </c>
      <c r="Z35" s="95">
        <f>2*((L34*L35)/(L34+L35))</f>
        <v>0.68090787716955947</v>
      </c>
      <c r="AA35" s="141">
        <f>((F43*F44)-(F45*F46))/SQRT((F43+F45)*(F43+F46)*(F44+F45)*(F44+F46))</f>
        <v>0.37120819115116266</v>
      </c>
    </row>
    <row r="36" spans="1:27" x14ac:dyDescent="0.3">
      <c r="A36" s="264"/>
      <c r="B36" s="248"/>
      <c r="C36" s="8" t="s">
        <v>447</v>
      </c>
      <c r="D36" s="25"/>
      <c r="E36" s="10">
        <f t="shared" si="0"/>
        <v>55</v>
      </c>
      <c r="F36" s="10">
        <f t="shared" si="0"/>
        <v>25</v>
      </c>
      <c r="G36" s="10">
        <f t="shared" si="0"/>
        <v>12</v>
      </c>
      <c r="H36" s="30"/>
      <c r="I36" s="31" t="s">
        <v>798</v>
      </c>
      <c r="J36" s="30"/>
      <c r="K36" s="10">
        <f>E44/(E44+E45)</f>
        <v>0.8</v>
      </c>
      <c r="L36" s="10">
        <f>F44/(F44+F45)</f>
        <v>0.7</v>
      </c>
      <c r="M36" s="10">
        <f>G44/(G44+G45)</f>
        <v>0.8</v>
      </c>
      <c r="N36" s="30"/>
      <c r="O36" s="10">
        <v>1</v>
      </c>
      <c r="R36" s="143" t="s">
        <v>164</v>
      </c>
      <c r="S36" s="95">
        <f>(G43+G44)/(G43+G44+G45+G46)</f>
        <v>0.82105263157894737</v>
      </c>
      <c r="T36" s="95">
        <f>G43/(G43+G45)</f>
        <v>0.80808080808080807</v>
      </c>
      <c r="U36" s="95">
        <f>G43/(G43+G46)</f>
        <v>0.84210526315789469</v>
      </c>
      <c r="V36" s="95">
        <f>G44/(G44+G45)</f>
        <v>0.8</v>
      </c>
      <c r="W36" s="95">
        <f>G45/(G45+G44)</f>
        <v>0.2</v>
      </c>
      <c r="X36" s="95">
        <f>G46/(G46+G43)</f>
        <v>0.15789473684210525</v>
      </c>
      <c r="Y36" s="95">
        <f>SQRT(M35*M36)</f>
        <v>0.82078268166812329</v>
      </c>
      <c r="Z36" s="95">
        <f>2*((M34*M35)/(M34+M35))</f>
        <v>0.82474226804123707</v>
      </c>
      <c r="AA36" s="141">
        <f>((G43*G44)-(G45*G46))/SQRT((G43+G45)*(G43+G46)*(G44+G45)*(G44+G46))</f>
        <v>0.64267520026169755</v>
      </c>
    </row>
    <row r="37" spans="1:27" x14ac:dyDescent="0.3">
      <c r="A37" s="264"/>
      <c r="B37" s="10"/>
      <c r="C37" s="8"/>
      <c r="D37" s="25"/>
      <c r="E37" s="10"/>
      <c r="F37" s="10"/>
      <c r="G37" s="10"/>
      <c r="H37" s="30"/>
      <c r="I37" s="31" t="s">
        <v>799</v>
      </c>
      <c r="J37" s="30"/>
      <c r="K37" s="10">
        <f>E45/(E45+E44)</f>
        <v>0.2</v>
      </c>
      <c r="L37" s="10">
        <f>F45/(F45+F44)</f>
        <v>0.3</v>
      </c>
      <c r="M37" s="10">
        <f>G45/(G45+G44)</f>
        <v>0.2</v>
      </c>
      <c r="N37" s="30"/>
      <c r="O37" s="10">
        <v>0</v>
      </c>
      <c r="R37" s="144"/>
      <c r="S37" s="10"/>
      <c r="T37" s="10"/>
      <c r="U37" s="10"/>
      <c r="V37" s="10"/>
      <c r="W37" s="10"/>
      <c r="X37" s="10"/>
      <c r="Y37" s="10"/>
      <c r="Z37" s="10"/>
      <c r="AA37" s="145"/>
    </row>
    <row r="38" spans="1:27" ht="15" thickBot="1" x14ac:dyDescent="0.35">
      <c r="A38" s="264"/>
      <c r="B38" s="265" t="s">
        <v>768</v>
      </c>
      <c r="C38" s="8" t="s">
        <v>185</v>
      </c>
      <c r="D38" s="25"/>
      <c r="E38" s="86">
        <f>E33/76</f>
        <v>0.27631578947368424</v>
      </c>
      <c r="F38" s="86">
        <f>F33/76</f>
        <v>0.67105263157894735</v>
      </c>
      <c r="G38" s="86">
        <f>G33/76</f>
        <v>0.84210526315789469</v>
      </c>
      <c r="H38" s="30"/>
      <c r="I38" s="31" t="s">
        <v>800</v>
      </c>
      <c r="J38" s="30"/>
      <c r="K38" s="10">
        <f>E46/(E46+E43)</f>
        <v>0.72368421052631582</v>
      </c>
      <c r="L38" s="10">
        <f>F46/(F46+F43)</f>
        <v>0.32894736842105265</v>
      </c>
      <c r="M38" s="10">
        <f>G46/(G46+G43)</f>
        <v>0.15789473684210525</v>
      </c>
      <c r="N38" s="30"/>
      <c r="O38" s="10">
        <v>0</v>
      </c>
      <c r="R38" s="146" t="s">
        <v>792</v>
      </c>
      <c r="S38" s="147">
        <v>1</v>
      </c>
      <c r="T38" s="147">
        <v>1</v>
      </c>
      <c r="U38" s="147">
        <v>1</v>
      </c>
      <c r="V38" s="147">
        <v>1</v>
      </c>
      <c r="W38" s="147">
        <v>0</v>
      </c>
      <c r="X38" s="147">
        <v>0</v>
      </c>
      <c r="Y38" s="147">
        <v>1</v>
      </c>
      <c r="Z38" s="147">
        <v>1</v>
      </c>
      <c r="AA38" s="148">
        <v>1</v>
      </c>
    </row>
    <row r="39" spans="1:27" x14ac:dyDescent="0.3">
      <c r="A39" s="264"/>
      <c r="B39" s="266"/>
      <c r="C39" s="8" t="s">
        <v>445</v>
      </c>
      <c r="D39" s="25"/>
      <c r="E39" s="86">
        <f t="shared" ref="E39:G40" si="1">E34/10</f>
        <v>0.8</v>
      </c>
      <c r="F39" s="86">
        <f t="shared" si="1"/>
        <v>0.7</v>
      </c>
      <c r="G39" s="86">
        <f t="shared" si="1"/>
        <v>0.8</v>
      </c>
      <c r="H39" s="30"/>
      <c r="I39" s="31" t="s">
        <v>801</v>
      </c>
      <c r="J39" s="30"/>
      <c r="K39" s="10">
        <f>SQRT(K35*K36)</f>
        <v>0.47016234598162726</v>
      </c>
      <c r="L39" s="10">
        <f>SQRT(L35*L36)</f>
        <v>0.68537350554662024</v>
      </c>
      <c r="M39" s="10">
        <f>SQRT(M35*M36)</f>
        <v>0.82078268166812329</v>
      </c>
      <c r="N39" s="30"/>
      <c r="O39" s="10">
        <v>1</v>
      </c>
    </row>
    <row r="40" spans="1:27" x14ac:dyDescent="0.3">
      <c r="A40" s="264"/>
      <c r="B40" s="266"/>
      <c r="C40" s="8" t="s">
        <v>446</v>
      </c>
      <c r="D40" s="25"/>
      <c r="E40" s="86">
        <f t="shared" si="1"/>
        <v>0.2</v>
      </c>
      <c r="F40" s="86">
        <f t="shared" si="1"/>
        <v>0.3</v>
      </c>
      <c r="G40" s="86">
        <f t="shared" si="1"/>
        <v>0.2</v>
      </c>
      <c r="H40" s="30"/>
      <c r="I40" s="31" t="s">
        <v>802</v>
      </c>
      <c r="J40" s="30"/>
      <c r="K40" s="10">
        <f>2*((K34*K35)/(K34+K35))</f>
        <v>0.37433155080213903</v>
      </c>
      <c r="L40" s="10">
        <f>2*((L34*L35)/(L34+L35))</f>
        <v>0.68090787716955947</v>
      </c>
      <c r="M40" s="10">
        <f>2*((M34*M35)/(M34+M35))</f>
        <v>0.82474226804123707</v>
      </c>
      <c r="N40" s="30"/>
      <c r="O40" s="10">
        <v>1</v>
      </c>
    </row>
    <row r="41" spans="1:27" x14ac:dyDescent="0.3">
      <c r="A41" s="264"/>
      <c r="B41" s="266"/>
      <c r="C41" s="8" t="s">
        <v>447</v>
      </c>
      <c r="D41" s="25"/>
      <c r="E41" s="86">
        <f>E36/76</f>
        <v>0.72368421052631582</v>
      </c>
      <c r="F41" s="86">
        <f>F36/76</f>
        <v>0.32894736842105265</v>
      </c>
      <c r="G41" s="86">
        <f>G36/76</f>
        <v>0.15789473684210525</v>
      </c>
      <c r="H41" s="30"/>
      <c r="I41" s="31" t="s">
        <v>803</v>
      </c>
      <c r="J41" s="30"/>
      <c r="K41" s="10">
        <f>((E43*E44)-(E45*E46))/SQRT((E43+E45)*(E43+E46)*(E44+E45)*(E44+E46))</f>
        <v>8.9581726560959404E-2</v>
      </c>
      <c r="L41" s="10">
        <f>((F43*F44)-(F45*F46))/SQRT((F43+F45)*(F43+F46)*(F44+F45)*(F44+F46))</f>
        <v>0.37120819115116266</v>
      </c>
      <c r="M41" s="10">
        <f>((G43*G44)-(G45*G46))/SQRT((G43+G45)*(G43+G46)*(G44+G45)*(G44+G46))</f>
        <v>0.64267520026169755</v>
      </c>
      <c r="N41" s="30"/>
      <c r="O41" s="10">
        <v>1</v>
      </c>
    </row>
    <row r="42" spans="1:27" x14ac:dyDescent="0.3">
      <c r="A42" s="264"/>
      <c r="D42" s="25"/>
    </row>
    <row r="43" spans="1:27" x14ac:dyDescent="0.3">
      <c r="A43" s="264"/>
      <c r="B43" s="246" t="s">
        <v>449</v>
      </c>
      <c r="C43" s="8" t="s">
        <v>185</v>
      </c>
      <c r="D43" s="25"/>
      <c r="E43" s="10">
        <f>E33/76</f>
        <v>0.27631578947368424</v>
      </c>
      <c r="F43" s="10">
        <f>F33/76</f>
        <v>0.67105263157894735</v>
      </c>
      <c r="G43" s="10">
        <f>G33/76</f>
        <v>0.84210526315789469</v>
      </c>
    </row>
    <row r="44" spans="1:27" x14ac:dyDescent="0.3">
      <c r="A44" s="264"/>
      <c r="B44" s="247"/>
      <c r="C44" s="8" t="s">
        <v>445</v>
      </c>
      <c r="D44" s="25"/>
      <c r="E44" s="10">
        <f t="shared" ref="E44:G45" si="2">E34/10</f>
        <v>0.8</v>
      </c>
      <c r="F44" s="10">
        <f t="shared" si="2"/>
        <v>0.7</v>
      </c>
      <c r="G44" s="10">
        <f t="shared" si="2"/>
        <v>0.8</v>
      </c>
    </row>
    <row r="45" spans="1:27" x14ac:dyDescent="0.3">
      <c r="A45" s="264"/>
      <c r="B45" s="247"/>
      <c r="C45" s="8" t="s">
        <v>446</v>
      </c>
      <c r="D45" s="25"/>
      <c r="E45" s="10">
        <f t="shared" si="2"/>
        <v>0.2</v>
      </c>
      <c r="F45" s="10">
        <f t="shared" si="2"/>
        <v>0.3</v>
      </c>
      <c r="G45" s="10">
        <f t="shared" si="2"/>
        <v>0.2</v>
      </c>
    </row>
    <row r="46" spans="1:27" x14ac:dyDescent="0.3">
      <c r="A46" s="264"/>
      <c r="B46" s="248"/>
      <c r="C46" s="8" t="s">
        <v>447</v>
      </c>
      <c r="D46" s="25"/>
      <c r="E46" s="10">
        <f>E36/76</f>
        <v>0.72368421052631582</v>
      </c>
      <c r="F46" s="10">
        <f>F36/76</f>
        <v>0.32894736842105265</v>
      </c>
      <c r="G46" s="10">
        <f>G36/76</f>
        <v>0.15789473684210525</v>
      </c>
    </row>
    <row r="47" spans="1:27" x14ac:dyDescent="0.3">
      <c r="D47" s="25"/>
    </row>
    <row r="48" spans="1:27" x14ac:dyDescent="0.3">
      <c r="D48" s="25"/>
    </row>
    <row r="49" spans="1:38" x14ac:dyDescent="0.3">
      <c r="A49" s="267" t="s">
        <v>804</v>
      </c>
      <c r="D49" s="25"/>
      <c r="AF49" s="256" t="s">
        <v>804</v>
      </c>
      <c r="AG49" s="256"/>
      <c r="AH49" s="256"/>
      <c r="AI49" s="256"/>
      <c r="AJ49" s="256"/>
      <c r="AK49" s="256"/>
      <c r="AL49" s="256"/>
    </row>
    <row r="50" spans="1:38" x14ac:dyDescent="0.3">
      <c r="A50" s="267"/>
      <c r="D50" s="25"/>
      <c r="AF50" s="257"/>
      <c r="AG50" s="257"/>
      <c r="AH50" s="31" t="s">
        <v>789</v>
      </c>
      <c r="AI50" s="94" t="s">
        <v>795</v>
      </c>
      <c r="AJ50" s="94" t="s">
        <v>796</v>
      </c>
      <c r="AK50" s="94" t="s">
        <v>805</v>
      </c>
      <c r="AL50" s="94" t="s">
        <v>802</v>
      </c>
    </row>
    <row r="51" spans="1:38" x14ac:dyDescent="0.3">
      <c r="A51" s="267"/>
      <c r="D51" s="25"/>
      <c r="AF51" s="257"/>
      <c r="AG51" s="257"/>
      <c r="AH51" s="99" t="s">
        <v>806</v>
      </c>
      <c r="AI51" s="95">
        <v>100</v>
      </c>
      <c r="AJ51" s="95">
        <v>100</v>
      </c>
      <c r="AK51" s="95">
        <v>100</v>
      </c>
      <c r="AL51" s="95">
        <v>100</v>
      </c>
    </row>
    <row r="52" spans="1:38" ht="14.4" customHeight="1" x14ac:dyDescent="0.3">
      <c r="A52" s="267"/>
      <c r="C52" t="s">
        <v>807</v>
      </c>
      <c r="AF52" s="258" t="s">
        <v>808</v>
      </c>
      <c r="AG52" s="258"/>
      <c r="AH52" s="96" t="s">
        <v>162</v>
      </c>
      <c r="AI52" s="100">
        <f>(E43+E44)/(E43+E44+E45+E46)*100</f>
        <v>53.81578947368422</v>
      </c>
      <c r="AJ52" s="100">
        <f>E43/(E43+E45)*100</f>
        <v>58.011049723756905</v>
      </c>
      <c r="AK52" s="100">
        <f>E43/(E43+E46)*100</f>
        <v>27.631578947368425</v>
      </c>
      <c r="AL52" s="100">
        <f>2*((K34*K35)/(K34+K35))*100</f>
        <v>37.433155080213901</v>
      </c>
    </row>
    <row r="53" spans="1:38" x14ac:dyDescent="0.3">
      <c r="A53" s="267"/>
      <c r="C53" t="s">
        <v>809</v>
      </c>
      <c r="AF53" s="258"/>
      <c r="AG53" s="258"/>
      <c r="AH53" s="97" t="s">
        <v>163</v>
      </c>
      <c r="AI53" s="100">
        <f>(F43+F44)/(F43+F44+F45+F46)*100</f>
        <v>68.55263157894737</v>
      </c>
      <c r="AJ53" s="100">
        <f>F43/(F43+F45)*100</f>
        <v>69.105691056910572</v>
      </c>
      <c r="AK53" s="100">
        <f>F43/(F43+F46)*100</f>
        <v>67.10526315789474</v>
      </c>
      <c r="AL53" s="100">
        <f>2*((L34*L35)/(L34+L35))*100</f>
        <v>68.090787716955944</v>
      </c>
    </row>
    <row r="54" spans="1:38" x14ac:dyDescent="0.3">
      <c r="A54" s="267"/>
      <c r="AF54" s="258"/>
      <c r="AG54" s="258"/>
      <c r="AH54" s="98" t="s">
        <v>164</v>
      </c>
      <c r="AI54" s="100">
        <f>(G43+G44)/(G43+G44+G45+G46)*100</f>
        <v>82.10526315789474</v>
      </c>
      <c r="AJ54" s="100">
        <f>G43/(G43+G45)*100</f>
        <v>80.808080808080803</v>
      </c>
      <c r="AK54" s="100">
        <f>G43/(G43+G46)*100</f>
        <v>84.210526315789465</v>
      </c>
      <c r="AL54" s="100">
        <f>2*((M34*M35)/(M34+M35))*100</f>
        <v>82.474226804123703</v>
      </c>
    </row>
    <row r="55" spans="1:38" ht="3" customHeight="1" x14ac:dyDescent="0.3">
      <c r="A55" s="267"/>
      <c r="AF55" s="258"/>
      <c r="AG55" s="258"/>
      <c r="AH55" s="259"/>
      <c r="AI55" s="259"/>
      <c r="AJ55" s="259"/>
      <c r="AK55" s="259"/>
      <c r="AL55" s="259"/>
    </row>
    <row r="56" spans="1:38" x14ac:dyDescent="0.3">
      <c r="A56" s="267"/>
      <c r="AF56" s="31" t="s">
        <v>810</v>
      </c>
      <c r="AG56" s="31" t="s">
        <v>811</v>
      </c>
      <c r="AH56" s="31" t="s">
        <v>812</v>
      </c>
      <c r="AI56" s="94" t="s">
        <v>795</v>
      </c>
      <c r="AJ56" s="94" t="s">
        <v>796</v>
      </c>
      <c r="AK56" s="94" t="s">
        <v>805</v>
      </c>
      <c r="AL56" s="94" t="s">
        <v>802</v>
      </c>
    </row>
    <row r="57" spans="1:38" x14ac:dyDescent="0.3">
      <c r="A57" s="267"/>
      <c r="AF57" s="10" t="s">
        <v>813</v>
      </c>
      <c r="AG57" s="10" t="s">
        <v>814</v>
      </c>
      <c r="AH57" s="10" t="s">
        <v>815</v>
      </c>
      <c r="AI57" s="100">
        <v>99.25</v>
      </c>
      <c r="AJ57" s="100">
        <v>99.26</v>
      </c>
      <c r="AK57" s="100">
        <v>99.24</v>
      </c>
      <c r="AL57" s="100">
        <v>99.24</v>
      </c>
    </row>
    <row r="58" spans="1:38" x14ac:dyDescent="0.3">
      <c r="A58" s="267"/>
      <c r="AF58" s="10" t="s">
        <v>816</v>
      </c>
      <c r="AG58" s="10" t="s">
        <v>817</v>
      </c>
      <c r="AH58" s="10" t="s">
        <v>818</v>
      </c>
      <c r="AI58" s="100">
        <v>97.87</v>
      </c>
      <c r="AJ58" s="100">
        <v>98.16</v>
      </c>
      <c r="AK58" s="100">
        <v>97.59</v>
      </c>
      <c r="AL58" s="100">
        <v>97.83</v>
      </c>
    </row>
    <row r="59" spans="1:38" x14ac:dyDescent="0.3">
      <c r="A59" s="267"/>
      <c r="AF59" s="10" t="s">
        <v>819</v>
      </c>
      <c r="AG59" s="10" t="s">
        <v>820</v>
      </c>
      <c r="AH59" s="10" t="s">
        <v>821</v>
      </c>
      <c r="AI59" s="100">
        <v>98.39</v>
      </c>
      <c r="AJ59" s="100">
        <v>98.39</v>
      </c>
      <c r="AK59" s="100">
        <v>98.39</v>
      </c>
      <c r="AL59" s="100">
        <v>98.39</v>
      </c>
    </row>
    <row r="60" spans="1:38" x14ac:dyDescent="0.3">
      <c r="A60" s="267"/>
      <c r="AF60" s="10" t="s">
        <v>822</v>
      </c>
      <c r="AG60" s="10" t="s">
        <v>820</v>
      </c>
      <c r="AH60" s="10" t="s">
        <v>821</v>
      </c>
      <c r="AI60" s="100">
        <v>99.21</v>
      </c>
      <c r="AJ60" s="100">
        <v>99.21</v>
      </c>
      <c r="AK60" s="100">
        <v>99.21</v>
      </c>
      <c r="AL60" s="100">
        <v>99.21</v>
      </c>
    </row>
    <row r="61" spans="1:38" x14ac:dyDescent="0.3">
      <c r="AF61" s="10" t="s">
        <v>823</v>
      </c>
      <c r="AG61" s="10" t="s">
        <v>824</v>
      </c>
      <c r="AH61" s="10" t="s">
        <v>825</v>
      </c>
      <c r="AI61" s="100">
        <v>97.9</v>
      </c>
      <c r="AJ61" s="100">
        <v>98.1</v>
      </c>
      <c r="AK61" s="100">
        <v>97.9</v>
      </c>
      <c r="AL61" s="100">
        <v>98</v>
      </c>
    </row>
    <row r="62" spans="1:38" x14ac:dyDescent="0.3">
      <c r="AF62" s="10" t="s">
        <v>826</v>
      </c>
      <c r="AG62" s="10" t="s">
        <v>824</v>
      </c>
      <c r="AH62" s="10" t="s">
        <v>825</v>
      </c>
      <c r="AI62" s="100">
        <v>98.1</v>
      </c>
      <c r="AJ62" s="100">
        <v>98.2</v>
      </c>
      <c r="AK62" s="100">
        <v>98.1</v>
      </c>
      <c r="AL62" s="100">
        <v>98.2</v>
      </c>
    </row>
    <row r="63" spans="1:38" x14ac:dyDescent="0.3">
      <c r="AF63" s="10" t="s">
        <v>827</v>
      </c>
      <c r="AG63" s="10" t="s">
        <v>828</v>
      </c>
      <c r="AH63" s="10" t="s">
        <v>829</v>
      </c>
      <c r="AI63" s="100">
        <v>99.94</v>
      </c>
      <c r="AJ63" s="100">
        <v>99.95</v>
      </c>
      <c r="AK63" s="100">
        <v>99.9</v>
      </c>
      <c r="AL63" s="100">
        <v>99.93</v>
      </c>
    </row>
    <row r="64" spans="1:38" x14ac:dyDescent="0.3">
      <c r="AF64" s="10" t="s">
        <v>830</v>
      </c>
      <c r="AG64" s="10" t="s">
        <v>831</v>
      </c>
      <c r="AH64" s="10" t="s">
        <v>832</v>
      </c>
      <c r="AI64" s="100">
        <v>99</v>
      </c>
      <c r="AJ64" s="100">
        <v>99</v>
      </c>
      <c r="AK64" s="100">
        <v>99</v>
      </c>
      <c r="AL64" s="100">
        <v>99</v>
      </c>
    </row>
    <row r="65" spans="32:40" x14ac:dyDescent="0.3">
      <c r="AF65" s="10" t="s">
        <v>833</v>
      </c>
      <c r="AG65" s="10" t="s">
        <v>834</v>
      </c>
      <c r="AH65" s="10" t="s">
        <v>835</v>
      </c>
      <c r="AI65" s="100">
        <v>98.5</v>
      </c>
      <c r="AJ65" s="100">
        <v>96.2</v>
      </c>
      <c r="AK65" s="100">
        <v>97.5</v>
      </c>
      <c r="AL65" s="100">
        <v>96.8</v>
      </c>
    </row>
    <row r="66" spans="32:40" x14ac:dyDescent="0.3">
      <c r="AF66" s="10" t="s">
        <v>836</v>
      </c>
      <c r="AG66" s="10" t="s">
        <v>837</v>
      </c>
      <c r="AH66" s="10" t="s">
        <v>838</v>
      </c>
      <c r="AI66" s="100">
        <v>92.36</v>
      </c>
      <c r="AJ66" s="100">
        <v>71.400000000000006</v>
      </c>
      <c r="AK66" s="100">
        <v>90</v>
      </c>
      <c r="AL66" s="100">
        <v>79</v>
      </c>
      <c r="AN66" t="s">
        <v>839</v>
      </c>
    </row>
  </sheetData>
  <mergeCells count="16">
    <mergeCell ref="R32:AA32"/>
    <mergeCell ref="AH55:AL55"/>
    <mergeCell ref="AF52:AG55"/>
    <mergeCell ref="AF50:AG51"/>
    <mergeCell ref="AF49:AL49"/>
    <mergeCell ref="B27:B30"/>
    <mergeCell ref="B7:B10"/>
    <mergeCell ref="B2:B5"/>
    <mergeCell ref="B12:B15"/>
    <mergeCell ref="B17:B20"/>
    <mergeCell ref="B22:B25"/>
    <mergeCell ref="A49:A60"/>
    <mergeCell ref="A33:A46"/>
    <mergeCell ref="B33:B36"/>
    <mergeCell ref="B43:B46"/>
    <mergeCell ref="B38:B41"/>
  </mergeCells>
  <phoneticPr fontId="4" type="noConversion"/>
  <conditionalFormatting sqref="C2:C41 C43:C46">
    <cfRule type="containsText" dxfId="19" priority="45" operator="containsText" text="TP">
      <formula>NOT(ISERROR(SEARCH("TP",C2)))</formula>
    </cfRule>
    <cfRule type="containsText" dxfId="18" priority="46" operator="containsText" text="TN">
      <formula>NOT(ISERROR(SEARCH("TN",C2)))</formula>
    </cfRule>
    <cfRule type="containsText" dxfId="17" priority="47" operator="containsText" text="FP">
      <formula>NOT(ISERROR(SEARCH("FP",C2)))</formula>
    </cfRule>
    <cfRule type="containsText" dxfId="16" priority="48" operator="containsText" text="FN">
      <formula>NOT(ISERROR(SEARCH("FN",C2)))</formula>
    </cfRule>
  </conditionalFormatting>
  <conditionalFormatting sqref="K33:K36">
    <cfRule type="colorScale" priority="3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K37:K38">
    <cfRule type="colorScale" priority="35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K39:K41">
    <cfRule type="colorScale" priority="3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L33:L36">
    <cfRule type="colorScale" priority="40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L37:L38">
    <cfRule type="colorScale" priority="38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L39:L41">
    <cfRule type="colorScale" priority="39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33:M36">
    <cfRule type="colorScale" priority="4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37:M38">
    <cfRule type="colorScale" priority="41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M39:M41">
    <cfRule type="colorScale" priority="43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O33:O36">
    <cfRule type="colorScale" priority="3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O37:O38">
    <cfRule type="colorScale" priority="32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O39:O41">
    <cfRule type="colorScale" priority="33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4:S36">
    <cfRule type="colorScale" priority="31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8:V38">
    <cfRule type="colorScale" priority="20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T34:T36">
    <cfRule type="colorScale" priority="30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U34:U36">
    <cfRule type="colorScale" priority="29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V34:V36">
    <cfRule type="colorScale" priority="28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W34:W36">
    <cfRule type="colorScale" priority="27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W38:X38">
    <cfRule type="colorScale" priority="18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X34:X36">
    <cfRule type="colorScale" priority="26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Y34:Y36">
    <cfRule type="colorScale" priority="25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Y38:AA38">
    <cfRule type="colorScale" priority="19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Z34:AA36">
    <cfRule type="colorScale" priority="2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I52:AI54">
    <cfRule type="colorScale" priority="17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AI51:AL51">
    <cfRule type="colorScale" priority="9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I57:AL66">
    <cfRule type="colorScale" priority="1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conditionalFormatting sqref="AJ52:AL54">
    <cfRule type="colorScale" priority="2">
      <colorScale>
        <cfvo type="num" val="0"/>
        <cfvo type="num" val="50"/>
        <cfvo type="num" val="10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9CE35-99B1-4AA0-8124-7C1CB2D69EEC}">
  <sheetPr>
    <tabColor theme="5"/>
  </sheetPr>
  <dimension ref="A1:AA46"/>
  <sheetViews>
    <sheetView tabSelected="1" workbookViewId="0">
      <pane ySplit="1" topLeftCell="A2" activePane="bottomLeft" state="frozen"/>
      <selection pane="bottomLeft"/>
    </sheetView>
  </sheetViews>
  <sheetFormatPr defaultRowHeight="14.4" x14ac:dyDescent="0.3"/>
  <cols>
    <col min="1" max="1" width="12.109375" customWidth="1"/>
    <col min="2" max="2" width="10.5546875" bestFit="1" customWidth="1"/>
    <col min="4" max="4" width="1.109375" customWidth="1"/>
    <col min="8" max="8" width="1.109375" style="25" customWidth="1"/>
    <col min="9" max="9" width="16.88671875" bestFit="1" customWidth="1"/>
    <col min="10" max="10" width="1.109375" style="25" customWidth="1"/>
    <col min="14" max="14" width="1.109375" style="25" customWidth="1"/>
    <col min="16" max="17" width="8.88671875" customWidth="1"/>
    <col min="18" max="18" width="15.33203125" bestFit="1" customWidth="1"/>
    <col min="19" max="20" width="8.88671875" customWidth="1"/>
    <col min="21" max="21" width="11" customWidth="1"/>
    <col min="22" max="22" width="15.109375" customWidth="1"/>
    <col min="23" max="24" width="8.88671875" customWidth="1"/>
    <col min="25" max="25" width="16.88671875" bestFit="1" customWidth="1"/>
    <col min="29" max="31" width="8.88671875" customWidth="1"/>
    <col min="32" max="32" width="64" customWidth="1"/>
    <col min="33" max="33" width="11" bestFit="1" customWidth="1"/>
    <col min="34" max="34" width="12.6640625" customWidth="1"/>
    <col min="38" max="38" width="10.5546875" bestFit="1" customWidth="1"/>
  </cols>
  <sheetData>
    <row r="1" spans="1:15" s="24" customFormat="1" x14ac:dyDescent="0.3">
      <c r="A1" s="99" t="s">
        <v>2</v>
      </c>
      <c r="B1" s="99" t="s">
        <v>790</v>
      </c>
      <c r="C1" s="99" t="s">
        <v>791</v>
      </c>
      <c r="D1" s="99"/>
      <c r="E1" s="96" t="s">
        <v>162</v>
      </c>
      <c r="F1" s="97" t="s">
        <v>163</v>
      </c>
      <c r="G1" s="98" t="s">
        <v>164</v>
      </c>
      <c r="I1" s="24" t="s">
        <v>790</v>
      </c>
      <c r="K1" s="91" t="s">
        <v>162</v>
      </c>
      <c r="L1" s="92" t="s">
        <v>163</v>
      </c>
      <c r="M1" s="93" t="s">
        <v>164</v>
      </c>
      <c r="O1" s="24" t="s">
        <v>792</v>
      </c>
    </row>
    <row r="2" spans="1:15" x14ac:dyDescent="0.3">
      <c r="A2" s="10"/>
      <c r="B2" s="10"/>
      <c r="C2" s="8"/>
      <c r="D2" s="10"/>
      <c r="E2" s="10"/>
      <c r="F2" s="10"/>
      <c r="G2" s="10"/>
    </row>
    <row r="3" spans="1:15" x14ac:dyDescent="0.3">
      <c r="A3" s="153" t="s">
        <v>111</v>
      </c>
      <c r="B3" s="268" t="s">
        <v>444</v>
      </c>
      <c r="C3" s="8" t="s">
        <v>185</v>
      </c>
      <c r="D3" s="10"/>
      <c r="E3" s="10">
        <f>'Phase III'!S19</f>
        <v>0</v>
      </c>
      <c r="F3" s="10">
        <f>'Phase III'!T19</f>
        <v>0</v>
      </c>
      <c r="G3" s="10">
        <f>'Phase III'!U19</f>
        <v>0</v>
      </c>
    </row>
    <row r="4" spans="1:15" x14ac:dyDescent="0.3">
      <c r="A4" s="153" t="s">
        <v>111</v>
      </c>
      <c r="B4" s="268"/>
      <c r="C4" s="8" t="s">
        <v>445</v>
      </c>
      <c r="D4" s="10"/>
      <c r="E4" s="10">
        <f>'Phase III'!S20</f>
        <v>8</v>
      </c>
      <c r="F4" s="10">
        <f>'Phase III'!T20</f>
        <v>7</v>
      </c>
      <c r="G4" s="10">
        <f>'Phase III'!U20</f>
        <v>8</v>
      </c>
    </row>
    <row r="5" spans="1:15" x14ac:dyDescent="0.3">
      <c r="A5" s="153" t="s">
        <v>111</v>
      </c>
      <c r="B5" s="268"/>
      <c r="C5" s="8" t="s">
        <v>446</v>
      </c>
      <c r="D5" s="10"/>
      <c r="E5" s="10">
        <f>'Phase III'!S21</f>
        <v>2</v>
      </c>
      <c r="F5" s="10">
        <f>'Phase III'!T21</f>
        <v>3</v>
      </c>
      <c r="G5" s="10">
        <f>'Phase III'!U21</f>
        <v>2</v>
      </c>
    </row>
    <row r="6" spans="1:15" x14ac:dyDescent="0.3">
      <c r="A6" s="153" t="s">
        <v>111</v>
      </c>
      <c r="B6" s="268"/>
      <c r="C6" s="8" t="s">
        <v>447</v>
      </c>
      <c r="D6" s="10"/>
      <c r="E6" s="10">
        <f>'Phase III'!S22</f>
        <v>0</v>
      </c>
      <c r="F6" s="10">
        <f>'Phase III'!T22</f>
        <v>0</v>
      </c>
      <c r="G6" s="10">
        <f>'Phase III'!U22</f>
        <v>0</v>
      </c>
    </row>
    <row r="7" spans="1:15" x14ac:dyDescent="0.3">
      <c r="A7" s="153"/>
      <c r="B7" s="8"/>
      <c r="C7" s="8"/>
      <c r="D7" s="10"/>
      <c r="E7" s="10"/>
      <c r="F7" s="10"/>
      <c r="G7" s="10"/>
    </row>
    <row r="8" spans="1:15" x14ac:dyDescent="0.3">
      <c r="A8" s="153"/>
      <c r="B8" s="268" t="s">
        <v>768</v>
      </c>
      <c r="C8" s="8" t="s">
        <v>185</v>
      </c>
      <c r="D8" s="10"/>
      <c r="E8" s="86">
        <f>'Phase III'!S29</f>
        <v>0</v>
      </c>
      <c r="F8" s="86">
        <f>'Phase III'!T29</f>
        <v>0</v>
      </c>
      <c r="G8" s="86">
        <f>'Phase III'!U24</f>
        <v>0</v>
      </c>
    </row>
    <row r="9" spans="1:15" x14ac:dyDescent="0.3">
      <c r="A9" s="153"/>
      <c r="B9" s="268"/>
      <c r="C9" s="8" t="s">
        <v>445</v>
      </c>
      <c r="D9" s="10"/>
      <c r="E9" s="86">
        <f>'Phase III'!S30</f>
        <v>0.8</v>
      </c>
      <c r="F9" s="86">
        <f>'Phase III'!T30</f>
        <v>0.7</v>
      </c>
      <c r="G9" s="86">
        <f>'Phase III'!U25</f>
        <v>0.8</v>
      </c>
    </row>
    <row r="10" spans="1:15" x14ac:dyDescent="0.3">
      <c r="A10" s="153"/>
      <c r="B10" s="268"/>
      <c r="C10" s="8" t="s">
        <v>446</v>
      </c>
      <c r="D10" s="10"/>
      <c r="E10" s="86">
        <f>'Phase III'!S31</f>
        <v>0.2</v>
      </c>
      <c r="F10" s="86">
        <f>'Phase III'!T31</f>
        <v>0.3</v>
      </c>
      <c r="G10" s="86">
        <f>'Phase III'!U26</f>
        <v>0.2</v>
      </c>
    </row>
    <row r="11" spans="1:15" x14ac:dyDescent="0.3">
      <c r="A11" s="153"/>
      <c r="B11" s="268"/>
      <c r="C11" s="8" t="s">
        <v>447</v>
      </c>
      <c r="D11" s="10"/>
      <c r="E11" s="86">
        <f>'Phase III'!S32</f>
        <v>0</v>
      </c>
      <c r="F11" s="86">
        <f>'Phase III'!T32</f>
        <v>0</v>
      </c>
      <c r="G11" s="86">
        <f>'Phase III'!U27</f>
        <v>0</v>
      </c>
    </row>
    <row r="12" spans="1:15" x14ac:dyDescent="0.3">
      <c r="A12" s="153"/>
      <c r="B12" s="8"/>
      <c r="C12" s="8"/>
      <c r="D12" s="10"/>
      <c r="E12" s="10"/>
      <c r="F12" s="10"/>
      <c r="G12" s="10"/>
    </row>
    <row r="13" spans="1:15" x14ac:dyDescent="0.3">
      <c r="A13" s="153" t="s">
        <v>111</v>
      </c>
      <c r="B13" s="268" t="s">
        <v>449</v>
      </c>
      <c r="C13" s="8" t="s">
        <v>185</v>
      </c>
      <c r="D13" s="10"/>
      <c r="E13" s="10">
        <f>'Phase III'!S29</f>
        <v>0</v>
      </c>
      <c r="F13" s="10">
        <f>'Phase III'!T29</f>
        <v>0</v>
      </c>
      <c r="G13" s="10">
        <f>'Phase III'!U29</f>
        <v>0</v>
      </c>
    </row>
    <row r="14" spans="1:15" x14ac:dyDescent="0.3">
      <c r="A14" s="153" t="s">
        <v>111</v>
      </c>
      <c r="B14" s="268"/>
      <c r="C14" s="8" t="s">
        <v>445</v>
      </c>
      <c r="D14" s="10"/>
      <c r="E14" s="10">
        <f>'Phase III'!S30</f>
        <v>0.8</v>
      </c>
      <c r="F14" s="10">
        <f>'Phase III'!T30</f>
        <v>0.7</v>
      </c>
      <c r="G14" s="10">
        <f>'Phase III'!U30</f>
        <v>0.8</v>
      </c>
    </row>
    <row r="15" spans="1:15" x14ac:dyDescent="0.3">
      <c r="A15" s="153" t="s">
        <v>111</v>
      </c>
      <c r="B15" s="268"/>
      <c r="C15" s="8" t="s">
        <v>446</v>
      </c>
      <c r="D15" s="10"/>
      <c r="E15" s="10">
        <f>'Phase III'!S31</f>
        <v>0.2</v>
      </c>
      <c r="F15" s="10">
        <f>'Phase III'!T31</f>
        <v>0.3</v>
      </c>
      <c r="G15" s="10">
        <f>'Phase III'!U31</f>
        <v>0.2</v>
      </c>
    </row>
    <row r="16" spans="1:15" x14ac:dyDescent="0.3">
      <c r="A16" s="153" t="s">
        <v>111</v>
      </c>
      <c r="B16" s="268"/>
      <c r="C16" s="8" t="s">
        <v>447</v>
      </c>
      <c r="D16" s="10"/>
      <c r="E16" s="10">
        <f>'Phase III'!S32</f>
        <v>0</v>
      </c>
      <c r="F16" s="10">
        <f>'Phase III'!T32</f>
        <v>0</v>
      </c>
      <c r="G16" s="10">
        <f>'Phase III'!U32</f>
        <v>0</v>
      </c>
    </row>
    <row r="17" spans="1:27" x14ac:dyDescent="0.3">
      <c r="A17" s="10"/>
      <c r="B17" s="10"/>
      <c r="C17" s="8"/>
      <c r="D17" s="10"/>
      <c r="E17" s="10"/>
      <c r="F17" s="10"/>
      <c r="G17" s="10"/>
    </row>
    <row r="18" spans="1:27" x14ac:dyDescent="0.3">
      <c r="A18" s="174" t="s">
        <v>1040</v>
      </c>
      <c r="B18" s="268" t="s">
        <v>444</v>
      </c>
      <c r="C18" s="8" t="s">
        <v>185</v>
      </c>
      <c r="D18" s="10"/>
      <c r="E18" s="10">
        <f>'Phase II-Short-Scan'!V44</f>
        <v>8</v>
      </c>
      <c r="F18" s="10">
        <f>'Phase II-Short-Scan'!W44</f>
        <v>24</v>
      </c>
      <c r="G18" s="10">
        <f>'Phase II-Short-Scan'!X44</f>
        <v>16</v>
      </c>
    </row>
    <row r="19" spans="1:27" x14ac:dyDescent="0.3">
      <c r="A19" s="174" t="s">
        <v>1040</v>
      </c>
      <c r="B19" s="268"/>
      <c r="C19" s="8" t="s">
        <v>445</v>
      </c>
      <c r="D19" s="10"/>
      <c r="E19" s="10">
        <f>'Phase II-Short-Scan'!V45</f>
        <v>0</v>
      </c>
      <c r="F19" s="10">
        <f>'Phase II-Short-Scan'!W45</f>
        <v>0</v>
      </c>
      <c r="G19" s="10">
        <f>'Phase II-Short-Scan'!X45</f>
        <v>0</v>
      </c>
    </row>
    <row r="20" spans="1:27" x14ac:dyDescent="0.3">
      <c r="A20" s="174" t="s">
        <v>1040</v>
      </c>
      <c r="B20" s="268"/>
      <c r="C20" s="8" t="s">
        <v>446</v>
      </c>
      <c r="D20" s="10"/>
      <c r="E20" s="10">
        <f>'Phase II-Short-Scan'!V46</f>
        <v>0</v>
      </c>
      <c r="F20" s="10">
        <f>'Phase II-Short-Scan'!W46</f>
        <v>0</v>
      </c>
      <c r="G20" s="10">
        <f>'Phase II-Short-Scan'!X46</f>
        <v>0</v>
      </c>
    </row>
    <row r="21" spans="1:27" x14ac:dyDescent="0.3">
      <c r="A21" s="174" t="s">
        <v>1040</v>
      </c>
      <c r="B21" s="268"/>
      <c r="C21" s="8" t="s">
        <v>447</v>
      </c>
      <c r="D21" s="10"/>
      <c r="E21" s="10">
        <f>'Phase II-Short-Scan'!V47</f>
        <v>24</v>
      </c>
      <c r="F21" s="10">
        <f>'Phase II-Short-Scan'!W47</f>
        <v>8</v>
      </c>
      <c r="G21" s="10">
        <f>'Phase II-Short-Scan'!X47</f>
        <v>16</v>
      </c>
    </row>
    <row r="22" spans="1:27" x14ac:dyDescent="0.3">
      <c r="A22" s="174"/>
      <c r="B22" s="8"/>
      <c r="C22" s="8"/>
      <c r="D22" s="10"/>
      <c r="E22" s="10"/>
      <c r="F22" s="10"/>
      <c r="G22" s="10"/>
    </row>
    <row r="23" spans="1:27" x14ac:dyDescent="0.3">
      <c r="A23" s="174" t="s">
        <v>1040</v>
      </c>
      <c r="B23" s="268" t="s">
        <v>768</v>
      </c>
      <c r="C23" s="8" t="s">
        <v>185</v>
      </c>
      <c r="D23" s="10"/>
      <c r="E23" s="86">
        <f>'Phase II-Short-Scan'!V49</f>
        <v>0.25</v>
      </c>
      <c r="F23" s="86">
        <f>'Phase II-Short-Scan'!W49</f>
        <v>0.75</v>
      </c>
      <c r="G23" s="86">
        <f>'Phase II-Short-Scan'!X49</f>
        <v>0.5</v>
      </c>
    </row>
    <row r="24" spans="1:27" x14ac:dyDescent="0.3">
      <c r="A24" s="174" t="s">
        <v>1040</v>
      </c>
      <c r="B24" s="268"/>
      <c r="C24" s="8" t="s">
        <v>445</v>
      </c>
      <c r="D24" s="10"/>
      <c r="E24" s="86">
        <f>'Phase II-Short-Scan'!V50</f>
        <v>0</v>
      </c>
      <c r="F24" s="86">
        <f>'Phase II-Short-Scan'!W50</f>
        <v>0</v>
      </c>
      <c r="G24" s="86">
        <f>'Phase II-Short-Scan'!X50</f>
        <v>0</v>
      </c>
    </row>
    <row r="25" spans="1:27" x14ac:dyDescent="0.3">
      <c r="A25" s="174" t="s">
        <v>1040</v>
      </c>
      <c r="B25" s="268"/>
      <c r="C25" s="8" t="s">
        <v>446</v>
      </c>
      <c r="D25" s="10"/>
      <c r="E25" s="86">
        <f>'Phase II-Short-Scan'!V51</f>
        <v>0</v>
      </c>
      <c r="F25" s="86">
        <f>'Phase II-Short-Scan'!W51</f>
        <v>0</v>
      </c>
      <c r="G25" s="86">
        <f>'Phase II-Short-Scan'!X51</f>
        <v>0</v>
      </c>
    </row>
    <row r="26" spans="1:27" x14ac:dyDescent="0.3">
      <c r="A26" s="174" t="s">
        <v>1040</v>
      </c>
      <c r="B26" s="268"/>
      <c r="C26" s="8" t="s">
        <v>447</v>
      </c>
      <c r="D26" s="10"/>
      <c r="E26" s="86">
        <f>'Phase II-Short-Scan'!V52</f>
        <v>0.75</v>
      </c>
      <c r="F26" s="86">
        <f>'Phase II-Short-Scan'!W52</f>
        <v>0.25</v>
      </c>
      <c r="G26" s="86">
        <f>'Phase II-Short-Scan'!X52</f>
        <v>0.5</v>
      </c>
    </row>
    <row r="27" spans="1:27" x14ac:dyDescent="0.3">
      <c r="A27" s="174"/>
      <c r="B27" s="8"/>
      <c r="C27" s="8"/>
      <c r="D27" s="10"/>
      <c r="E27" s="10"/>
      <c r="F27" s="10"/>
      <c r="G27" s="10"/>
    </row>
    <row r="28" spans="1:27" x14ac:dyDescent="0.3">
      <c r="A28" s="174" t="s">
        <v>1040</v>
      </c>
      <c r="B28" s="268" t="s">
        <v>449</v>
      </c>
      <c r="C28" s="8" t="s">
        <v>185</v>
      </c>
      <c r="D28" s="10"/>
      <c r="E28" s="10">
        <f>'Phase II-Short-Scan'!V54</f>
        <v>0.25</v>
      </c>
      <c r="F28" s="10">
        <f>'Phase II-Short-Scan'!W54</f>
        <v>0.75</v>
      </c>
      <c r="G28" s="10">
        <f>'Phase II-Short-Scan'!X54</f>
        <v>0.5</v>
      </c>
    </row>
    <row r="29" spans="1:27" x14ac:dyDescent="0.3">
      <c r="A29" s="174" t="s">
        <v>1040</v>
      </c>
      <c r="B29" s="268"/>
      <c r="C29" s="8" t="s">
        <v>445</v>
      </c>
      <c r="D29" s="10"/>
      <c r="E29" s="10">
        <f>'Phase II-Short-Scan'!V55</f>
        <v>0</v>
      </c>
      <c r="F29" s="10">
        <f>'Phase II-Short-Scan'!W55</f>
        <v>0</v>
      </c>
      <c r="G29" s="10">
        <f>'Phase II-Short-Scan'!X55</f>
        <v>0</v>
      </c>
    </row>
    <row r="30" spans="1:27" x14ac:dyDescent="0.3">
      <c r="A30" s="174" t="s">
        <v>1040</v>
      </c>
      <c r="B30" s="268"/>
      <c r="C30" s="8" t="s">
        <v>446</v>
      </c>
      <c r="D30" s="10"/>
      <c r="E30" s="10">
        <f>'Phase II-Short-Scan'!V56</f>
        <v>0</v>
      </c>
      <c r="F30" s="10">
        <f>'Phase II-Short-Scan'!W56</f>
        <v>0</v>
      </c>
      <c r="G30" s="10">
        <f>'Phase II-Short-Scan'!X56</f>
        <v>0</v>
      </c>
    </row>
    <row r="31" spans="1:27" ht="15" thickBot="1" x14ac:dyDescent="0.35">
      <c r="A31" s="174" t="s">
        <v>1040</v>
      </c>
      <c r="B31" s="268"/>
      <c r="C31" s="8" t="s">
        <v>447</v>
      </c>
      <c r="D31" s="10"/>
      <c r="E31" s="10">
        <f>'Phase II-Short-Scan'!V57</f>
        <v>0.75</v>
      </c>
      <c r="F31" s="10">
        <f>'Phase II-Short-Scan'!W57</f>
        <v>0.25</v>
      </c>
      <c r="G31" s="10">
        <f>'Phase II-Short-Scan'!X57</f>
        <v>0.5</v>
      </c>
    </row>
    <row r="32" spans="1:27" x14ac:dyDescent="0.3">
      <c r="C32" s="154"/>
      <c r="R32" s="260" t="s">
        <v>1044</v>
      </c>
      <c r="S32" s="261"/>
      <c r="T32" s="261"/>
      <c r="U32" s="261"/>
      <c r="V32" s="261"/>
      <c r="W32" s="261"/>
      <c r="X32" s="261"/>
      <c r="Y32" s="261"/>
      <c r="Z32" s="261"/>
      <c r="AA32" s="262"/>
    </row>
    <row r="33" spans="1:27" ht="14.4" customHeight="1" x14ac:dyDescent="0.3">
      <c r="A33" s="263" t="s">
        <v>1041</v>
      </c>
      <c r="B33" s="246" t="s">
        <v>444</v>
      </c>
      <c r="C33" s="8" t="s">
        <v>185</v>
      </c>
      <c r="D33" s="10"/>
      <c r="E33" s="10">
        <f t="shared" ref="E33:G36" si="0">E18+E3</f>
        <v>8</v>
      </c>
      <c r="F33" s="10">
        <f t="shared" si="0"/>
        <v>24</v>
      </c>
      <c r="G33" s="10">
        <f t="shared" si="0"/>
        <v>16</v>
      </c>
      <c r="H33" s="30"/>
      <c r="I33" s="31" t="s">
        <v>795</v>
      </c>
      <c r="J33" s="30"/>
      <c r="K33" s="10">
        <f>(E43+E44)/(E43+E44+E45+E46)</f>
        <v>0.52500000000000002</v>
      </c>
      <c r="L33" s="10">
        <f>(F43+F44)/(F43+F44+F45+F46)</f>
        <v>0.72499999999999998</v>
      </c>
      <c r="M33" s="10">
        <f>(G43+G44)/(G43+G44+G45+G46)</f>
        <v>0.65</v>
      </c>
      <c r="N33" s="30"/>
      <c r="O33" s="10">
        <v>1</v>
      </c>
      <c r="R33" s="138" t="s">
        <v>789</v>
      </c>
      <c r="S33" s="94" t="s">
        <v>795</v>
      </c>
      <c r="T33" s="94" t="s">
        <v>796</v>
      </c>
      <c r="U33" s="94" t="s">
        <v>797</v>
      </c>
      <c r="V33" s="94" t="s">
        <v>798</v>
      </c>
      <c r="W33" s="94" t="s">
        <v>799</v>
      </c>
      <c r="X33" s="94" t="s">
        <v>800</v>
      </c>
      <c r="Y33" s="94" t="s">
        <v>801</v>
      </c>
      <c r="Z33" s="94" t="s">
        <v>802</v>
      </c>
      <c r="AA33" s="139" t="s">
        <v>803</v>
      </c>
    </row>
    <row r="34" spans="1:27" x14ac:dyDescent="0.3">
      <c r="A34" s="264"/>
      <c r="B34" s="247"/>
      <c r="C34" s="8" t="s">
        <v>445</v>
      </c>
      <c r="D34" s="10"/>
      <c r="E34" s="10">
        <f t="shared" si="0"/>
        <v>8</v>
      </c>
      <c r="F34" s="10">
        <f t="shared" si="0"/>
        <v>7</v>
      </c>
      <c r="G34" s="10">
        <f t="shared" si="0"/>
        <v>8</v>
      </c>
      <c r="H34" s="30"/>
      <c r="I34" s="31" t="s">
        <v>796</v>
      </c>
      <c r="J34" s="30"/>
      <c r="K34" s="10">
        <f>E43/(E43+E45)</f>
        <v>0.55555555555555558</v>
      </c>
      <c r="L34" s="10">
        <f>F43/(F43+F45)</f>
        <v>0.7142857142857143</v>
      </c>
      <c r="M34" s="10">
        <f>G43/(G43+G45)</f>
        <v>0.7142857142857143</v>
      </c>
      <c r="N34" s="30"/>
      <c r="O34" s="10">
        <v>1</v>
      </c>
      <c r="R34" s="140" t="s">
        <v>162</v>
      </c>
      <c r="S34" s="95">
        <f>(E43+E44)/(E43+E44+E45+E46)</f>
        <v>0.52500000000000002</v>
      </c>
      <c r="T34" s="95">
        <f>E43/(E43+E45)</f>
        <v>0.55555555555555558</v>
      </c>
      <c r="U34" s="95">
        <f>E43/(E43+E46)</f>
        <v>0.25</v>
      </c>
      <c r="V34" s="95">
        <f>E44/(E44+E45)</f>
        <v>0.8</v>
      </c>
      <c r="W34" s="95">
        <f>E45/(E45+E44)</f>
        <v>0.2</v>
      </c>
      <c r="X34" s="95">
        <f>E46/(E46+E43)</f>
        <v>0.75</v>
      </c>
      <c r="Y34" s="95">
        <f>SQRT(K35*K36)</f>
        <v>0.44721359549995793</v>
      </c>
      <c r="Z34" s="95">
        <f>2*((K34*K35)/(K34+K35))</f>
        <v>0.34482758620689657</v>
      </c>
      <c r="AA34" s="141">
        <f>((E43*E44)-(E45*E46))/SQRT((E43+E45)*(E43+E46)*(E44+E45)*(E44+E46))</f>
        <v>5.9868434008924956E-2</v>
      </c>
    </row>
    <row r="35" spans="1:27" x14ac:dyDescent="0.3">
      <c r="A35" s="264"/>
      <c r="B35" s="247"/>
      <c r="C35" s="8" t="s">
        <v>446</v>
      </c>
      <c r="D35" s="10"/>
      <c r="E35" s="10">
        <f t="shared" si="0"/>
        <v>2</v>
      </c>
      <c r="F35" s="10">
        <f t="shared" si="0"/>
        <v>3</v>
      </c>
      <c r="G35" s="10">
        <f t="shared" si="0"/>
        <v>2</v>
      </c>
      <c r="H35" s="30"/>
      <c r="I35" s="31" t="s">
        <v>797</v>
      </c>
      <c r="J35" s="30"/>
      <c r="K35" s="10">
        <f>E43/(E43+E46)</f>
        <v>0.25</v>
      </c>
      <c r="L35" s="10">
        <f>F43/(F43+F46)</f>
        <v>0.75</v>
      </c>
      <c r="M35" s="10">
        <f>G43/(G43+G46)</f>
        <v>0.5</v>
      </c>
      <c r="N35" s="30"/>
      <c r="O35" s="10">
        <v>1</v>
      </c>
      <c r="R35" s="142" t="s">
        <v>163</v>
      </c>
      <c r="S35" s="95">
        <f>(F43+F44)/(F43+F44+F45+F46)</f>
        <v>0.72499999999999998</v>
      </c>
      <c r="T35" s="95">
        <f>F43/(F43+F45)</f>
        <v>0.7142857142857143</v>
      </c>
      <c r="U35" s="95">
        <f>F43/(F43+F46)</f>
        <v>0.75</v>
      </c>
      <c r="V35" s="95">
        <f>F44/(F44+F45)</f>
        <v>0.7</v>
      </c>
      <c r="W35" s="95">
        <f>F45/(F45+F44)</f>
        <v>0.3</v>
      </c>
      <c r="X35" s="95">
        <f>F46/(F46+F43)</f>
        <v>0.25</v>
      </c>
      <c r="Y35" s="95">
        <f>SQRT(L35*L36)</f>
        <v>0.72456883730947186</v>
      </c>
      <c r="Z35" s="95">
        <f>2*((L34*L35)/(L34+L35))</f>
        <v>0.7317073170731706</v>
      </c>
      <c r="AA35" s="141">
        <f>((F43*F44)-(F45*F46))/SQRT((F43+F45)*(F43+F46)*(F44+F45)*(F44+F46))</f>
        <v>0.45056355688958288</v>
      </c>
    </row>
    <row r="36" spans="1:27" x14ac:dyDescent="0.3">
      <c r="A36" s="264"/>
      <c r="B36" s="248"/>
      <c r="C36" s="8" t="s">
        <v>447</v>
      </c>
      <c r="D36" s="10"/>
      <c r="E36" s="10">
        <f t="shared" si="0"/>
        <v>24</v>
      </c>
      <c r="F36" s="10">
        <f t="shared" si="0"/>
        <v>8</v>
      </c>
      <c r="G36" s="10">
        <f t="shared" si="0"/>
        <v>16</v>
      </c>
      <c r="H36" s="30"/>
      <c r="I36" s="31" t="s">
        <v>798</v>
      </c>
      <c r="J36" s="30"/>
      <c r="K36" s="10">
        <f>E44/(E44+E45)</f>
        <v>0.8</v>
      </c>
      <c r="L36" s="10">
        <f>F44/(F44+F45)</f>
        <v>0.7</v>
      </c>
      <c r="M36" s="10">
        <f>G44/(G44+G45)</f>
        <v>0.8</v>
      </c>
      <c r="N36" s="30"/>
      <c r="O36" s="10">
        <v>1</v>
      </c>
      <c r="R36" s="143" t="s">
        <v>164</v>
      </c>
      <c r="S36" s="95">
        <f>(G43+G44)/(G43+G44+G45+G46)</f>
        <v>0.65</v>
      </c>
      <c r="T36" s="95">
        <f>G43/(G43+G45)</f>
        <v>0.7142857142857143</v>
      </c>
      <c r="U36" s="95">
        <f>G43/(G43+G46)</f>
        <v>0.5</v>
      </c>
      <c r="V36" s="95">
        <f>G44/(G44+G45)</f>
        <v>0.8</v>
      </c>
      <c r="W36" s="95">
        <f>G45/(G45+G44)</f>
        <v>0.2</v>
      </c>
      <c r="X36" s="95">
        <f>G46/(G46+G43)</f>
        <v>0.5</v>
      </c>
      <c r="Y36" s="95">
        <f>SQRT(M35*M36)</f>
        <v>0.63245553203367588</v>
      </c>
      <c r="Z36" s="95">
        <f>2*((M34*M35)/(M34+M35))</f>
        <v>0.58823529411764697</v>
      </c>
      <c r="AA36" s="141">
        <f>((G43*G44)-(G45*G46))/SQRT((G43+G45)*(G43+G46)*(G44+G45)*(G44+G46))</f>
        <v>0.31448545101657555</v>
      </c>
    </row>
    <row r="37" spans="1:27" x14ac:dyDescent="0.3">
      <c r="A37" s="264"/>
      <c r="B37" s="10"/>
      <c r="C37" s="8"/>
      <c r="D37" s="10"/>
      <c r="E37" s="10"/>
      <c r="F37" s="10"/>
      <c r="G37" s="10"/>
      <c r="H37" s="30"/>
      <c r="I37" s="31" t="s">
        <v>799</v>
      </c>
      <c r="J37" s="30"/>
      <c r="K37" s="10">
        <f>E45/(E45+E44)</f>
        <v>0.2</v>
      </c>
      <c r="L37" s="10">
        <f>F45/(F45+F44)</f>
        <v>0.3</v>
      </c>
      <c r="M37" s="10">
        <f>G45/(G45+G44)</f>
        <v>0.2</v>
      </c>
      <c r="N37" s="30"/>
      <c r="O37" s="10">
        <v>0</v>
      </c>
      <c r="R37" s="144"/>
      <c r="S37" s="10"/>
      <c r="T37" s="10"/>
      <c r="U37" s="10"/>
      <c r="V37" s="10"/>
      <c r="W37" s="10"/>
      <c r="X37" s="10"/>
      <c r="Y37" s="10"/>
      <c r="Z37" s="10"/>
      <c r="AA37" s="145"/>
    </row>
    <row r="38" spans="1:27" ht="15" thickBot="1" x14ac:dyDescent="0.35">
      <c r="A38" s="264"/>
      <c r="B38" s="265" t="s">
        <v>768</v>
      </c>
      <c r="C38" s="8" t="s">
        <v>185</v>
      </c>
      <c r="E38" s="86">
        <f>E33/32</f>
        <v>0.25</v>
      </c>
      <c r="F38" s="86">
        <f>F33/32</f>
        <v>0.75</v>
      </c>
      <c r="G38" s="86">
        <f>G33/32</f>
        <v>0.5</v>
      </c>
      <c r="H38" s="30"/>
      <c r="I38" s="31" t="s">
        <v>800</v>
      </c>
      <c r="J38" s="30"/>
      <c r="K38" s="10">
        <f>E46/(E46+E43)</f>
        <v>0.75</v>
      </c>
      <c r="L38" s="10">
        <f>F46/(F46+F43)</f>
        <v>0.25</v>
      </c>
      <c r="M38" s="10">
        <f>G46/(G46+G43)</f>
        <v>0.5</v>
      </c>
      <c r="N38" s="30"/>
      <c r="O38" s="10">
        <v>0</v>
      </c>
      <c r="R38" s="146" t="s">
        <v>792</v>
      </c>
      <c r="S38" s="147">
        <v>1</v>
      </c>
      <c r="T38" s="147">
        <v>1</v>
      </c>
      <c r="U38" s="147">
        <v>1</v>
      </c>
      <c r="V38" s="147">
        <v>1</v>
      </c>
      <c r="W38" s="147">
        <v>0</v>
      </c>
      <c r="X38" s="147">
        <v>0</v>
      </c>
      <c r="Y38" s="147">
        <v>1</v>
      </c>
      <c r="Z38" s="147">
        <v>1</v>
      </c>
      <c r="AA38" s="148">
        <v>1</v>
      </c>
    </row>
    <row r="39" spans="1:27" x14ac:dyDescent="0.3">
      <c r="A39" s="264"/>
      <c r="B39" s="266"/>
      <c r="C39" s="8" t="s">
        <v>445</v>
      </c>
      <c r="E39" s="86">
        <f t="shared" ref="E39:G40" si="1">E34/10</f>
        <v>0.8</v>
      </c>
      <c r="F39" s="86">
        <f t="shared" si="1"/>
        <v>0.7</v>
      </c>
      <c r="G39" s="86">
        <f t="shared" si="1"/>
        <v>0.8</v>
      </c>
      <c r="H39" s="30"/>
      <c r="I39" s="31" t="s">
        <v>801</v>
      </c>
      <c r="J39" s="30"/>
      <c r="K39" s="10">
        <f>SQRT(K35*K36)</f>
        <v>0.44721359549995793</v>
      </c>
      <c r="L39" s="10">
        <f>SQRT(L35*L36)</f>
        <v>0.72456883730947186</v>
      </c>
      <c r="M39" s="10">
        <f>SQRT(M35*M36)</f>
        <v>0.63245553203367588</v>
      </c>
      <c r="N39" s="30"/>
      <c r="O39" s="10">
        <v>1</v>
      </c>
    </row>
    <row r="40" spans="1:27" x14ac:dyDescent="0.3">
      <c r="A40" s="264"/>
      <c r="B40" s="266"/>
      <c r="C40" s="8" t="s">
        <v>446</v>
      </c>
      <c r="E40" s="86">
        <f t="shared" si="1"/>
        <v>0.2</v>
      </c>
      <c r="F40" s="86">
        <f t="shared" si="1"/>
        <v>0.3</v>
      </c>
      <c r="G40" s="86">
        <f t="shared" si="1"/>
        <v>0.2</v>
      </c>
      <c r="H40" s="30"/>
      <c r="I40" s="31" t="s">
        <v>802</v>
      </c>
      <c r="J40" s="30"/>
      <c r="K40" s="10">
        <f>2*((K34*K35)/(K34+K35))</f>
        <v>0.34482758620689657</v>
      </c>
      <c r="L40" s="10">
        <f>2*((L34*L35)/(L34+L35))</f>
        <v>0.7317073170731706</v>
      </c>
      <c r="M40" s="10">
        <f>2*((M34*M35)/(M34+M35))</f>
        <v>0.58823529411764697</v>
      </c>
      <c r="N40" s="30"/>
      <c r="O40" s="10">
        <v>1</v>
      </c>
    </row>
    <row r="41" spans="1:27" x14ac:dyDescent="0.3">
      <c r="A41" s="264"/>
      <c r="B41" s="266"/>
      <c r="C41" s="8" t="s">
        <v>447</v>
      </c>
      <c r="E41" s="86">
        <f>E36/32</f>
        <v>0.75</v>
      </c>
      <c r="F41" s="86">
        <f>F36/32</f>
        <v>0.25</v>
      </c>
      <c r="G41" s="86">
        <f>G36/32</f>
        <v>0.5</v>
      </c>
      <c r="H41" s="30"/>
      <c r="I41" s="31" t="s">
        <v>803</v>
      </c>
      <c r="J41" s="30"/>
      <c r="K41" s="10">
        <f>((E43*E44)-(E45*E46))/SQRT((E43+E45)*(E43+E46)*(E44+E45)*(E44+E46))</f>
        <v>5.9868434008924956E-2</v>
      </c>
      <c r="L41" s="10">
        <f>((F43*F44)-(F45*F46))/SQRT((F43+F45)*(F43+F46)*(F44+F45)*(F44+F46))</f>
        <v>0.45056355688958288</v>
      </c>
      <c r="M41" s="10">
        <f>((G43*G44)-(G45*G46))/SQRT((G43+G45)*(G43+G46)*(G44+G45)*(G44+G46))</f>
        <v>0.31448545101657555</v>
      </c>
      <c r="N41" s="30"/>
      <c r="O41" s="10">
        <v>1</v>
      </c>
    </row>
    <row r="42" spans="1:27" x14ac:dyDescent="0.3">
      <c r="A42" s="264"/>
    </row>
    <row r="43" spans="1:27" x14ac:dyDescent="0.3">
      <c r="A43" s="264"/>
      <c r="B43" s="246" t="s">
        <v>449</v>
      </c>
      <c r="C43" s="8" t="s">
        <v>185</v>
      </c>
      <c r="D43" s="10"/>
      <c r="E43" s="10">
        <f>E33/32</f>
        <v>0.25</v>
      </c>
      <c r="F43" s="10">
        <f>F33/32</f>
        <v>0.75</v>
      </c>
      <c r="G43" s="10">
        <f>G33/32</f>
        <v>0.5</v>
      </c>
    </row>
    <row r="44" spans="1:27" x14ac:dyDescent="0.3">
      <c r="A44" s="264"/>
      <c r="B44" s="247"/>
      <c r="C44" s="8" t="s">
        <v>445</v>
      </c>
      <c r="D44" s="10"/>
      <c r="E44" s="10">
        <f t="shared" ref="E44:G45" si="2">E34/10</f>
        <v>0.8</v>
      </c>
      <c r="F44" s="10">
        <f t="shared" si="2"/>
        <v>0.7</v>
      </c>
      <c r="G44" s="10">
        <f t="shared" si="2"/>
        <v>0.8</v>
      </c>
    </row>
    <row r="45" spans="1:27" x14ac:dyDescent="0.3">
      <c r="A45" s="264"/>
      <c r="B45" s="247"/>
      <c r="C45" s="8" t="s">
        <v>446</v>
      </c>
      <c r="D45" s="10"/>
      <c r="E45" s="10">
        <f t="shared" si="2"/>
        <v>0.2</v>
      </c>
      <c r="F45" s="10">
        <f t="shared" si="2"/>
        <v>0.3</v>
      </c>
      <c r="G45" s="10">
        <f t="shared" si="2"/>
        <v>0.2</v>
      </c>
    </row>
    <row r="46" spans="1:27" x14ac:dyDescent="0.3">
      <c r="A46" s="264"/>
      <c r="B46" s="248"/>
      <c r="C46" s="8" t="s">
        <v>447</v>
      </c>
      <c r="D46" s="10"/>
      <c r="E46" s="10">
        <f>E36/32</f>
        <v>0.75</v>
      </c>
      <c r="F46" s="10">
        <f>F36/32</f>
        <v>0.25</v>
      </c>
      <c r="G46" s="10">
        <f>G36/32</f>
        <v>0.5</v>
      </c>
    </row>
  </sheetData>
  <mergeCells count="11">
    <mergeCell ref="A33:A46"/>
    <mergeCell ref="B33:B36"/>
    <mergeCell ref="B38:B41"/>
    <mergeCell ref="B43:B46"/>
    <mergeCell ref="R32:AA32"/>
    <mergeCell ref="B28:B31"/>
    <mergeCell ref="B3:B6"/>
    <mergeCell ref="B8:B11"/>
    <mergeCell ref="B13:B16"/>
    <mergeCell ref="B18:B21"/>
    <mergeCell ref="B23:B26"/>
  </mergeCells>
  <conditionalFormatting sqref="C2:C41 C43:C46">
    <cfRule type="containsText" dxfId="15" priority="28" operator="containsText" text="TP">
      <formula>NOT(ISERROR(SEARCH("TP",C2)))</formula>
    </cfRule>
    <cfRule type="containsText" dxfId="14" priority="29" operator="containsText" text="TN">
      <formula>NOT(ISERROR(SEARCH("TN",C2)))</formula>
    </cfRule>
    <cfRule type="containsText" dxfId="13" priority="30" operator="containsText" text="FP">
      <formula>NOT(ISERROR(SEARCH("FP",C2)))</formula>
    </cfRule>
    <cfRule type="containsText" dxfId="12" priority="31" operator="containsText" text="FN">
      <formula>NOT(ISERROR(SEARCH("FN",C2)))</formula>
    </cfRule>
  </conditionalFormatting>
  <conditionalFormatting sqref="K33:K36">
    <cfRule type="colorScale" priority="21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K37:K38">
    <cfRule type="colorScale" priority="19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K39:K41">
    <cfRule type="colorScale" priority="20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L33:L36">
    <cfRule type="colorScale" priority="2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L37:L38">
    <cfRule type="colorScale" priority="22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L39:L41">
    <cfRule type="colorScale" priority="23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33:M36">
    <cfRule type="colorScale" priority="2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37:M38">
    <cfRule type="colorScale" priority="25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M39:M41">
    <cfRule type="colorScale" priority="2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O33:O36">
    <cfRule type="colorScale" priority="18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O37:O38">
    <cfRule type="colorScale" priority="16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O39:O41">
    <cfRule type="colorScale" priority="1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4:S36">
    <cfRule type="colorScale" priority="15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8:V38">
    <cfRule type="colorScale" priority="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T34:T36">
    <cfRule type="colorScale" priority="1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U34:U36">
    <cfRule type="colorScale" priority="13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V34:V36">
    <cfRule type="colorScale" priority="12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W34:W36">
    <cfRule type="colorScale" priority="11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W38:X38">
    <cfRule type="colorScale" priority="5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X34:X36">
    <cfRule type="colorScale" priority="10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Y34:Y36">
    <cfRule type="colorScale" priority="9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Y38:AA38">
    <cfRule type="colorScale" priority="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Z34:AA36">
    <cfRule type="colorScale" priority="8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DAE23-D31C-4BF8-91D1-10EACB19C03C}">
  <sheetPr>
    <tabColor theme="5"/>
  </sheetPr>
  <dimension ref="A1:AA46"/>
  <sheetViews>
    <sheetView workbookViewId="0">
      <pane ySplit="1" topLeftCell="A2" activePane="bottomLeft" state="frozen"/>
      <selection pane="bottomLeft" activeCell="B49" sqref="A49:XFD88"/>
    </sheetView>
  </sheetViews>
  <sheetFormatPr defaultRowHeight="14.4" x14ac:dyDescent="0.3"/>
  <cols>
    <col min="1" max="1" width="11" customWidth="1"/>
    <col min="2" max="2" width="10.5546875" bestFit="1" customWidth="1"/>
    <col min="4" max="4" width="1.109375" customWidth="1"/>
    <col min="8" max="8" width="1.109375" style="25" customWidth="1"/>
    <col min="9" max="9" width="16.88671875" bestFit="1" customWidth="1"/>
    <col min="10" max="10" width="1.109375" style="25" customWidth="1"/>
    <col min="14" max="14" width="1.109375" style="25" customWidth="1"/>
    <col min="16" max="17" width="8.88671875" customWidth="1"/>
    <col min="18" max="18" width="15.33203125" bestFit="1" customWidth="1"/>
    <col min="19" max="20" width="8.88671875" customWidth="1"/>
    <col min="21" max="21" width="11" customWidth="1"/>
    <col min="22" max="22" width="15.109375" customWidth="1"/>
    <col min="23" max="24" width="8.88671875" customWidth="1"/>
    <col min="25" max="25" width="16.88671875" bestFit="1" customWidth="1"/>
    <col min="29" max="31" width="8.88671875" customWidth="1"/>
    <col min="32" max="32" width="64" customWidth="1"/>
    <col min="33" max="33" width="11" bestFit="1" customWidth="1"/>
    <col min="34" max="34" width="12.6640625" customWidth="1"/>
    <col min="38" max="38" width="10.5546875" bestFit="1" customWidth="1"/>
  </cols>
  <sheetData>
    <row r="1" spans="1:15" s="24" customFormat="1" x14ac:dyDescent="0.3">
      <c r="A1" s="99" t="s">
        <v>2</v>
      </c>
      <c r="B1" s="99" t="s">
        <v>790</v>
      </c>
      <c r="C1" s="99" t="s">
        <v>791</v>
      </c>
      <c r="D1" s="99"/>
      <c r="E1" s="96" t="s">
        <v>162</v>
      </c>
      <c r="F1" s="97" t="s">
        <v>163</v>
      </c>
      <c r="G1" s="98" t="s">
        <v>164</v>
      </c>
      <c r="I1" s="24" t="s">
        <v>790</v>
      </c>
      <c r="K1" s="91" t="s">
        <v>162</v>
      </c>
      <c r="L1" s="92" t="s">
        <v>163</v>
      </c>
      <c r="M1" s="93" t="s">
        <v>164</v>
      </c>
      <c r="O1" s="24" t="s">
        <v>792</v>
      </c>
    </row>
    <row r="2" spans="1:15" x14ac:dyDescent="0.3">
      <c r="A2" s="10"/>
      <c r="B2" s="10"/>
      <c r="C2" s="8"/>
      <c r="D2" s="10"/>
      <c r="E2" s="10"/>
      <c r="F2" s="10"/>
      <c r="G2" s="10"/>
    </row>
    <row r="3" spans="1:15" x14ac:dyDescent="0.3">
      <c r="A3" s="153" t="s">
        <v>111</v>
      </c>
      <c r="B3" s="268" t="s">
        <v>444</v>
      </c>
      <c r="C3" s="8" t="s">
        <v>185</v>
      </c>
      <c r="D3" s="10"/>
      <c r="E3" s="10">
        <f>'Phase III'!S19</f>
        <v>0</v>
      </c>
      <c r="F3" s="10">
        <f>'Phase III'!T19</f>
        <v>0</v>
      </c>
      <c r="G3" s="10">
        <f>'Phase III'!U19</f>
        <v>0</v>
      </c>
    </row>
    <row r="4" spans="1:15" x14ac:dyDescent="0.3">
      <c r="A4" s="153" t="s">
        <v>111</v>
      </c>
      <c r="B4" s="268"/>
      <c r="C4" s="8" t="s">
        <v>445</v>
      </c>
      <c r="D4" s="10"/>
      <c r="E4" s="10">
        <f>'Phase III'!S20</f>
        <v>8</v>
      </c>
      <c r="F4" s="10">
        <f>'Phase III'!T20</f>
        <v>7</v>
      </c>
      <c r="G4" s="10">
        <f>'Phase III'!U20</f>
        <v>8</v>
      </c>
    </row>
    <row r="5" spans="1:15" x14ac:dyDescent="0.3">
      <c r="A5" s="153" t="s">
        <v>111</v>
      </c>
      <c r="B5" s="268"/>
      <c r="C5" s="8" t="s">
        <v>446</v>
      </c>
      <c r="D5" s="10"/>
      <c r="E5" s="10">
        <f>'Phase III'!S21</f>
        <v>2</v>
      </c>
      <c r="F5" s="10">
        <f>'Phase III'!T21</f>
        <v>3</v>
      </c>
      <c r="G5" s="10">
        <f>'Phase III'!U21</f>
        <v>2</v>
      </c>
    </row>
    <row r="6" spans="1:15" x14ac:dyDescent="0.3">
      <c r="A6" s="153" t="s">
        <v>111</v>
      </c>
      <c r="B6" s="268"/>
      <c r="C6" s="8" t="s">
        <v>447</v>
      </c>
      <c r="D6" s="10"/>
      <c r="E6" s="10">
        <f>'Phase III'!S22</f>
        <v>0</v>
      </c>
      <c r="F6" s="10">
        <f>'Phase III'!T22</f>
        <v>0</v>
      </c>
      <c r="G6" s="10">
        <f>'Phase III'!U22</f>
        <v>0</v>
      </c>
    </row>
    <row r="7" spans="1:15" x14ac:dyDescent="0.3">
      <c r="A7" s="153"/>
      <c r="B7" s="8"/>
      <c r="C7" s="8"/>
      <c r="D7" s="10"/>
      <c r="E7" s="10"/>
      <c r="F7" s="10"/>
      <c r="G7" s="10"/>
    </row>
    <row r="8" spans="1:15" x14ac:dyDescent="0.3">
      <c r="A8" s="153"/>
      <c r="B8" s="268" t="s">
        <v>768</v>
      </c>
      <c r="C8" s="8" t="s">
        <v>185</v>
      </c>
      <c r="D8" s="10"/>
      <c r="E8" s="86">
        <f>'Phase III'!S29</f>
        <v>0</v>
      </c>
      <c r="F8" s="86">
        <f>'Phase III'!T29</f>
        <v>0</v>
      </c>
      <c r="G8" s="86">
        <f>'Phase III'!U24</f>
        <v>0</v>
      </c>
    </row>
    <row r="9" spans="1:15" x14ac:dyDescent="0.3">
      <c r="A9" s="153"/>
      <c r="B9" s="268"/>
      <c r="C9" s="8" t="s">
        <v>445</v>
      </c>
      <c r="D9" s="10"/>
      <c r="E9" s="86">
        <f>'Phase III'!S30</f>
        <v>0.8</v>
      </c>
      <c r="F9" s="86">
        <f>'Phase III'!T30</f>
        <v>0.7</v>
      </c>
      <c r="G9" s="86">
        <f>'Phase III'!U25</f>
        <v>0.8</v>
      </c>
    </row>
    <row r="10" spans="1:15" x14ac:dyDescent="0.3">
      <c r="A10" s="153"/>
      <c r="B10" s="268"/>
      <c r="C10" s="8" t="s">
        <v>446</v>
      </c>
      <c r="D10" s="10"/>
      <c r="E10" s="86">
        <f>'Phase III'!S31</f>
        <v>0.2</v>
      </c>
      <c r="F10" s="86">
        <f>'Phase III'!T31</f>
        <v>0.3</v>
      </c>
      <c r="G10" s="86">
        <f>'Phase III'!U26</f>
        <v>0.2</v>
      </c>
    </row>
    <row r="11" spans="1:15" x14ac:dyDescent="0.3">
      <c r="A11" s="153"/>
      <c r="B11" s="268"/>
      <c r="C11" s="8" t="s">
        <v>447</v>
      </c>
      <c r="D11" s="10"/>
      <c r="E11" s="86">
        <f>'Phase III'!S32</f>
        <v>0</v>
      </c>
      <c r="F11" s="86">
        <f>'Phase III'!T32</f>
        <v>0</v>
      </c>
      <c r="G11" s="86">
        <f>'Phase III'!U27</f>
        <v>0</v>
      </c>
    </row>
    <row r="12" spans="1:15" x14ac:dyDescent="0.3">
      <c r="A12" s="153"/>
      <c r="B12" s="8"/>
      <c r="C12" s="8"/>
      <c r="D12" s="10"/>
      <c r="E12" s="10"/>
      <c r="F12" s="10"/>
      <c r="G12" s="10"/>
    </row>
    <row r="13" spans="1:15" x14ac:dyDescent="0.3">
      <c r="A13" s="153" t="s">
        <v>111</v>
      </c>
      <c r="B13" s="268" t="s">
        <v>449</v>
      </c>
      <c r="C13" s="8" t="s">
        <v>185</v>
      </c>
      <c r="D13" s="10"/>
      <c r="E13" s="10">
        <f>'Phase III'!S29</f>
        <v>0</v>
      </c>
      <c r="F13" s="10">
        <f>'Phase III'!T29</f>
        <v>0</v>
      </c>
      <c r="G13" s="10">
        <f>'Phase III'!U29</f>
        <v>0</v>
      </c>
    </row>
    <row r="14" spans="1:15" x14ac:dyDescent="0.3">
      <c r="A14" s="153" t="s">
        <v>111</v>
      </c>
      <c r="B14" s="268"/>
      <c r="C14" s="8" t="s">
        <v>445</v>
      </c>
      <c r="D14" s="10"/>
      <c r="E14" s="10">
        <f>'Phase III'!S30</f>
        <v>0.8</v>
      </c>
      <c r="F14" s="10">
        <f>'Phase III'!T30</f>
        <v>0.7</v>
      </c>
      <c r="G14" s="10">
        <f>'Phase III'!U30</f>
        <v>0.8</v>
      </c>
    </row>
    <row r="15" spans="1:15" x14ac:dyDescent="0.3">
      <c r="A15" s="153" t="s">
        <v>111</v>
      </c>
      <c r="B15" s="268"/>
      <c r="C15" s="8" t="s">
        <v>446</v>
      </c>
      <c r="D15" s="10"/>
      <c r="E15" s="10">
        <f>'Phase III'!S31</f>
        <v>0.2</v>
      </c>
      <c r="F15" s="10">
        <f>'Phase III'!T31</f>
        <v>0.3</v>
      </c>
      <c r="G15" s="10">
        <f>'Phase III'!U31</f>
        <v>0.2</v>
      </c>
    </row>
    <row r="16" spans="1:15" x14ac:dyDescent="0.3">
      <c r="A16" s="153" t="s">
        <v>111</v>
      </c>
      <c r="B16" s="268"/>
      <c r="C16" s="8" t="s">
        <v>447</v>
      </c>
      <c r="D16" s="10"/>
      <c r="E16" s="10">
        <f>'Phase III'!S32</f>
        <v>0</v>
      </c>
      <c r="F16" s="10">
        <f>'Phase III'!T32</f>
        <v>0</v>
      </c>
      <c r="G16" s="10">
        <f>'Phase III'!U32</f>
        <v>0</v>
      </c>
    </row>
    <row r="17" spans="1:27" x14ac:dyDescent="0.3">
      <c r="A17" s="10"/>
      <c r="B17" s="10"/>
      <c r="C17" s="8"/>
      <c r="D17" s="10"/>
      <c r="E17" s="10"/>
      <c r="F17" s="10"/>
      <c r="G17" s="10"/>
    </row>
    <row r="18" spans="1:27" x14ac:dyDescent="0.3">
      <c r="A18" s="174" t="s">
        <v>1039</v>
      </c>
      <c r="B18" s="268" t="s">
        <v>444</v>
      </c>
      <c r="C18" s="8" t="s">
        <v>185</v>
      </c>
      <c r="D18" s="10"/>
      <c r="E18" s="10">
        <f>'Phase II-Long-Scan'!W19</f>
        <v>3</v>
      </c>
      <c r="F18" s="10">
        <f>'Phase II-Long-Scan'!X19</f>
        <v>3</v>
      </c>
      <c r="G18" s="10">
        <f>'Phase II-Long-Scan'!Y19</f>
        <v>3</v>
      </c>
    </row>
    <row r="19" spans="1:27" x14ac:dyDescent="0.3">
      <c r="A19" s="174" t="s">
        <v>1039</v>
      </c>
      <c r="B19" s="268"/>
      <c r="C19" s="8" t="s">
        <v>445</v>
      </c>
      <c r="D19" s="10"/>
      <c r="E19" s="10">
        <f>'Phase II-Long-Scan'!W20</f>
        <v>0</v>
      </c>
      <c r="F19" s="10">
        <f>'Phase II-Long-Scan'!X20</f>
        <v>0</v>
      </c>
      <c r="G19" s="10">
        <f>'Phase II-Long-Scan'!Y20</f>
        <v>0</v>
      </c>
    </row>
    <row r="20" spans="1:27" x14ac:dyDescent="0.3">
      <c r="A20" s="174" t="s">
        <v>1039</v>
      </c>
      <c r="B20" s="268"/>
      <c r="C20" s="8" t="s">
        <v>446</v>
      </c>
      <c r="D20" s="10"/>
      <c r="E20" s="10">
        <f>'Phase II-Long-Scan'!W21</f>
        <v>0</v>
      </c>
      <c r="F20" s="10">
        <f>'Phase II-Long-Scan'!X21</f>
        <v>0</v>
      </c>
      <c r="G20" s="10">
        <f>'Phase II-Long-Scan'!Y21</f>
        <v>0</v>
      </c>
    </row>
    <row r="21" spans="1:27" x14ac:dyDescent="0.3">
      <c r="A21" s="174" t="s">
        <v>1039</v>
      </c>
      <c r="B21" s="268"/>
      <c r="C21" s="8" t="s">
        <v>447</v>
      </c>
      <c r="D21" s="10"/>
      <c r="E21" s="10">
        <f>'Phase II-Long-Scan'!W22</f>
        <v>0</v>
      </c>
      <c r="F21" s="10">
        <f>'Phase II-Long-Scan'!X22</f>
        <v>0</v>
      </c>
      <c r="G21" s="10">
        <f>'Phase II-Long-Scan'!Y22</f>
        <v>0</v>
      </c>
    </row>
    <row r="22" spans="1:27" x14ac:dyDescent="0.3">
      <c r="A22" s="174"/>
      <c r="B22" s="8"/>
      <c r="C22" s="8"/>
      <c r="D22" s="10"/>
      <c r="E22" s="10"/>
      <c r="F22" s="10"/>
      <c r="G22" s="10"/>
    </row>
    <row r="23" spans="1:27" x14ac:dyDescent="0.3">
      <c r="A23" s="174" t="s">
        <v>1039</v>
      </c>
      <c r="B23" s="268" t="s">
        <v>768</v>
      </c>
      <c r="C23" s="8" t="s">
        <v>185</v>
      </c>
      <c r="D23" s="10"/>
      <c r="E23" s="86">
        <f>'Phase II-Long-Scan'!W24</f>
        <v>1</v>
      </c>
      <c r="F23" s="86">
        <f>'Phase II-Long-Scan'!X24</f>
        <v>1</v>
      </c>
      <c r="G23" s="86">
        <f>'Phase II-Long-Scan'!Y24</f>
        <v>1</v>
      </c>
    </row>
    <row r="24" spans="1:27" x14ac:dyDescent="0.3">
      <c r="A24" s="174" t="s">
        <v>1039</v>
      </c>
      <c r="B24" s="268"/>
      <c r="C24" s="8" t="s">
        <v>445</v>
      </c>
      <c r="D24" s="10"/>
      <c r="E24" s="86">
        <f>'Phase II-Long-Scan'!W25</f>
        <v>0</v>
      </c>
      <c r="F24" s="86">
        <f>'Phase II-Long-Scan'!X25</f>
        <v>0</v>
      </c>
      <c r="G24" s="86">
        <f>'Phase II-Long-Scan'!Y25</f>
        <v>0</v>
      </c>
    </row>
    <row r="25" spans="1:27" x14ac:dyDescent="0.3">
      <c r="A25" s="174" t="s">
        <v>1039</v>
      </c>
      <c r="B25" s="268"/>
      <c r="C25" s="8" t="s">
        <v>446</v>
      </c>
      <c r="D25" s="10"/>
      <c r="E25" s="86">
        <f>'Phase II-Long-Scan'!W26</f>
        <v>0</v>
      </c>
      <c r="F25" s="86">
        <f>'Phase II-Long-Scan'!X26</f>
        <v>0</v>
      </c>
      <c r="G25" s="86">
        <f>'Phase II-Long-Scan'!Y26</f>
        <v>0</v>
      </c>
    </row>
    <row r="26" spans="1:27" x14ac:dyDescent="0.3">
      <c r="A26" s="174" t="s">
        <v>1039</v>
      </c>
      <c r="B26" s="268"/>
      <c r="C26" s="8" t="s">
        <v>447</v>
      </c>
      <c r="D26" s="10"/>
      <c r="E26" s="86">
        <f>'Phase II-Long-Scan'!W27</f>
        <v>0</v>
      </c>
      <c r="F26" s="86">
        <f>'Phase II-Long-Scan'!X27</f>
        <v>0</v>
      </c>
      <c r="G26" s="86">
        <f>'Phase II-Long-Scan'!Y27</f>
        <v>0</v>
      </c>
    </row>
    <row r="27" spans="1:27" x14ac:dyDescent="0.3">
      <c r="A27" s="174"/>
      <c r="B27" s="8"/>
      <c r="C27" s="8"/>
      <c r="D27" s="10"/>
      <c r="E27" s="10"/>
      <c r="F27" s="10"/>
      <c r="G27" s="10"/>
    </row>
    <row r="28" spans="1:27" x14ac:dyDescent="0.3">
      <c r="A28" s="174" t="s">
        <v>1039</v>
      </c>
      <c r="B28" s="268" t="s">
        <v>449</v>
      </c>
      <c r="C28" s="8" t="s">
        <v>185</v>
      </c>
      <c r="D28" s="10"/>
      <c r="E28" s="10">
        <f>'Phase II-Long-Scan'!W29</f>
        <v>1</v>
      </c>
      <c r="F28" s="10">
        <f>'Phase II-Long-Scan'!X29</f>
        <v>1</v>
      </c>
      <c r="G28" s="10">
        <f>'Phase II-Long-Scan'!Y29</f>
        <v>1</v>
      </c>
    </row>
    <row r="29" spans="1:27" x14ac:dyDescent="0.3">
      <c r="A29" s="174" t="s">
        <v>1039</v>
      </c>
      <c r="B29" s="268"/>
      <c r="C29" s="8" t="s">
        <v>445</v>
      </c>
      <c r="D29" s="10"/>
      <c r="E29" s="10">
        <f>'Phase II-Long-Scan'!W30</f>
        <v>0</v>
      </c>
      <c r="F29" s="10">
        <f>'Phase II-Long-Scan'!X30</f>
        <v>0</v>
      </c>
      <c r="G29" s="10">
        <f>'Phase II-Long-Scan'!Y30</f>
        <v>0</v>
      </c>
    </row>
    <row r="30" spans="1:27" x14ac:dyDescent="0.3">
      <c r="A30" s="174" t="s">
        <v>1039</v>
      </c>
      <c r="B30" s="268"/>
      <c r="C30" s="8" t="s">
        <v>446</v>
      </c>
      <c r="D30" s="10"/>
      <c r="E30" s="10">
        <f>'Phase II-Long-Scan'!W31</f>
        <v>0</v>
      </c>
      <c r="F30" s="10">
        <f>'Phase II-Long-Scan'!X31</f>
        <v>0</v>
      </c>
      <c r="G30" s="10">
        <f>'Phase II-Long-Scan'!Y31</f>
        <v>0</v>
      </c>
    </row>
    <row r="31" spans="1:27" ht="15" thickBot="1" x14ac:dyDescent="0.35">
      <c r="A31" s="174" t="s">
        <v>1039</v>
      </c>
      <c r="B31" s="268"/>
      <c r="C31" s="8" t="s">
        <v>447</v>
      </c>
      <c r="D31" s="10"/>
      <c r="E31" s="10">
        <f>'Phase II-Long-Scan'!W32</f>
        <v>0</v>
      </c>
      <c r="F31" s="10">
        <f>'Phase II-Long-Scan'!X32</f>
        <v>0</v>
      </c>
      <c r="G31" s="10">
        <f>'Phase II-Long-Scan'!Y32</f>
        <v>0</v>
      </c>
    </row>
    <row r="32" spans="1:27" x14ac:dyDescent="0.3">
      <c r="C32" s="154"/>
      <c r="R32" s="260" t="s">
        <v>1043</v>
      </c>
      <c r="S32" s="261"/>
      <c r="T32" s="261"/>
      <c r="U32" s="261"/>
      <c r="V32" s="261"/>
      <c r="W32" s="261"/>
      <c r="X32" s="261"/>
      <c r="Y32" s="261"/>
      <c r="Z32" s="261"/>
      <c r="AA32" s="262"/>
    </row>
    <row r="33" spans="1:27" ht="14.4" customHeight="1" x14ac:dyDescent="0.3">
      <c r="A33" s="263" t="s">
        <v>1042</v>
      </c>
      <c r="B33" s="246" t="s">
        <v>444</v>
      </c>
      <c r="C33" s="8" t="s">
        <v>185</v>
      </c>
      <c r="D33" s="10"/>
      <c r="E33" s="10">
        <f t="shared" ref="E33:G36" si="0">E18+E3</f>
        <v>3</v>
      </c>
      <c r="F33" s="10">
        <f t="shared" si="0"/>
        <v>3</v>
      </c>
      <c r="G33" s="10">
        <f t="shared" si="0"/>
        <v>3</v>
      </c>
      <c r="H33" s="30"/>
      <c r="I33" s="31" t="s">
        <v>795</v>
      </c>
      <c r="J33" s="30"/>
      <c r="K33" s="10">
        <f>(E43+E44)/(E43+E44+E45+E46)</f>
        <v>0.9</v>
      </c>
      <c r="L33" s="10">
        <f>(F43+F44)/(F43+F44+F45+F46)</f>
        <v>0.85</v>
      </c>
      <c r="M33" s="10">
        <f>(G43+G44)/(G43+G44+G45+G46)</f>
        <v>0.9</v>
      </c>
      <c r="N33" s="30"/>
      <c r="O33" s="10">
        <v>1</v>
      </c>
      <c r="R33" s="138" t="s">
        <v>789</v>
      </c>
      <c r="S33" s="94" t="s">
        <v>795</v>
      </c>
      <c r="T33" s="94" t="s">
        <v>796</v>
      </c>
      <c r="U33" s="94" t="s">
        <v>797</v>
      </c>
      <c r="V33" s="94" t="s">
        <v>798</v>
      </c>
      <c r="W33" s="94" t="s">
        <v>799</v>
      </c>
      <c r="X33" s="94" t="s">
        <v>800</v>
      </c>
      <c r="Y33" s="94" t="s">
        <v>801</v>
      </c>
      <c r="Z33" s="94" t="s">
        <v>802</v>
      </c>
      <c r="AA33" s="139" t="s">
        <v>803</v>
      </c>
    </row>
    <row r="34" spans="1:27" x14ac:dyDescent="0.3">
      <c r="A34" s="264"/>
      <c r="B34" s="247"/>
      <c r="C34" s="8" t="s">
        <v>445</v>
      </c>
      <c r="D34" s="10"/>
      <c r="E34" s="10">
        <f t="shared" si="0"/>
        <v>8</v>
      </c>
      <c r="F34" s="10">
        <f t="shared" si="0"/>
        <v>7</v>
      </c>
      <c r="G34" s="10">
        <f t="shared" si="0"/>
        <v>8</v>
      </c>
      <c r="H34" s="30"/>
      <c r="I34" s="31" t="s">
        <v>796</v>
      </c>
      <c r="J34" s="30"/>
      <c r="K34" s="10">
        <f>E43/(E43+E45)</f>
        <v>0.83333333333333337</v>
      </c>
      <c r="L34" s="10">
        <f>F43/(F43+F45)</f>
        <v>0.76923076923076916</v>
      </c>
      <c r="M34" s="10">
        <f>G43/(G43+G45)</f>
        <v>0.83333333333333337</v>
      </c>
      <c r="N34" s="30"/>
      <c r="O34" s="10">
        <v>1</v>
      </c>
      <c r="R34" s="140" t="s">
        <v>162</v>
      </c>
      <c r="S34" s="95">
        <f>(E43+E44)/(E43+E44+E45+E46)</f>
        <v>0.9</v>
      </c>
      <c r="T34" s="95">
        <f>E43/(E43+E45)</f>
        <v>0.83333333333333337</v>
      </c>
      <c r="U34" s="95">
        <f>E43/(E43+E46)</f>
        <v>1</v>
      </c>
      <c r="V34" s="95">
        <f>E44/(E44+E45)</f>
        <v>0.8</v>
      </c>
      <c r="W34" s="95">
        <f>E45/(E45+E44)</f>
        <v>0.2</v>
      </c>
      <c r="X34" s="95">
        <f>E46/(E46+E43)</f>
        <v>0</v>
      </c>
      <c r="Y34" s="95">
        <f>SQRT(K35*K36)</f>
        <v>0.89442719099991586</v>
      </c>
      <c r="Z34" s="95">
        <f>2*((K34*K35)/(K34+K35))</f>
        <v>0.90909090909090906</v>
      </c>
      <c r="AA34" s="141">
        <f>((E43*E44)-(E45*E46))/SQRT((E43+E45)*(E43+E46)*(E44+E45)*(E44+E46))</f>
        <v>0.81649658092772615</v>
      </c>
    </row>
    <row r="35" spans="1:27" x14ac:dyDescent="0.3">
      <c r="A35" s="264"/>
      <c r="B35" s="247"/>
      <c r="C35" s="8" t="s">
        <v>446</v>
      </c>
      <c r="D35" s="10"/>
      <c r="E35" s="10">
        <f t="shared" si="0"/>
        <v>2</v>
      </c>
      <c r="F35" s="10">
        <f t="shared" si="0"/>
        <v>3</v>
      </c>
      <c r="G35" s="10">
        <f t="shared" si="0"/>
        <v>2</v>
      </c>
      <c r="H35" s="30"/>
      <c r="I35" s="31" t="s">
        <v>797</v>
      </c>
      <c r="J35" s="30"/>
      <c r="K35" s="10">
        <f>E43/(E43+E46)</f>
        <v>1</v>
      </c>
      <c r="L35" s="10">
        <f>F43/(F43+F46)</f>
        <v>1</v>
      </c>
      <c r="M35" s="10">
        <f>G43/(G43+G46)</f>
        <v>1</v>
      </c>
      <c r="N35" s="30"/>
      <c r="O35" s="10">
        <v>1</v>
      </c>
      <c r="R35" s="142" t="s">
        <v>163</v>
      </c>
      <c r="S35" s="95">
        <f>(F43+F44)/(F43+F44+F45+F46)</f>
        <v>0.85</v>
      </c>
      <c r="T35" s="95">
        <f>F43/(F43+F45)</f>
        <v>0.76923076923076916</v>
      </c>
      <c r="U35" s="95">
        <f>F43/(F43+F46)</f>
        <v>1</v>
      </c>
      <c r="V35" s="95">
        <f>F44/(F44+F45)</f>
        <v>0.7</v>
      </c>
      <c r="W35" s="95">
        <f>F45/(F45+F44)</f>
        <v>0.3</v>
      </c>
      <c r="X35" s="95">
        <f>F46/(F46+F43)</f>
        <v>0</v>
      </c>
      <c r="Y35" s="95">
        <f>SQRT(L35*L36)</f>
        <v>0.83666002653407556</v>
      </c>
      <c r="Z35" s="95">
        <f>2*((L34*L35)/(L34+L35))</f>
        <v>0.86956521739130432</v>
      </c>
      <c r="AA35" s="141">
        <f>((F43*F44)-(F45*F46))/SQRT((F43+F45)*(F43+F46)*(F44+F45)*(F44+F46))</f>
        <v>0.73379938570534275</v>
      </c>
    </row>
    <row r="36" spans="1:27" x14ac:dyDescent="0.3">
      <c r="A36" s="264"/>
      <c r="B36" s="248"/>
      <c r="C36" s="8" t="s">
        <v>447</v>
      </c>
      <c r="D36" s="10"/>
      <c r="E36" s="10">
        <f t="shared" si="0"/>
        <v>0</v>
      </c>
      <c r="F36" s="10">
        <f t="shared" si="0"/>
        <v>0</v>
      </c>
      <c r="G36" s="10">
        <f t="shared" si="0"/>
        <v>0</v>
      </c>
      <c r="H36" s="30"/>
      <c r="I36" s="31" t="s">
        <v>798</v>
      </c>
      <c r="J36" s="30"/>
      <c r="K36" s="10">
        <f>E44/(E44+E45)</f>
        <v>0.8</v>
      </c>
      <c r="L36" s="10">
        <f>F44/(F44+F45)</f>
        <v>0.7</v>
      </c>
      <c r="M36" s="10">
        <f>G44/(G44+G45)</f>
        <v>0.8</v>
      </c>
      <c r="N36" s="30"/>
      <c r="O36" s="10">
        <v>1</v>
      </c>
      <c r="R36" s="143" t="s">
        <v>164</v>
      </c>
      <c r="S36" s="95">
        <f>(G43+G44)/(G43+G44+G45+G46)</f>
        <v>0.9</v>
      </c>
      <c r="T36" s="95">
        <f>G43/(G43+G45)</f>
        <v>0.83333333333333337</v>
      </c>
      <c r="U36" s="95">
        <f>G43/(G43+G46)</f>
        <v>1</v>
      </c>
      <c r="V36" s="95">
        <f>G44/(G44+G45)</f>
        <v>0.8</v>
      </c>
      <c r="W36" s="95">
        <f>G45/(G45+G44)</f>
        <v>0.2</v>
      </c>
      <c r="X36" s="95">
        <f>G46/(G46+G43)</f>
        <v>0</v>
      </c>
      <c r="Y36" s="95">
        <f>SQRT(M35*M36)</f>
        <v>0.89442719099991586</v>
      </c>
      <c r="Z36" s="95">
        <f>2*((M34*M35)/(M34+M35))</f>
        <v>0.90909090909090906</v>
      </c>
      <c r="AA36" s="141">
        <f>((G43*G44)-(G45*G46))/SQRT((G43+G45)*(G43+G46)*(G44+G45)*(G44+G46))</f>
        <v>0.81649658092772615</v>
      </c>
    </row>
    <row r="37" spans="1:27" x14ac:dyDescent="0.3">
      <c r="A37" s="264"/>
      <c r="B37" s="10"/>
      <c r="C37" s="8"/>
      <c r="D37" s="10"/>
      <c r="E37" s="10"/>
      <c r="F37" s="10"/>
      <c r="G37" s="10"/>
      <c r="H37" s="30"/>
      <c r="I37" s="31" t="s">
        <v>799</v>
      </c>
      <c r="J37" s="30"/>
      <c r="K37" s="10">
        <f>E45/(E45+E44)</f>
        <v>0.2</v>
      </c>
      <c r="L37" s="10">
        <f>F45/(F45+F44)</f>
        <v>0.3</v>
      </c>
      <c r="M37" s="10">
        <f>G45/(G45+G44)</f>
        <v>0.2</v>
      </c>
      <c r="N37" s="30"/>
      <c r="O37" s="10">
        <v>0</v>
      </c>
      <c r="R37" s="144"/>
      <c r="S37" s="10"/>
      <c r="T37" s="10"/>
      <c r="U37" s="10"/>
      <c r="V37" s="10"/>
      <c r="W37" s="10"/>
      <c r="X37" s="10"/>
      <c r="Y37" s="10"/>
      <c r="Z37" s="10"/>
      <c r="AA37" s="145"/>
    </row>
    <row r="38" spans="1:27" ht="15" thickBot="1" x14ac:dyDescent="0.35">
      <c r="A38" s="264"/>
      <c r="B38" s="265" t="s">
        <v>768</v>
      </c>
      <c r="C38" s="8" t="s">
        <v>185</v>
      </c>
      <c r="E38" s="86">
        <f>E33/3</f>
        <v>1</v>
      </c>
      <c r="F38" s="86">
        <f>F33/3</f>
        <v>1</v>
      </c>
      <c r="G38" s="86">
        <f>G33/3</f>
        <v>1</v>
      </c>
      <c r="H38" s="30"/>
      <c r="I38" s="31" t="s">
        <v>800</v>
      </c>
      <c r="J38" s="30"/>
      <c r="K38" s="10">
        <f>E46/(E46+E43)</f>
        <v>0</v>
      </c>
      <c r="L38" s="10">
        <f>F46/(F46+F43)</f>
        <v>0</v>
      </c>
      <c r="M38" s="10">
        <f>G46/(G46+G43)</f>
        <v>0</v>
      </c>
      <c r="N38" s="30"/>
      <c r="O38" s="10">
        <v>0</v>
      </c>
      <c r="R38" s="146" t="s">
        <v>792</v>
      </c>
      <c r="S38" s="147">
        <v>1</v>
      </c>
      <c r="T38" s="147">
        <v>1</v>
      </c>
      <c r="U38" s="147">
        <v>1</v>
      </c>
      <c r="V38" s="147">
        <v>1</v>
      </c>
      <c r="W38" s="147">
        <v>0</v>
      </c>
      <c r="X38" s="147">
        <v>0</v>
      </c>
      <c r="Y38" s="147">
        <v>1</v>
      </c>
      <c r="Z38" s="147">
        <v>1</v>
      </c>
      <c r="AA38" s="148">
        <v>1</v>
      </c>
    </row>
    <row r="39" spans="1:27" x14ac:dyDescent="0.3">
      <c r="A39" s="264"/>
      <c r="B39" s="266"/>
      <c r="C39" s="8" t="s">
        <v>445</v>
      </c>
      <c r="E39" s="86">
        <f t="shared" ref="E39:G40" si="1">E34/10</f>
        <v>0.8</v>
      </c>
      <c r="F39" s="86">
        <f t="shared" si="1"/>
        <v>0.7</v>
      </c>
      <c r="G39" s="86">
        <f t="shared" si="1"/>
        <v>0.8</v>
      </c>
      <c r="H39" s="30"/>
      <c r="I39" s="31" t="s">
        <v>801</v>
      </c>
      <c r="J39" s="30"/>
      <c r="K39" s="10">
        <f>SQRT(K35*K36)</f>
        <v>0.89442719099991586</v>
      </c>
      <c r="L39" s="10">
        <f>SQRT(L35*L36)</f>
        <v>0.83666002653407556</v>
      </c>
      <c r="M39" s="10">
        <f>SQRT(M35*M36)</f>
        <v>0.89442719099991586</v>
      </c>
      <c r="N39" s="30"/>
      <c r="O39" s="10">
        <v>1</v>
      </c>
    </row>
    <row r="40" spans="1:27" x14ac:dyDescent="0.3">
      <c r="A40" s="264"/>
      <c r="B40" s="266"/>
      <c r="C40" s="8" t="s">
        <v>446</v>
      </c>
      <c r="E40" s="86">
        <f t="shared" si="1"/>
        <v>0.2</v>
      </c>
      <c r="F40" s="86">
        <f t="shared" si="1"/>
        <v>0.3</v>
      </c>
      <c r="G40" s="86">
        <f t="shared" si="1"/>
        <v>0.2</v>
      </c>
      <c r="H40" s="30"/>
      <c r="I40" s="31" t="s">
        <v>802</v>
      </c>
      <c r="J40" s="30"/>
      <c r="K40" s="10">
        <f>2*((K34*K35)/(K34+K35))</f>
        <v>0.90909090909090906</v>
      </c>
      <c r="L40" s="10">
        <f>2*((L34*L35)/(L34+L35))</f>
        <v>0.86956521739130432</v>
      </c>
      <c r="M40" s="10">
        <f>2*((M34*M35)/(M34+M35))</f>
        <v>0.90909090909090906</v>
      </c>
      <c r="N40" s="30"/>
      <c r="O40" s="10">
        <v>1</v>
      </c>
    </row>
    <row r="41" spans="1:27" x14ac:dyDescent="0.3">
      <c r="A41" s="264"/>
      <c r="B41" s="266"/>
      <c r="C41" s="8" t="s">
        <v>447</v>
      </c>
      <c r="E41" s="86">
        <f>E36/3</f>
        <v>0</v>
      </c>
      <c r="F41" s="86">
        <f>F36/3</f>
        <v>0</v>
      </c>
      <c r="G41" s="86">
        <f>G36/3</f>
        <v>0</v>
      </c>
      <c r="H41" s="30"/>
      <c r="I41" s="31" t="s">
        <v>803</v>
      </c>
      <c r="J41" s="30"/>
      <c r="K41" s="10">
        <f>((E43*E44)-(E45*E46))/SQRT((E43+E45)*(E43+E46)*(E44+E45)*(E44+E46))</f>
        <v>0.81649658092772615</v>
      </c>
      <c r="L41" s="10">
        <f>((F43*F44)-(F45*F46))/SQRT((F43+F45)*(F43+F46)*(F44+F45)*(F44+F46))</f>
        <v>0.73379938570534275</v>
      </c>
      <c r="M41" s="10">
        <f>((G43*G44)-(G45*G46))/SQRT((G43+G45)*(G43+G46)*(G44+G45)*(G44+G46))</f>
        <v>0.81649658092772615</v>
      </c>
      <c r="N41" s="30"/>
      <c r="O41" s="10">
        <v>1</v>
      </c>
    </row>
    <row r="42" spans="1:27" x14ac:dyDescent="0.3">
      <c r="A42" s="264"/>
    </row>
    <row r="43" spans="1:27" x14ac:dyDescent="0.3">
      <c r="A43" s="264"/>
      <c r="B43" s="246" t="s">
        <v>449</v>
      </c>
      <c r="C43" s="8" t="s">
        <v>185</v>
      </c>
      <c r="D43" s="10"/>
      <c r="E43" s="10">
        <f>E33/3</f>
        <v>1</v>
      </c>
      <c r="F43" s="10">
        <f>F33/3</f>
        <v>1</v>
      </c>
      <c r="G43" s="10">
        <f>G33/3</f>
        <v>1</v>
      </c>
    </row>
    <row r="44" spans="1:27" x14ac:dyDescent="0.3">
      <c r="A44" s="264"/>
      <c r="B44" s="247"/>
      <c r="C44" s="8" t="s">
        <v>445</v>
      </c>
      <c r="D44" s="10"/>
      <c r="E44" s="10">
        <f t="shared" ref="E44:G45" si="2">E34/10</f>
        <v>0.8</v>
      </c>
      <c r="F44" s="10">
        <f t="shared" si="2"/>
        <v>0.7</v>
      </c>
      <c r="G44" s="10">
        <f t="shared" si="2"/>
        <v>0.8</v>
      </c>
    </row>
    <row r="45" spans="1:27" x14ac:dyDescent="0.3">
      <c r="A45" s="264"/>
      <c r="B45" s="247"/>
      <c r="C45" s="8" t="s">
        <v>446</v>
      </c>
      <c r="D45" s="10"/>
      <c r="E45" s="10">
        <f t="shared" si="2"/>
        <v>0.2</v>
      </c>
      <c r="F45" s="10">
        <f t="shared" si="2"/>
        <v>0.3</v>
      </c>
      <c r="G45" s="10">
        <f t="shared" si="2"/>
        <v>0.2</v>
      </c>
    </row>
    <row r="46" spans="1:27" x14ac:dyDescent="0.3">
      <c r="A46" s="264"/>
      <c r="B46" s="248"/>
      <c r="C46" s="8" t="s">
        <v>447</v>
      </c>
      <c r="D46" s="10"/>
      <c r="E46" s="10">
        <f>E36/3</f>
        <v>0</v>
      </c>
      <c r="F46" s="10">
        <f>F36/3</f>
        <v>0</v>
      </c>
      <c r="G46" s="10">
        <f>G36/3</f>
        <v>0</v>
      </c>
    </row>
  </sheetData>
  <mergeCells count="11">
    <mergeCell ref="A33:A46"/>
    <mergeCell ref="B33:B36"/>
    <mergeCell ref="B38:B41"/>
    <mergeCell ref="B43:B46"/>
    <mergeCell ref="R32:AA32"/>
    <mergeCell ref="B28:B31"/>
    <mergeCell ref="B3:B6"/>
    <mergeCell ref="B8:B11"/>
    <mergeCell ref="B13:B16"/>
    <mergeCell ref="B18:B21"/>
    <mergeCell ref="B23:B26"/>
  </mergeCells>
  <conditionalFormatting sqref="C2:C41 C43:C46">
    <cfRule type="containsText" dxfId="11" priority="28" operator="containsText" text="TP">
      <formula>NOT(ISERROR(SEARCH("TP",C2)))</formula>
    </cfRule>
    <cfRule type="containsText" dxfId="10" priority="29" operator="containsText" text="TN">
      <formula>NOT(ISERROR(SEARCH("TN",C2)))</formula>
    </cfRule>
    <cfRule type="containsText" dxfId="9" priority="30" operator="containsText" text="FP">
      <formula>NOT(ISERROR(SEARCH("FP",C2)))</formula>
    </cfRule>
    <cfRule type="containsText" dxfId="8" priority="31" operator="containsText" text="FN">
      <formula>NOT(ISERROR(SEARCH("FN",C2)))</formula>
    </cfRule>
  </conditionalFormatting>
  <conditionalFormatting sqref="K33:K36">
    <cfRule type="colorScale" priority="21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K37:K38">
    <cfRule type="colorScale" priority="19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K39:K41">
    <cfRule type="colorScale" priority="20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L33:L36">
    <cfRule type="colorScale" priority="2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L37:L38">
    <cfRule type="colorScale" priority="22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L39:L41">
    <cfRule type="colorScale" priority="23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33:M36">
    <cfRule type="colorScale" priority="2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37:M38">
    <cfRule type="colorScale" priority="25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M39:M41">
    <cfRule type="colorScale" priority="2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O33:O36">
    <cfRule type="colorScale" priority="18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O37:O38">
    <cfRule type="colorScale" priority="16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O39:O41">
    <cfRule type="colorScale" priority="1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4:S36">
    <cfRule type="colorScale" priority="15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8:V38">
    <cfRule type="colorScale" priority="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T34:T36">
    <cfRule type="colorScale" priority="1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U34:U36">
    <cfRule type="colorScale" priority="13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V34:V36">
    <cfRule type="colorScale" priority="12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W34:W36">
    <cfRule type="colorScale" priority="11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W38:X38">
    <cfRule type="colorScale" priority="5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X34:X36">
    <cfRule type="colorScale" priority="10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Y34:Y36">
    <cfRule type="colorScale" priority="9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Y38:AA38">
    <cfRule type="colorScale" priority="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Z34:AA36">
    <cfRule type="colorScale" priority="8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AFAEE-855B-41C8-B236-24A45BB4757A}">
  <sheetPr>
    <tabColor theme="5"/>
  </sheetPr>
  <dimension ref="A1:AA46"/>
  <sheetViews>
    <sheetView workbookViewId="0">
      <pane ySplit="1" topLeftCell="A2" activePane="bottomLeft" state="frozen"/>
      <selection pane="bottomLeft" activeCell="R17" sqref="R17"/>
    </sheetView>
  </sheetViews>
  <sheetFormatPr defaultRowHeight="14.4" x14ac:dyDescent="0.3"/>
  <cols>
    <col min="1" max="1" width="10" customWidth="1"/>
    <col min="2" max="2" width="10.5546875" bestFit="1" customWidth="1"/>
    <col min="4" max="4" width="1.109375" customWidth="1"/>
    <col min="8" max="8" width="1.109375" style="25" customWidth="1"/>
    <col min="9" max="9" width="16.88671875" bestFit="1" customWidth="1"/>
    <col min="10" max="10" width="1.109375" style="25" customWidth="1"/>
    <col min="14" max="14" width="1.109375" style="25" customWidth="1"/>
    <col min="16" max="17" width="8.88671875" customWidth="1"/>
    <col min="18" max="18" width="15.33203125" bestFit="1" customWidth="1"/>
    <col min="19" max="20" width="8.88671875" customWidth="1"/>
    <col min="21" max="21" width="11" customWidth="1"/>
    <col min="22" max="22" width="15.109375" customWidth="1"/>
    <col min="23" max="24" width="8.88671875" customWidth="1"/>
    <col min="25" max="25" width="16.88671875" bestFit="1" customWidth="1"/>
    <col min="29" max="31" width="8.88671875" customWidth="1"/>
    <col min="32" max="32" width="64" customWidth="1"/>
    <col min="33" max="33" width="11" bestFit="1" customWidth="1"/>
    <col min="34" max="34" width="12.6640625" customWidth="1"/>
    <col min="38" max="38" width="10.5546875" bestFit="1" customWidth="1"/>
  </cols>
  <sheetData>
    <row r="1" spans="1:15" s="24" customFormat="1" x14ac:dyDescent="0.3">
      <c r="A1" s="99" t="s">
        <v>2</v>
      </c>
      <c r="B1" s="99" t="s">
        <v>790</v>
      </c>
      <c r="C1" s="99" t="s">
        <v>791</v>
      </c>
      <c r="D1" s="99"/>
      <c r="E1" s="96" t="s">
        <v>162</v>
      </c>
      <c r="F1" s="97" t="s">
        <v>163</v>
      </c>
      <c r="G1" s="98" t="s">
        <v>164</v>
      </c>
      <c r="I1" s="24" t="s">
        <v>790</v>
      </c>
      <c r="K1" s="91" t="s">
        <v>162</v>
      </c>
      <c r="L1" s="92" t="s">
        <v>163</v>
      </c>
      <c r="M1" s="93" t="s">
        <v>164</v>
      </c>
      <c r="O1" s="24" t="s">
        <v>792</v>
      </c>
    </row>
    <row r="2" spans="1:15" x14ac:dyDescent="0.3">
      <c r="A2" s="10"/>
      <c r="B2" s="10"/>
      <c r="C2" s="8"/>
      <c r="D2" s="10"/>
      <c r="E2" s="10"/>
      <c r="F2" s="10"/>
      <c r="G2" s="10"/>
    </row>
    <row r="3" spans="1:15" x14ac:dyDescent="0.3">
      <c r="A3" s="153" t="s">
        <v>111</v>
      </c>
      <c r="B3" s="268" t="s">
        <v>444</v>
      </c>
      <c r="C3" s="8" t="s">
        <v>185</v>
      </c>
      <c r="D3" s="10"/>
      <c r="E3" s="10">
        <f>'Phase III'!S19</f>
        <v>0</v>
      </c>
      <c r="F3" s="10">
        <f>'Phase III'!T19</f>
        <v>0</v>
      </c>
      <c r="G3" s="10">
        <f>'Phase III'!U19</f>
        <v>0</v>
      </c>
    </row>
    <row r="4" spans="1:15" x14ac:dyDescent="0.3">
      <c r="A4" s="153" t="s">
        <v>111</v>
      </c>
      <c r="B4" s="268"/>
      <c r="C4" s="8" t="s">
        <v>445</v>
      </c>
      <c r="D4" s="10"/>
      <c r="E4" s="10">
        <f>'Phase III'!S20</f>
        <v>8</v>
      </c>
      <c r="F4" s="10">
        <f>'Phase III'!T20</f>
        <v>7</v>
      </c>
      <c r="G4" s="10">
        <f>'Phase III'!U20</f>
        <v>8</v>
      </c>
    </row>
    <row r="5" spans="1:15" x14ac:dyDescent="0.3">
      <c r="A5" s="153" t="s">
        <v>111</v>
      </c>
      <c r="B5" s="268"/>
      <c r="C5" s="8" t="s">
        <v>446</v>
      </c>
      <c r="D5" s="10"/>
      <c r="E5" s="10">
        <f>'Phase III'!S21</f>
        <v>2</v>
      </c>
      <c r="F5" s="10">
        <f>'Phase III'!T21</f>
        <v>3</v>
      </c>
      <c r="G5" s="10">
        <f>'Phase III'!U21</f>
        <v>2</v>
      </c>
    </row>
    <row r="6" spans="1:15" x14ac:dyDescent="0.3">
      <c r="A6" s="153" t="s">
        <v>111</v>
      </c>
      <c r="B6" s="268"/>
      <c r="C6" s="8" t="s">
        <v>447</v>
      </c>
      <c r="D6" s="10"/>
      <c r="E6" s="10">
        <f>'Phase III'!S22</f>
        <v>0</v>
      </c>
      <c r="F6" s="10">
        <f>'Phase III'!T22</f>
        <v>0</v>
      </c>
      <c r="G6" s="10">
        <f>'Phase III'!U22</f>
        <v>0</v>
      </c>
    </row>
    <row r="7" spans="1:15" x14ac:dyDescent="0.3">
      <c r="A7" s="153"/>
      <c r="B7" s="8"/>
      <c r="C7" s="8"/>
      <c r="D7" s="10"/>
      <c r="E7" s="10"/>
      <c r="F7" s="10"/>
      <c r="G7" s="10"/>
    </row>
    <row r="8" spans="1:15" x14ac:dyDescent="0.3">
      <c r="A8" s="153"/>
      <c r="B8" s="268" t="s">
        <v>768</v>
      </c>
      <c r="C8" s="8" t="s">
        <v>185</v>
      </c>
      <c r="D8" s="10"/>
      <c r="E8" s="86">
        <f>'Phase III'!S29</f>
        <v>0</v>
      </c>
      <c r="F8" s="86">
        <f>'Phase III'!T29</f>
        <v>0</v>
      </c>
      <c r="G8" s="86">
        <f>'Phase III'!U24</f>
        <v>0</v>
      </c>
    </row>
    <row r="9" spans="1:15" x14ac:dyDescent="0.3">
      <c r="A9" s="153"/>
      <c r="B9" s="268"/>
      <c r="C9" s="8" t="s">
        <v>445</v>
      </c>
      <c r="D9" s="10"/>
      <c r="E9" s="86">
        <f>'Phase III'!S30</f>
        <v>0.8</v>
      </c>
      <c r="F9" s="86">
        <f>'Phase III'!T30</f>
        <v>0.7</v>
      </c>
      <c r="G9" s="86">
        <f>'Phase III'!U25</f>
        <v>0.8</v>
      </c>
    </row>
    <row r="10" spans="1:15" x14ac:dyDescent="0.3">
      <c r="A10" s="153"/>
      <c r="B10" s="268"/>
      <c r="C10" s="8" t="s">
        <v>446</v>
      </c>
      <c r="D10" s="10"/>
      <c r="E10" s="86">
        <f>'Phase III'!S31</f>
        <v>0.2</v>
      </c>
      <c r="F10" s="86">
        <f>'Phase III'!T31</f>
        <v>0.3</v>
      </c>
      <c r="G10" s="86">
        <f>'Phase III'!U26</f>
        <v>0.2</v>
      </c>
    </row>
    <row r="11" spans="1:15" x14ac:dyDescent="0.3">
      <c r="A11" s="153"/>
      <c r="B11" s="268"/>
      <c r="C11" s="8" t="s">
        <v>447</v>
      </c>
      <c r="D11" s="10"/>
      <c r="E11" s="86">
        <f>'Phase III'!S32</f>
        <v>0</v>
      </c>
      <c r="F11" s="86">
        <f>'Phase III'!T32</f>
        <v>0</v>
      </c>
      <c r="G11" s="86">
        <f>'Phase III'!U27</f>
        <v>0</v>
      </c>
    </row>
    <row r="12" spans="1:15" x14ac:dyDescent="0.3">
      <c r="A12" s="153"/>
      <c r="B12" s="8"/>
      <c r="C12" s="8"/>
      <c r="D12" s="10"/>
      <c r="E12" s="10"/>
      <c r="F12" s="10"/>
      <c r="G12" s="10"/>
    </row>
    <row r="13" spans="1:15" x14ac:dyDescent="0.3">
      <c r="A13" s="153" t="s">
        <v>111</v>
      </c>
      <c r="B13" s="268" t="s">
        <v>449</v>
      </c>
      <c r="C13" s="8" t="s">
        <v>185</v>
      </c>
      <c r="D13" s="10"/>
      <c r="E13" s="10">
        <f>'Phase III'!S29</f>
        <v>0</v>
      </c>
      <c r="F13" s="10">
        <f>'Phase III'!T29</f>
        <v>0</v>
      </c>
      <c r="G13" s="10">
        <f>'Phase III'!U29</f>
        <v>0</v>
      </c>
    </row>
    <row r="14" spans="1:15" x14ac:dyDescent="0.3">
      <c r="A14" s="153" t="s">
        <v>111</v>
      </c>
      <c r="B14" s="268"/>
      <c r="C14" s="8" t="s">
        <v>445</v>
      </c>
      <c r="D14" s="10"/>
      <c r="E14" s="10">
        <f>'Phase III'!S30</f>
        <v>0.8</v>
      </c>
      <c r="F14" s="10">
        <f>'Phase III'!T30</f>
        <v>0.7</v>
      </c>
      <c r="G14" s="10">
        <f>'Phase III'!U30</f>
        <v>0.8</v>
      </c>
    </row>
    <row r="15" spans="1:15" x14ac:dyDescent="0.3">
      <c r="A15" s="153" t="s">
        <v>111</v>
      </c>
      <c r="B15" s="268"/>
      <c r="C15" s="8" t="s">
        <v>446</v>
      </c>
      <c r="D15" s="10"/>
      <c r="E15" s="10">
        <f>'Phase III'!S31</f>
        <v>0.2</v>
      </c>
      <c r="F15" s="10">
        <f>'Phase III'!T31</f>
        <v>0.3</v>
      </c>
      <c r="G15" s="10">
        <f>'Phase III'!U31</f>
        <v>0.2</v>
      </c>
    </row>
    <row r="16" spans="1:15" x14ac:dyDescent="0.3">
      <c r="A16" s="153" t="s">
        <v>111</v>
      </c>
      <c r="B16" s="268"/>
      <c r="C16" s="8" t="s">
        <v>447</v>
      </c>
      <c r="D16" s="10"/>
      <c r="E16" s="10">
        <f>'Phase III'!S32</f>
        <v>0</v>
      </c>
      <c r="F16" s="10">
        <f>'Phase III'!T32</f>
        <v>0</v>
      </c>
      <c r="G16" s="10">
        <f>'Phase III'!U32</f>
        <v>0</v>
      </c>
    </row>
    <row r="17" spans="1:27" x14ac:dyDescent="0.3">
      <c r="A17" s="10"/>
      <c r="B17" s="10"/>
      <c r="C17" s="8"/>
      <c r="D17" s="10"/>
      <c r="E17" s="10"/>
      <c r="F17" s="10"/>
      <c r="G17" s="10"/>
    </row>
    <row r="18" spans="1:27" x14ac:dyDescent="0.3">
      <c r="A18" s="155" t="s">
        <v>959</v>
      </c>
      <c r="B18" s="268" t="s">
        <v>444</v>
      </c>
      <c r="C18" s="8" t="s">
        <v>185</v>
      </c>
      <c r="D18" s="10"/>
      <c r="E18" s="10">
        <f>'Phase IV v3'!V17</f>
        <v>2</v>
      </c>
      <c r="F18" s="10">
        <f>'Phase IV v3'!W17</f>
        <v>4</v>
      </c>
      <c r="G18" s="10">
        <f>'Phase IV v3'!X17</f>
        <v>7</v>
      </c>
    </row>
    <row r="19" spans="1:27" x14ac:dyDescent="0.3">
      <c r="A19" s="155" t="s">
        <v>959</v>
      </c>
      <c r="B19" s="268"/>
      <c r="C19" s="8" t="s">
        <v>445</v>
      </c>
      <c r="D19" s="10"/>
      <c r="E19" s="10">
        <f>'Phase IV v3'!V18</f>
        <v>0</v>
      </c>
      <c r="F19" s="10">
        <f>'Phase IV v3'!W18</f>
        <v>0</v>
      </c>
      <c r="G19" s="10">
        <f>'Phase IV v3'!X18</f>
        <v>0</v>
      </c>
    </row>
    <row r="20" spans="1:27" x14ac:dyDescent="0.3">
      <c r="A20" s="155" t="s">
        <v>959</v>
      </c>
      <c r="B20" s="268"/>
      <c r="C20" s="8" t="s">
        <v>446</v>
      </c>
      <c r="D20" s="10"/>
      <c r="E20" s="10">
        <f>'Phase IV v3'!V19</f>
        <v>0</v>
      </c>
      <c r="F20" s="10">
        <f>'Phase IV v3'!W19</f>
        <v>0</v>
      </c>
      <c r="G20" s="10">
        <f>'Phase IV v3'!X19</f>
        <v>0</v>
      </c>
    </row>
    <row r="21" spans="1:27" x14ac:dyDescent="0.3">
      <c r="A21" s="155" t="s">
        <v>959</v>
      </c>
      <c r="B21" s="268"/>
      <c r="C21" s="8" t="s">
        <v>447</v>
      </c>
      <c r="D21" s="10"/>
      <c r="E21" s="10">
        <f>'Phase IV v3'!V20</f>
        <v>8</v>
      </c>
      <c r="F21" s="10">
        <f>'Phase IV v3'!W20</f>
        <v>6</v>
      </c>
      <c r="G21" s="10">
        <f>'Phase IV v3'!X20</f>
        <v>3</v>
      </c>
    </row>
    <row r="22" spans="1:27" x14ac:dyDescent="0.3">
      <c r="A22" s="155" t="s">
        <v>959</v>
      </c>
      <c r="B22" s="8"/>
      <c r="C22" s="8"/>
      <c r="D22" s="10"/>
      <c r="E22" s="10"/>
      <c r="F22" s="10"/>
      <c r="G22" s="10"/>
    </row>
    <row r="23" spans="1:27" x14ac:dyDescent="0.3">
      <c r="A23" s="155" t="s">
        <v>959</v>
      </c>
      <c r="B23" s="268" t="s">
        <v>768</v>
      </c>
      <c r="C23" s="8" t="s">
        <v>185</v>
      </c>
      <c r="D23" s="10"/>
      <c r="E23" s="86">
        <f>'Phase IV v3'!V22</f>
        <v>0.2</v>
      </c>
      <c r="F23" s="86">
        <f>'Phase IV v3'!W22</f>
        <v>0.4</v>
      </c>
      <c r="G23" s="86">
        <f>'Phase IV v3'!X22</f>
        <v>0.7</v>
      </c>
    </row>
    <row r="24" spans="1:27" x14ac:dyDescent="0.3">
      <c r="A24" s="155" t="s">
        <v>959</v>
      </c>
      <c r="B24" s="268"/>
      <c r="C24" s="8" t="s">
        <v>445</v>
      </c>
      <c r="D24" s="10"/>
      <c r="E24" s="86">
        <f>'Phase IV v3'!V23</f>
        <v>0</v>
      </c>
      <c r="F24" s="86">
        <f>'Phase IV v3'!W23</f>
        <v>0</v>
      </c>
      <c r="G24" s="86">
        <f>'Phase IV v3'!X23</f>
        <v>0</v>
      </c>
    </row>
    <row r="25" spans="1:27" x14ac:dyDescent="0.3">
      <c r="A25" s="155" t="s">
        <v>959</v>
      </c>
      <c r="B25" s="268"/>
      <c r="C25" s="8" t="s">
        <v>446</v>
      </c>
      <c r="D25" s="10"/>
      <c r="E25" s="86">
        <f>'Phase IV v3'!V24</f>
        <v>0</v>
      </c>
      <c r="F25" s="86">
        <f>'Phase IV v3'!W24</f>
        <v>0</v>
      </c>
      <c r="G25" s="86">
        <f>'Phase IV v3'!X24</f>
        <v>0</v>
      </c>
    </row>
    <row r="26" spans="1:27" x14ac:dyDescent="0.3">
      <c r="A26" s="155" t="s">
        <v>959</v>
      </c>
      <c r="B26" s="268"/>
      <c r="C26" s="8" t="s">
        <v>447</v>
      </c>
      <c r="D26" s="10"/>
      <c r="E26" s="86">
        <f>'Phase IV v3'!V25</f>
        <v>0.8</v>
      </c>
      <c r="F26" s="86">
        <f>'Phase IV v3'!W25</f>
        <v>0.6</v>
      </c>
      <c r="G26" s="86">
        <f>'Phase IV v3'!X25</f>
        <v>0.3</v>
      </c>
    </row>
    <row r="27" spans="1:27" x14ac:dyDescent="0.3">
      <c r="A27" s="155" t="s">
        <v>959</v>
      </c>
      <c r="B27" s="8"/>
      <c r="C27" s="8"/>
      <c r="D27" s="10"/>
      <c r="E27" s="10"/>
      <c r="F27" s="10"/>
      <c r="G27" s="10"/>
    </row>
    <row r="28" spans="1:27" x14ac:dyDescent="0.3">
      <c r="A28" s="155" t="s">
        <v>959</v>
      </c>
      <c r="B28" s="268" t="s">
        <v>449</v>
      </c>
      <c r="C28" s="8" t="s">
        <v>185</v>
      </c>
      <c r="D28" s="10"/>
      <c r="E28" s="10">
        <f>'Phase IV v3'!V27</f>
        <v>0.2</v>
      </c>
      <c r="F28" s="10">
        <f>'Phase IV v3'!W22</f>
        <v>0.4</v>
      </c>
      <c r="G28" s="10">
        <f>'Phase IV v3'!X27</f>
        <v>0.7</v>
      </c>
    </row>
    <row r="29" spans="1:27" x14ac:dyDescent="0.3">
      <c r="A29" s="155" t="s">
        <v>959</v>
      </c>
      <c r="B29" s="268"/>
      <c r="C29" s="8" t="s">
        <v>445</v>
      </c>
      <c r="D29" s="10"/>
      <c r="E29" s="10">
        <f>'Phase IV v3'!V28</f>
        <v>0</v>
      </c>
      <c r="F29" s="10">
        <f>'Phase IV v3'!W23</f>
        <v>0</v>
      </c>
      <c r="G29" s="10">
        <f>'Phase IV v3'!X28</f>
        <v>0</v>
      </c>
    </row>
    <row r="30" spans="1:27" x14ac:dyDescent="0.3">
      <c r="A30" s="155" t="s">
        <v>959</v>
      </c>
      <c r="B30" s="268"/>
      <c r="C30" s="8" t="s">
        <v>446</v>
      </c>
      <c r="D30" s="10"/>
      <c r="E30" s="10">
        <f>'Phase IV v3'!V29</f>
        <v>0</v>
      </c>
      <c r="F30" s="10">
        <f>'Phase IV v3'!W24</f>
        <v>0</v>
      </c>
      <c r="G30" s="10">
        <f>'Phase IV v3'!X29</f>
        <v>0</v>
      </c>
    </row>
    <row r="31" spans="1:27" ht="15" thickBot="1" x14ac:dyDescent="0.35">
      <c r="A31" s="155" t="s">
        <v>959</v>
      </c>
      <c r="B31" s="268"/>
      <c r="C31" s="8" t="s">
        <v>447</v>
      </c>
      <c r="D31" s="10"/>
      <c r="E31" s="10">
        <f>'Phase IV v3'!V30</f>
        <v>0.8</v>
      </c>
      <c r="F31" s="10">
        <f>'Phase IV v3'!W25</f>
        <v>0.6</v>
      </c>
      <c r="G31" s="10">
        <f>'Phase IV v3'!X30</f>
        <v>0.3</v>
      </c>
    </row>
    <row r="32" spans="1:27" x14ac:dyDescent="0.3">
      <c r="C32" s="154"/>
      <c r="R32" s="260" t="s">
        <v>962</v>
      </c>
      <c r="S32" s="261"/>
      <c r="T32" s="261"/>
      <c r="U32" s="261"/>
      <c r="V32" s="261"/>
      <c r="W32" s="261"/>
      <c r="X32" s="261"/>
      <c r="Y32" s="261"/>
      <c r="Z32" s="261"/>
      <c r="AA32" s="262"/>
    </row>
    <row r="33" spans="1:27" ht="14.4" customHeight="1" x14ac:dyDescent="0.3">
      <c r="A33" s="263" t="s">
        <v>961</v>
      </c>
      <c r="B33" s="246" t="s">
        <v>444</v>
      </c>
      <c r="C33" s="8" t="s">
        <v>185</v>
      </c>
      <c r="D33" s="10"/>
      <c r="E33" s="10">
        <f t="shared" ref="E33:G36" si="0">E18+E3</f>
        <v>2</v>
      </c>
      <c r="F33" s="10">
        <f t="shared" si="0"/>
        <v>4</v>
      </c>
      <c r="G33" s="10">
        <f t="shared" si="0"/>
        <v>7</v>
      </c>
      <c r="H33" s="30"/>
      <c r="I33" s="31" t="s">
        <v>795</v>
      </c>
      <c r="J33" s="30"/>
      <c r="K33" s="10">
        <f>(E43+E44)/(E43+E44+E45+E46)</f>
        <v>0.5</v>
      </c>
      <c r="L33" s="10">
        <f>(F43+F44)/(F43+F44+F45+F46)</f>
        <v>0.55000000000000004</v>
      </c>
      <c r="M33" s="10">
        <f>(G43+G44)/(G43+G44+G45+G46)</f>
        <v>0.75</v>
      </c>
      <c r="N33" s="30"/>
      <c r="O33" s="10">
        <v>1</v>
      </c>
      <c r="R33" s="138" t="s">
        <v>789</v>
      </c>
      <c r="S33" s="94" t="s">
        <v>795</v>
      </c>
      <c r="T33" s="94" t="s">
        <v>796</v>
      </c>
      <c r="U33" s="94" t="s">
        <v>797</v>
      </c>
      <c r="V33" s="94" t="s">
        <v>798</v>
      </c>
      <c r="W33" s="94" t="s">
        <v>799</v>
      </c>
      <c r="X33" s="94" t="s">
        <v>800</v>
      </c>
      <c r="Y33" s="94" t="s">
        <v>801</v>
      </c>
      <c r="Z33" s="94" t="s">
        <v>802</v>
      </c>
      <c r="AA33" s="139" t="s">
        <v>803</v>
      </c>
    </row>
    <row r="34" spans="1:27" x14ac:dyDescent="0.3">
      <c r="A34" s="264"/>
      <c r="B34" s="247"/>
      <c r="C34" s="8" t="s">
        <v>445</v>
      </c>
      <c r="D34" s="10"/>
      <c r="E34" s="10">
        <f t="shared" si="0"/>
        <v>8</v>
      </c>
      <c r="F34" s="10">
        <f t="shared" si="0"/>
        <v>7</v>
      </c>
      <c r="G34" s="10">
        <f t="shared" si="0"/>
        <v>8</v>
      </c>
      <c r="H34" s="30"/>
      <c r="I34" s="31" t="s">
        <v>796</v>
      </c>
      <c r="J34" s="30"/>
      <c r="K34" s="10">
        <f>E43/(E43+E45)</f>
        <v>0.5</v>
      </c>
      <c r="L34" s="10">
        <f>F43/(F43+F45)</f>
        <v>0.57142857142857151</v>
      </c>
      <c r="M34" s="10">
        <f>G43/(G43+G45)</f>
        <v>0.77777777777777779</v>
      </c>
      <c r="N34" s="30"/>
      <c r="O34" s="10">
        <v>1</v>
      </c>
      <c r="R34" s="140" t="s">
        <v>162</v>
      </c>
      <c r="S34" s="95">
        <f>(E43+E44)/(E43+E44+E45+E46)</f>
        <v>0.5</v>
      </c>
      <c r="T34" s="95">
        <f>E43/(E43+E45)</f>
        <v>0.5</v>
      </c>
      <c r="U34" s="95">
        <f>E43/(E43+E46)</f>
        <v>0.2</v>
      </c>
      <c r="V34" s="95">
        <f>E44/(E44+E45)</f>
        <v>0.8</v>
      </c>
      <c r="W34" s="95">
        <f>E45/(E45+E44)</f>
        <v>0.2</v>
      </c>
      <c r="X34" s="95">
        <f>E46/(E46+E43)</f>
        <v>0.8</v>
      </c>
      <c r="Y34" s="95">
        <f>SQRT(K35*K36)</f>
        <v>0.4</v>
      </c>
      <c r="Z34" s="95">
        <f>2*((K34*K35)/(K34+K35))</f>
        <v>0.28571428571428575</v>
      </c>
      <c r="AA34" s="141">
        <f>((E43*E44)-(E45*E46))/SQRT((E43+E45)*(E43+E46)*(E44+E45)*(E44+E46))</f>
        <v>0</v>
      </c>
    </row>
    <row r="35" spans="1:27" x14ac:dyDescent="0.3">
      <c r="A35" s="264"/>
      <c r="B35" s="247"/>
      <c r="C35" s="8" t="s">
        <v>446</v>
      </c>
      <c r="D35" s="10"/>
      <c r="E35" s="10">
        <f t="shared" si="0"/>
        <v>2</v>
      </c>
      <c r="F35" s="10">
        <f t="shared" si="0"/>
        <v>3</v>
      </c>
      <c r="G35" s="10">
        <f t="shared" si="0"/>
        <v>2</v>
      </c>
      <c r="H35" s="30"/>
      <c r="I35" s="31" t="s">
        <v>797</v>
      </c>
      <c r="J35" s="30"/>
      <c r="K35" s="10">
        <f>E43/(E43+E46)</f>
        <v>0.2</v>
      </c>
      <c r="L35" s="10">
        <f>F43/(F43+F46)</f>
        <v>0.4</v>
      </c>
      <c r="M35" s="10">
        <f>G43/(G43+G46)</f>
        <v>0.7</v>
      </c>
      <c r="N35" s="30"/>
      <c r="O35" s="10">
        <v>1</v>
      </c>
      <c r="R35" s="142" t="s">
        <v>163</v>
      </c>
      <c r="S35" s="95">
        <f>(F43+F44)/(F43+F44+F45+F46)</f>
        <v>0.55000000000000004</v>
      </c>
      <c r="T35" s="95">
        <f>F43/(F43+F45)</f>
        <v>0.57142857142857151</v>
      </c>
      <c r="U35" s="95">
        <f>F43/(F43+F46)</f>
        <v>0.4</v>
      </c>
      <c r="V35" s="95">
        <f>F44/(F44+F45)</f>
        <v>0.7</v>
      </c>
      <c r="W35" s="95">
        <f>F45/(F45+F44)</f>
        <v>0.3</v>
      </c>
      <c r="X35" s="95">
        <f>F46/(F46+F43)</f>
        <v>0.6</v>
      </c>
      <c r="Y35" s="95">
        <f>SQRT(L35*L36)</f>
        <v>0.52915026221291805</v>
      </c>
      <c r="Z35" s="95">
        <f>2*((L34*L35)/(L34+L35))</f>
        <v>0.4705882352941177</v>
      </c>
      <c r="AA35" s="141">
        <f>((F43*F44)-(F45*F46))/SQRT((F43+F45)*(F43+F46)*(F44+F45)*(F44+F46))</f>
        <v>0.10482848367219182</v>
      </c>
    </row>
    <row r="36" spans="1:27" x14ac:dyDescent="0.3">
      <c r="A36" s="264"/>
      <c r="B36" s="248"/>
      <c r="C36" s="8" t="s">
        <v>447</v>
      </c>
      <c r="D36" s="10"/>
      <c r="E36" s="10">
        <f t="shared" si="0"/>
        <v>8</v>
      </c>
      <c r="F36" s="10">
        <f t="shared" si="0"/>
        <v>6</v>
      </c>
      <c r="G36" s="10">
        <f t="shared" si="0"/>
        <v>3</v>
      </c>
      <c r="H36" s="30"/>
      <c r="I36" s="31" t="s">
        <v>798</v>
      </c>
      <c r="J36" s="30"/>
      <c r="K36" s="10">
        <f>E44/(E44+E45)</f>
        <v>0.8</v>
      </c>
      <c r="L36" s="10">
        <f>F44/(F44+F45)</f>
        <v>0.7</v>
      </c>
      <c r="M36" s="10">
        <f>G44/(G44+G45)</f>
        <v>0.8</v>
      </c>
      <c r="N36" s="30"/>
      <c r="O36" s="10">
        <v>1</v>
      </c>
      <c r="R36" s="143" t="s">
        <v>164</v>
      </c>
      <c r="S36" s="95">
        <f>(G43+G44)/(G43+G44+G45+G46)</f>
        <v>0.75</v>
      </c>
      <c r="T36" s="95">
        <f>G43/(G43+G45)</f>
        <v>0.77777777777777779</v>
      </c>
      <c r="U36" s="95">
        <f>G43/(G43+G46)</f>
        <v>0.7</v>
      </c>
      <c r="V36" s="95">
        <f>G44/(G44+G45)</f>
        <v>0.8</v>
      </c>
      <c r="W36" s="95">
        <f>G45/(G45+G44)</f>
        <v>0.2</v>
      </c>
      <c r="X36" s="95">
        <f>G46/(G46+G43)</f>
        <v>0.3</v>
      </c>
      <c r="Y36" s="95">
        <f>SQRT(M35*M36)</f>
        <v>0.74833147735478822</v>
      </c>
      <c r="Z36" s="95">
        <f>2*((M34*M35)/(M34+M35))</f>
        <v>0.73684210526315774</v>
      </c>
      <c r="AA36" s="141">
        <f>((G43*G44)-(G45*G46))/SQRT((G43+G45)*(G43+G46)*(G44+G45)*(G44+G46))</f>
        <v>0.50251890762960594</v>
      </c>
    </row>
    <row r="37" spans="1:27" x14ac:dyDescent="0.3">
      <c r="A37" s="264"/>
      <c r="B37" s="10"/>
      <c r="C37" s="8"/>
      <c r="D37" s="10"/>
      <c r="E37" s="10"/>
      <c r="F37" s="10"/>
      <c r="G37" s="10"/>
      <c r="H37" s="30"/>
      <c r="I37" s="31" t="s">
        <v>799</v>
      </c>
      <c r="J37" s="30"/>
      <c r="K37" s="10">
        <f>E45/(E45+E44)</f>
        <v>0.2</v>
      </c>
      <c r="L37" s="10">
        <f>F45/(F45+F44)</f>
        <v>0.3</v>
      </c>
      <c r="M37" s="10">
        <f>G45/(G45+G44)</f>
        <v>0.2</v>
      </c>
      <c r="N37" s="30"/>
      <c r="O37" s="10">
        <v>0</v>
      </c>
      <c r="R37" s="144"/>
      <c r="S37" s="10"/>
      <c r="T37" s="10"/>
      <c r="U37" s="10"/>
      <c r="V37" s="10"/>
      <c r="W37" s="10"/>
      <c r="X37" s="10"/>
      <c r="Y37" s="10"/>
      <c r="Z37" s="10"/>
      <c r="AA37" s="145"/>
    </row>
    <row r="38" spans="1:27" ht="15" thickBot="1" x14ac:dyDescent="0.35">
      <c r="A38" s="264"/>
      <c r="B38" s="265" t="s">
        <v>768</v>
      </c>
      <c r="C38" s="8" t="s">
        <v>185</v>
      </c>
      <c r="E38" s="86">
        <f>E33/10</f>
        <v>0.2</v>
      </c>
      <c r="F38" s="86">
        <f>F33/10</f>
        <v>0.4</v>
      </c>
      <c r="G38" s="86">
        <f>G33/10</f>
        <v>0.7</v>
      </c>
      <c r="H38" s="30"/>
      <c r="I38" s="31" t="s">
        <v>800</v>
      </c>
      <c r="J38" s="30"/>
      <c r="K38" s="10">
        <f>E46/(E46+E43)</f>
        <v>0.8</v>
      </c>
      <c r="L38" s="10">
        <f>F46/(F46+F43)</f>
        <v>0.6</v>
      </c>
      <c r="M38" s="10">
        <f>G46/(G46+G43)</f>
        <v>0.3</v>
      </c>
      <c r="N38" s="30"/>
      <c r="O38" s="10">
        <v>0</v>
      </c>
      <c r="R38" s="146" t="s">
        <v>792</v>
      </c>
      <c r="S38" s="147">
        <v>1</v>
      </c>
      <c r="T38" s="147">
        <v>1</v>
      </c>
      <c r="U38" s="147">
        <v>1</v>
      </c>
      <c r="V38" s="147">
        <v>1</v>
      </c>
      <c r="W38" s="147">
        <v>0</v>
      </c>
      <c r="X38" s="147">
        <v>0</v>
      </c>
      <c r="Y38" s="147">
        <v>1</v>
      </c>
      <c r="Z38" s="147">
        <v>1</v>
      </c>
      <c r="AA38" s="148">
        <v>1</v>
      </c>
    </row>
    <row r="39" spans="1:27" x14ac:dyDescent="0.3">
      <c r="A39" s="264"/>
      <c r="B39" s="266"/>
      <c r="C39" s="8" t="s">
        <v>445</v>
      </c>
      <c r="E39" s="86">
        <f t="shared" ref="E39:G40" si="1">E34/10</f>
        <v>0.8</v>
      </c>
      <c r="F39" s="86">
        <f t="shared" si="1"/>
        <v>0.7</v>
      </c>
      <c r="G39" s="86">
        <f t="shared" si="1"/>
        <v>0.8</v>
      </c>
      <c r="H39" s="30"/>
      <c r="I39" s="31" t="s">
        <v>801</v>
      </c>
      <c r="J39" s="30"/>
      <c r="K39" s="10">
        <f>SQRT(K35*K36)</f>
        <v>0.4</v>
      </c>
      <c r="L39" s="10">
        <f>SQRT(L35*L36)</f>
        <v>0.52915026221291805</v>
      </c>
      <c r="M39" s="10">
        <f>SQRT(M35*M36)</f>
        <v>0.74833147735478822</v>
      </c>
      <c r="N39" s="30"/>
      <c r="O39" s="10">
        <v>1</v>
      </c>
    </row>
    <row r="40" spans="1:27" x14ac:dyDescent="0.3">
      <c r="A40" s="264"/>
      <c r="B40" s="266"/>
      <c r="C40" s="8" t="s">
        <v>446</v>
      </c>
      <c r="E40" s="86">
        <f t="shared" si="1"/>
        <v>0.2</v>
      </c>
      <c r="F40" s="86">
        <f t="shared" si="1"/>
        <v>0.3</v>
      </c>
      <c r="G40" s="86">
        <f t="shared" si="1"/>
        <v>0.2</v>
      </c>
      <c r="H40" s="30"/>
      <c r="I40" s="31" t="s">
        <v>802</v>
      </c>
      <c r="J40" s="30"/>
      <c r="K40" s="10">
        <f>2*((K34*K35)/(K34+K35))</f>
        <v>0.28571428571428575</v>
      </c>
      <c r="L40" s="10">
        <f>2*((L34*L35)/(L34+L35))</f>
        <v>0.4705882352941177</v>
      </c>
      <c r="M40" s="10">
        <f>2*((M34*M35)/(M34+M35))</f>
        <v>0.73684210526315774</v>
      </c>
      <c r="N40" s="30"/>
      <c r="O40" s="10">
        <v>1</v>
      </c>
    </row>
    <row r="41" spans="1:27" x14ac:dyDescent="0.3">
      <c r="A41" s="264"/>
      <c r="B41" s="266"/>
      <c r="C41" s="8" t="s">
        <v>447</v>
      </c>
      <c r="E41" s="86">
        <f>E36/10</f>
        <v>0.8</v>
      </c>
      <c r="F41" s="86">
        <f>F36/10</f>
        <v>0.6</v>
      </c>
      <c r="G41" s="86">
        <f>G36/10</f>
        <v>0.3</v>
      </c>
      <c r="H41" s="30"/>
      <c r="I41" s="31" t="s">
        <v>803</v>
      </c>
      <c r="J41" s="30"/>
      <c r="K41" s="10">
        <f>((E43*E44)-(E45*E46))/SQRT((E43+E45)*(E43+E46)*(E44+E45)*(E44+E46))</f>
        <v>0</v>
      </c>
      <c r="L41" s="10">
        <f>((F43*F44)-(F45*F46))/SQRT((F43+F45)*(F43+F46)*(F44+F45)*(F44+F46))</f>
        <v>0.10482848367219182</v>
      </c>
      <c r="M41" s="10">
        <f>((G43*G44)-(G45*G46))/SQRT((G43+G45)*(G43+G46)*(G44+G45)*(G44+G46))</f>
        <v>0.50251890762960594</v>
      </c>
      <c r="N41" s="30"/>
      <c r="O41" s="10">
        <v>1</v>
      </c>
    </row>
    <row r="42" spans="1:27" x14ac:dyDescent="0.3">
      <c r="A42" s="264"/>
    </row>
    <row r="43" spans="1:27" x14ac:dyDescent="0.3">
      <c r="A43" s="264"/>
      <c r="B43" s="246" t="s">
        <v>449</v>
      </c>
      <c r="C43" s="8" t="s">
        <v>185</v>
      </c>
      <c r="D43" s="10"/>
      <c r="E43" s="10">
        <f>E33/10</f>
        <v>0.2</v>
      </c>
      <c r="F43" s="10">
        <f>F33/10</f>
        <v>0.4</v>
      </c>
      <c r="G43" s="10">
        <f>G33/10</f>
        <v>0.7</v>
      </c>
    </row>
    <row r="44" spans="1:27" x14ac:dyDescent="0.3">
      <c r="A44" s="264"/>
      <c r="B44" s="247"/>
      <c r="C44" s="8" t="s">
        <v>445</v>
      </c>
      <c r="D44" s="10"/>
      <c r="E44" s="10">
        <f t="shared" ref="E44:G45" si="2">E34/10</f>
        <v>0.8</v>
      </c>
      <c r="F44" s="10">
        <f t="shared" si="2"/>
        <v>0.7</v>
      </c>
      <c r="G44" s="10">
        <f t="shared" si="2"/>
        <v>0.8</v>
      </c>
    </row>
    <row r="45" spans="1:27" x14ac:dyDescent="0.3">
      <c r="A45" s="264"/>
      <c r="B45" s="247"/>
      <c r="C45" s="8" t="s">
        <v>446</v>
      </c>
      <c r="D45" s="10"/>
      <c r="E45" s="10">
        <f t="shared" si="2"/>
        <v>0.2</v>
      </c>
      <c r="F45" s="10">
        <f t="shared" si="2"/>
        <v>0.3</v>
      </c>
      <c r="G45" s="10">
        <f t="shared" si="2"/>
        <v>0.2</v>
      </c>
    </row>
    <row r="46" spans="1:27" x14ac:dyDescent="0.3">
      <c r="A46" s="264"/>
      <c r="B46" s="248"/>
      <c r="C46" s="8" t="s">
        <v>447</v>
      </c>
      <c r="D46" s="10"/>
      <c r="E46" s="10">
        <f>E36/10</f>
        <v>0.8</v>
      </c>
      <c r="F46" s="10">
        <f>F36/10</f>
        <v>0.6</v>
      </c>
      <c r="G46" s="10">
        <f>G36/10</f>
        <v>0.3</v>
      </c>
    </row>
  </sheetData>
  <mergeCells count="11">
    <mergeCell ref="A33:A46"/>
    <mergeCell ref="B33:B36"/>
    <mergeCell ref="B38:B41"/>
    <mergeCell ref="B43:B46"/>
    <mergeCell ref="R32:AA32"/>
    <mergeCell ref="B18:B21"/>
    <mergeCell ref="B23:B26"/>
    <mergeCell ref="B28:B31"/>
    <mergeCell ref="B3:B6"/>
    <mergeCell ref="B8:B11"/>
    <mergeCell ref="B13:B16"/>
  </mergeCells>
  <conditionalFormatting sqref="C2:C41 C43:C46">
    <cfRule type="containsText" dxfId="7" priority="28" operator="containsText" text="TP">
      <formula>NOT(ISERROR(SEARCH("TP",C2)))</formula>
    </cfRule>
    <cfRule type="containsText" dxfId="6" priority="29" operator="containsText" text="TN">
      <formula>NOT(ISERROR(SEARCH("TN",C2)))</formula>
    </cfRule>
    <cfRule type="containsText" dxfId="5" priority="30" operator="containsText" text="FP">
      <formula>NOT(ISERROR(SEARCH("FP",C2)))</formula>
    </cfRule>
    <cfRule type="containsText" dxfId="4" priority="31" operator="containsText" text="FN">
      <formula>NOT(ISERROR(SEARCH("FN",C2)))</formula>
    </cfRule>
  </conditionalFormatting>
  <conditionalFormatting sqref="K33:K36">
    <cfRule type="colorScale" priority="21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K37:K38">
    <cfRule type="colorScale" priority="19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K39:K41">
    <cfRule type="colorScale" priority="20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L33:L36">
    <cfRule type="colorScale" priority="2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L37:L38">
    <cfRule type="colorScale" priority="22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L39:L41">
    <cfRule type="colorScale" priority="23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33:M36">
    <cfRule type="colorScale" priority="2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37:M38">
    <cfRule type="colorScale" priority="25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M39:M41">
    <cfRule type="colorScale" priority="2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O33:O36">
    <cfRule type="colorScale" priority="18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O37:O38">
    <cfRule type="colorScale" priority="16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O39:O41">
    <cfRule type="colorScale" priority="1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4:S36">
    <cfRule type="colorScale" priority="15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8:V38">
    <cfRule type="colorScale" priority="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T34:T36">
    <cfRule type="colorScale" priority="1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U34:U36">
    <cfRule type="colorScale" priority="13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V34:V36">
    <cfRule type="colorScale" priority="12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W34:W36">
    <cfRule type="colorScale" priority="11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W38:X38">
    <cfRule type="colorScale" priority="5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X34:X36">
    <cfRule type="colorScale" priority="10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Y34:Y36">
    <cfRule type="colorScale" priority="9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Y38:AA38">
    <cfRule type="colorScale" priority="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Z34:AA36">
    <cfRule type="colorScale" priority="8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BD874-BF53-4594-BDF1-60B4A2D633D5}">
  <sheetPr>
    <tabColor theme="5"/>
  </sheetPr>
  <dimension ref="A1:AA46"/>
  <sheetViews>
    <sheetView workbookViewId="0">
      <pane ySplit="1" topLeftCell="A2" activePane="bottomLeft" state="frozen"/>
      <selection pane="bottomLeft"/>
    </sheetView>
  </sheetViews>
  <sheetFormatPr defaultRowHeight="14.4" x14ac:dyDescent="0.3"/>
  <cols>
    <col min="1" max="1" width="10" customWidth="1"/>
    <col min="2" max="2" width="10.5546875" bestFit="1" customWidth="1"/>
    <col min="4" max="4" width="1.109375" customWidth="1"/>
    <col min="8" max="8" width="1.109375" style="25" customWidth="1"/>
    <col min="9" max="9" width="16.88671875" bestFit="1" customWidth="1"/>
    <col min="10" max="10" width="1.109375" style="25" customWidth="1"/>
    <col min="14" max="14" width="1.109375" style="25" customWidth="1"/>
    <col min="16" max="17" width="8.88671875" customWidth="1"/>
    <col min="18" max="18" width="15.33203125" bestFit="1" customWidth="1"/>
    <col min="19" max="20" width="8.88671875" customWidth="1"/>
    <col min="21" max="21" width="11" customWidth="1"/>
    <col min="22" max="22" width="15.109375" customWidth="1"/>
    <col min="23" max="24" width="8.88671875" customWidth="1"/>
    <col min="25" max="25" width="16.88671875" bestFit="1" customWidth="1"/>
    <col min="29" max="31" width="8.88671875" customWidth="1"/>
    <col min="32" max="32" width="64" customWidth="1"/>
    <col min="33" max="33" width="11" bestFit="1" customWidth="1"/>
    <col min="34" max="34" width="12.6640625" customWidth="1"/>
    <col min="38" max="38" width="10.5546875" bestFit="1" customWidth="1"/>
  </cols>
  <sheetData>
    <row r="1" spans="1:15" s="24" customFormat="1" x14ac:dyDescent="0.3">
      <c r="A1" s="99" t="s">
        <v>2</v>
      </c>
      <c r="B1" s="99" t="s">
        <v>790</v>
      </c>
      <c r="C1" s="99" t="s">
        <v>791</v>
      </c>
      <c r="D1" s="99"/>
      <c r="E1" s="96" t="s">
        <v>162</v>
      </c>
      <c r="F1" s="97" t="s">
        <v>163</v>
      </c>
      <c r="G1" s="98" t="s">
        <v>164</v>
      </c>
      <c r="I1" s="24" t="s">
        <v>790</v>
      </c>
      <c r="K1" s="91" t="s">
        <v>162</v>
      </c>
      <c r="L1" s="92" t="s">
        <v>163</v>
      </c>
      <c r="M1" s="93" t="s">
        <v>164</v>
      </c>
      <c r="O1" s="24" t="s">
        <v>792</v>
      </c>
    </row>
    <row r="2" spans="1:15" x14ac:dyDescent="0.3">
      <c r="A2" s="10"/>
      <c r="B2" s="10"/>
      <c r="C2" s="8"/>
      <c r="D2" s="10"/>
      <c r="E2" s="10"/>
      <c r="F2" s="10"/>
      <c r="G2" s="10"/>
    </row>
    <row r="3" spans="1:15" x14ac:dyDescent="0.3">
      <c r="A3" s="153" t="s">
        <v>111</v>
      </c>
      <c r="B3" s="268" t="s">
        <v>444</v>
      </c>
      <c r="C3" s="8" t="s">
        <v>185</v>
      </c>
      <c r="D3" s="10"/>
      <c r="E3" s="10">
        <f>'Phase III'!S19</f>
        <v>0</v>
      </c>
      <c r="F3" s="10">
        <f>'Phase III'!T19</f>
        <v>0</v>
      </c>
      <c r="G3" s="10">
        <f>'Phase III'!U19</f>
        <v>0</v>
      </c>
    </row>
    <row r="4" spans="1:15" x14ac:dyDescent="0.3">
      <c r="A4" s="153" t="s">
        <v>111</v>
      </c>
      <c r="B4" s="268"/>
      <c r="C4" s="8" t="s">
        <v>445</v>
      </c>
      <c r="D4" s="10"/>
      <c r="E4" s="10">
        <f>'Phase III'!S20</f>
        <v>8</v>
      </c>
      <c r="F4" s="10">
        <f>'Phase III'!T20</f>
        <v>7</v>
      </c>
      <c r="G4" s="10">
        <f>'Phase III'!U20</f>
        <v>8</v>
      </c>
    </row>
    <row r="5" spans="1:15" x14ac:dyDescent="0.3">
      <c r="A5" s="153" t="s">
        <v>111</v>
      </c>
      <c r="B5" s="268"/>
      <c r="C5" s="8" t="s">
        <v>446</v>
      </c>
      <c r="D5" s="10"/>
      <c r="E5" s="10">
        <f>'Phase III'!S21</f>
        <v>2</v>
      </c>
      <c r="F5" s="10">
        <f>'Phase III'!T21</f>
        <v>3</v>
      </c>
      <c r="G5" s="10">
        <f>'Phase III'!U21</f>
        <v>2</v>
      </c>
    </row>
    <row r="6" spans="1:15" x14ac:dyDescent="0.3">
      <c r="A6" s="153" t="s">
        <v>111</v>
      </c>
      <c r="B6" s="268"/>
      <c r="C6" s="8" t="s">
        <v>447</v>
      </c>
      <c r="D6" s="10"/>
      <c r="E6" s="10">
        <f>'Phase III'!S22</f>
        <v>0</v>
      </c>
      <c r="F6" s="10">
        <f>'Phase III'!T22</f>
        <v>0</v>
      </c>
      <c r="G6" s="10">
        <f>'Phase III'!U22</f>
        <v>0</v>
      </c>
    </row>
    <row r="7" spans="1:15" x14ac:dyDescent="0.3">
      <c r="A7" s="153"/>
      <c r="B7" s="8"/>
      <c r="C7" s="8"/>
      <c r="D7" s="10"/>
      <c r="E7" s="10"/>
      <c r="F7" s="10"/>
      <c r="G7" s="10"/>
    </row>
    <row r="8" spans="1:15" x14ac:dyDescent="0.3">
      <c r="A8" s="153"/>
      <c r="B8" s="268" t="s">
        <v>768</v>
      </c>
      <c r="C8" s="8" t="s">
        <v>185</v>
      </c>
      <c r="D8" s="10"/>
      <c r="E8" s="86">
        <f>'Phase III'!S29</f>
        <v>0</v>
      </c>
      <c r="F8" s="86">
        <f>'Phase III'!T29</f>
        <v>0</v>
      </c>
      <c r="G8" s="86">
        <f>'Phase III'!U24</f>
        <v>0</v>
      </c>
    </row>
    <row r="9" spans="1:15" x14ac:dyDescent="0.3">
      <c r="A9" s="153"/>
      <c r="B9" s="268"/>
      <c r="C9" s="8" t="s">
        <v>445</v>
      </c>
      <c r="D9" s="10"/>
      <c r="E9" s="86">
        <f>'Phase III'!S30</f>
        <v>0.8</v>
      </c>
      <c r="F9" s="86">
        <f>'Phase III'!T30</f>
        <v>0.7</v>
      </c>
      <c r="G9" s="86">
        <f>'Phase III'!U25</f>
        <v>0.8</v>
      </c>
    </row>
    <row r="10" spans="1:15" x14ac:dyDescent="0.3">
      <c r="A10" s="153"/>
      <c r="B10" s="268"/>
      <c r="C10" s="8" t="s">
        <v>446</v>
      </c>
      <c r="D10" s="10"/>
      <c r="E10" s="86">
        <f>'Phase III'!S31</f>
        <v>0.2</v>
      </c>
      <c r="F10" s="86">
        <f>'Phase III'!T31</f>
        <v>0.3</v>
      </c>
      <c r="G10" s="86">
        <f>'Phase III'!U26</f>
        <v>0.2</v>
      </c>
    </row>
    <row r="11" spans="1:15" x14ac:dyDescent="0.3">
      <c r="A11" s="153"/>
      <c r="B11" s="268"/>
      <c r="C11" s="8" t="s">
        <v>447</v>
      </c>
      <c r="D11" s="10"/>
      <c r="E11" s="86">
        <f>'Phase III'!S32</f>
        <v>0</v>
      </c>
      <c r="F11" s="86">
        <f>'Phase III'!T32</f>
        <v>0</v>
      </c>
      <c r="G11" s="86">
        <f>'Phase III'!U27</f>
        <v>0</v>
      </c>
    </row>
    <row r="12" spans="1:15" x14ac:dyDescent="0.3">
      <c r="A12" s="153"/>
      <c r="B12" s="8"/>
      <c r="C12" s="8"/>
      <c r="D12" s="10"/>
      <c r="E12" s="10"/>
      <c r="F12" s="10"/>
      <c r="G12" s="10"/>
    </row>
    <row r="13" spans="1:15" x14ac:dyDescent="0.3">
      <c r="A13" s="153" t="s">
        <v>111</v>
      </c>
      <c r="B13" s="268" t="s">
        <v>449</v>
      </c>
      <c r="C13" s="8" t="s">
        <v>185</v>
      </c>
      <c r="D13" s="10"/>
      <c r="E13" s="10">
        <f>'Phase III'!S29</f>
        <v>0</v>
      </c>
      <c r="F13" s="10">
        <f>'Phase III'!T29</f>
        <v>0</v>
      </c>
      <c r="G13" s="10">
        <f>'Phase III'!U29</f>
        <v>0</v>
      </c>
    </row>
    <row r="14" spans="1:15" x14ac:dyDescent="0.3">
      <c r="A14" s="153" t="s">
        <v>111</v>
      </c>
      <c r="B14" s="268"/>
      <c r="C14" s="8" t="s">
        <v>445</v>
      </c>
      <c r="D14" s="10"/>
      <c r="E14" s="10">
        <f>'Phase III'!S30</f>
        <v>0.8</v>
      </c>
      <c r="F14" s="10">
        <f>'Phase III'!T30</f>
        <v>0.7</v>
      </c>
      <c r="G14" s="10">
        <f>'Phase III'!U30</f>
        <v>0.8</v>
      </c>
    </row>
    <row r="15" spans="1:15" x14ac:dyDescent="0.3">
      <c r="A15" s="153" t="s">
        <v>111</v>
      </c>
      <c r="B15" s="268"/>
      <c r="C15" s="8" t="s">
        <v>446</v>
      </c>
      <c r="D15" s="10"/>
      <c r="E15" s="10">
        <f>'Phase III'!S31</f>
        <v>0.2</v>
      </c>
      <c r="F15" s="10">
        <f>'Phase III'!T31</f>
        <v>0.3</v>
      </c>
      <c r="G15" s="10">
        <f>'Phase III'!U31</f>
        <v>0.2</v>
      </c>
    </row>
    <row r="16" spans="1:15" x14ac:dyDescent="0.3">
      <c r="A16" s="153" t="s">
        <v>111</v>
      </c>
      <c r="B16" s="268"/>
      <c r="C16" s="8" t="s">
        <v>447</v>
      </c>
      <c r="D16" s="10"/>
      <c r="E16" s="10">
        <f>'Phase III'!S32</f>
        <v>0</v>
      </c>
      <c r="F16" s="10">
        <f>'Phase III'!T32</f>
        <v>0</v>
      </c>
      <c r="G16" s="10">
        <f>'Phase III'!U32</f>
        <v>0</v>
      </c>
    </row>
    <row r="17" spans="1:27" x14ac:dyDescent="0.3">
      <c r="A17" s="10"/>
      <c r="B17" s="10"/>
      <c r="C17" s="8"/>
      <c r="D17" s="10"/>
      <c r="E17" s="10"/>
      <c r="F17" s="10"/>
      <c r="G17" s="10"/>
    </row>
    <row r="18" spans="1:27" x14ac:dyDescent="0.3">
      <c r="A18" s="155" t="s">
        <v>959</v>
      </c>
      <c r="B18" s="268" t="s">
        <v>444</v>
      </c>
      <c r="C18" s="8" t="s">
        <v>185</v>
      </c>
      <c r="D18" s="10"/>
      <c r="E18" s="10">
        <f>'Phase IV v3'!V17</f>
        <v>2</v>
      </c>
      <c r="F18" s="10">
        <f>'Phase IV v3'!W17</f>
        <v>4</v>
      </c>
      <c r="G18" s="10">
        <f>'Phase IV v3'!X17</f>
        <v>7</v>
      </c>
    </row>
    <row r="19" spans="1:27" x14ac:dyDescent="0.3">
      <c r="A19" s="155" t="s">
        <v>959</v>
      </c>
      <c r="B19" s="268"/>
      <c r="C19" s="8" t="s">
        <v>445</v>
      </c>
      <c r="D19" s="10"/>
      <c r="E19" s="10">
        <f>'Phase IV v3'!V18</f>
        <v>0</v>
      </c>
      <c r="F19" s="10">
        <f>'Phase IV v3'!W18</f>
        <v>0</v>
      </c>
      <c r="G19" s="10">
        <f>'Phase IV v3'!X18</f>
        <v>0</v>
      </c>
    </row>
    <row r="20" spans="1:27" x14ac:dyDescent="0.3">
      <c r="A20" s="155" t="s">
        <v>959</v>
      </c>
      <c r="B20" s="268"/>
      <c r="C20" s="8" t="s">
        <v>446</v>
      </c>
      <c r="D20" s="10"/>
      <c r="E20" s="10">
        <f>'Phase IV v3'!V19</f>
        <v>0</v>
      </c>
      <c r="F20" s="10">
        <f>'Phase IV v3'!W19</f>
        <v>0</v>
      </c>
      <c r="G20" s="10">
        <f>'Phase IV v3'!X19</f>
        <v>0</v>
      </c>
    </row>
    <row r="21" spans="1:27" x14ac:dyDescent="0.3">
      <c r="A21" s="155" t="s">
        <v>959</v>
      </c>
      <c r="B21" s="268"/>
      <c r="C21" s="8" t="s">
        <v>447</v>
      </c>
      <c r="D21" s="10"/>
      <c r="E21" s="10">
        <f>'Phase IV v3'!V20</f>
        <v>8</v>
      </c>
      <c r="F21" s="10">
        <f>'Phase IV v3'!W20</f>
        <v>6</v>
      </c>
      <c r="G21" s="10">
        <f>'Phase IV v3'!X20</f>
        <v>3</v>
      </c>
    </row>
    <row r="22" spans="1:27" x14ac:dyDescent="0.3">
      <c r="A22" s="155" t="s">
        <v>959</v>
      </c>
      <c r="B22" s="8"/>
      <c r="C22" s="8"/>
      <c r="D22" s="10"/>
      <c r="E22" s="10"/>
      <c r="F22" s="10"/>
      <c r="G22" s="10"/>
    </row>
    <row r="23" spans="1:27" x14ac:dyDescent="0.3">
      <c r="A23" s="155" t="s">
        <v>959</v>
      </c>
      <c r="B23" s="268" t="s">
        <v>768</v>
      </c>
      <c r="C23" s="8" t="s">
        <v>185</v>
      </c>
      <c r="D23" s="10"/>
      <c r="E23" s="86">
        <f>'Phase IV v3'!V22</f>
        <v>0.2</v>
      </c>
      <c r="F23" s="86">
        <f>'Phase IV v3'!W22</f>
        <v>0.4</v>
      </c>
      <c r="G23" s="86">
        <f>'Phase IV v3'!X22</f>
        <v>0.7</v>
      </c>
    </row>
    <row r="24" spans="1:27" x14ac:dyDescent="0.3">
      <c r="A24" s="155" t="s">
        <v>959</v>
      </c>
      <c r="B24" s="268"/>
      <c r="C24" s="8" t="s">
        <v>445</v>
      </c>
      <c r="D24" s="10"/>
      <c r="E24" s="86">
        <f>'Phase IV v3'!V23</f>
        <v>0</v>
      </c>
      <c r="F24" s="86">
        <f>'Phase IV v3'!W23</f>
        <v>0</v>
      </c>
      <c r="G24" s="86">
        <f>'Phase IV v3'!X23</f>
        <v>0</v>
      </c>
    </row>
    <row r="25" spans="1:27" x14ac:dyDescent="0.3">
      <c r="A25" s="155" t="s">
        <v>959</v>
      </c>
      <c r="B25" s="268"/>
      <c r="C25" s="8" t="s">
        <v>446</v>
      </c>
      <c r="D25" s="10"/>
      <c r="E25" s="86">
        <f>'Phase IV v3'!V24</f>
        <v>0</v>
      </c>
      <c r="F25" s="86">
        <f>'Phase IV v3'!W24</f>
        <v>0</v>
      </c>
      <c r="G25" s="86">
        <f>'Phase IV v3'!X24</f>
        <v>0</v>
      </c>
    </row>
    <row r="26" spans="1:27" x14ac:dyDescent="0.3">
      <c r="A26" s="155" t="s">
        <v>959</v>
      </c>
      <c r="B26" s="268"/>
      <c r="C26" s="8" t="s">
        <v>447</v>
      </c>
      <c r="D26" s="10"/>
      <c r="E26" s="86">
        <f>'Phase IV v3'!V25</f>
        <v>0.8</v>
      </c>
      <c r="F26" s="86">
        <f>'Phase IV v3'!W25</f>
        <v>0.6</v>
      </c>
      <c r="G26" s="86">
        <f>'Phase IV v3'!X25</f>
        <v>0.3</v>
      </c>
    </row>
    <row r="27" spans="1:27" x14ac:dyDescent="0.3">
      <c r="A27" s="155" t="s">
        <v>959</v>
      </c>
      <c r="B27" s="8"/>
      <c r="C27" s="8"/>
      <c r="D27" s="10"/>
      <c r="E27" s="10"/>
      <c r="F27" s="10"/>
      <c r="G27" s="10"/>
    </row>
    <row r="28" spans="1:27" x14ac:dyDescent="0.3">
      <c r="A28" s="155" t="s">
        <v>959</v>
      </c>
      <c r="B28" s="268" t="s">
        <v>449</v>
      </c>
      <c r="C28" s="8" t="s">
        <v>185</v>
      </c>
      <c r="D28" s="10"/>
      <c r="E28" s="10">
        <f>'Phase IV v3'!V27</f>
        <v>0.2</v>
      </c>
      <c r="F28" s="10">
        <f>'Phase IV v3'!W22</f>
        <v>0.4</v>
      </c>
      <c r="G28" s="10">
        <f>'Phase IV v3'!X27</f>
        <v>0.7</v>
      </c>
    </row>
    <row r="29" spans="1:27" x14ac:dyDescent="0.3">
      <c r="A29" s="155" t="s">
        <v>959</v>
      </c>
      <c r="B29" s="268"/>
      <c r="C29" s="8" t="s">
        <v>445</v>
      </c>
      <c r="D29" s="10"/>
      <c r="E29" s="10">
        <f>'Phase IV v3'!V28</f>
        <v>0</v>
      </c>
      <c r="F29" s="10">
        <f>'Phase IV v3'!W23</f>
        <v>0</v>
      </c>
      <c r="G29" s="10">
        <f>'Phase IV v3'!X28</f>
        <v>0</v>
      </c>
    </row>
    <row r="30" spans="1:27" x14ac:dyDescent="0.3">
      <c r="A30" s="155" t="s">
        <v>959</v>
      </c>
      <c r="B30" s="268"/>
      <c r="C30" s="8" t="s">
        <v>446</v>
      </c>
      <c r="D30" s="10"/>
      <c r="E30" s="10">
        <f>'Phase IV v3'!V29</f>
        <v>0</v>
      </c>
      <c r="F30" s="10">
        <f>'Phase IV v3'!W24</f>
        <v>0</v>
      </c>
      <c r="G30" s="10">
        <f>'Phase IV v3'!X29</f>
        <v>0</v>
      </c>
    </row>
    <row r="31" spans="1:27" ht="15" thickBot="1" x14ac:dyDescent="0.35">
      <c r="A31" s="155" t="s">
        <v>959</v>
      </c>
      <c r="B31" s="268"/>
      <c r="C31" s="8" t="s">
        <v>447</v>
      </c>
      <c r="D31" s="10"/>
      <c r="E31" s="10">
        <f>'Phase IV v3'!V30</f>
        <v>0.8</v>
      </c>
      <c r="F31" s="10">
        <f>'Phase IV v3'!W25</f>
        <v>0.6</v>
      </c>
      <c r="G31" s="10">
        <f>'Phase IV v3'!X30</f>
        <v>0.3</v>
      </c>
    </row>
    <row r="32" spans="1:27" x14ac:dyDescent="0.3">
      <c r="C32" s="154"/>
      <c r="R32" s="260" t="s">
        <v>1072</v>
      </c>
      <c r="S32" s="261"/>
      <c r="T32" s="261"/>
      <c r="U32" s="261"/>
      <c r="V32" s="261"/>
      <c r="W32" s="261"/>
      <c r="X32" s="261"/>
      <c r="Y32" s="261"/>
      <c r="Z32" s="261"/>
      <c r="AA32" s="262"/>
    </row>
    <row r="33" spans="1:27" ht="14.4" customHeight="1" x14ac:dyDescent="0.3">
      <c r="A33" s="263" t="s">
        <v>961</v>
      </c>
      <c r="B33" s="246" t="s">
        <v>444</v>
      </c>
      <c r="C33" s="8" t="s">
        <v>185</v>
      </c>
      <c r="D33" s="10"/>
      <c r="E33" s="10">
        <f t="shared" ref="E33:G36" si="0">E18+E3</f>
        <v>2</v>
      </c>
      <c r="F33" s="10">
        <f t="shared" si="0"/>
        <v>4</v>
      </c>
      <c r="G33" s="10">
        <f t="shared" si="0"/>
        <v>7</v>
      </c>
      <c r="H33" s="30"/>
      <c r="I33" s="31" t="s">
        <v>795</v>
      </c>
      <c r="J33" s="30"/>
      <c r="K33" s="10">
        <f>(E43+E44)/(E43+E44+E45+E46)</f>
        <v>0.5</v>
      </c>
      <c r="L33" s="10">
        <f>(F43+F44)/(F43+F44+F45+F46)</f>
        <v>0.55000000000000004</v>
      </c>
      <c r="M33" s="10">
        <f>(G43+G44)/(G43+G44+G45+G46)</f>
        <v>0.75</v>
      </c>
      <c r="N33" s="30"/>
      <c r="O33" s="10">
        <v>1</v>
      </c>
      <c r="R33" s="138" t="s">
        <v>789</v>
      </c>
      <c r="S33" s="94" t="s">
        <v>795</v>
      </c>
      <c r="T33" s="94" t="s">
        <v>796</v>
      </c>
      <c r="U33" s="94" t="s">
        <v>797</v>
      </c>
      <c r="V33" s="94" t="s">
        <v>798</v>
      </c>
      <c r="W33" s="94" t="s">
        <v>799</v>
      </c>
      <c r="X33" s="94" t="s">
        <v>800</v>
      </c>
      <c r="Y33" s="94" t="s">
        <v>801</v>
      </c>
      <c r="Z33" s="94" t="s">
        <v>802</v>
      </c>
      <c r="AA33" s="139" t="s">
        <v>803</v>
      </c>
    </row>
    <row r="34" spans="1:27" x14ac:dyDescent="0.3">
      <c r="A34" s="264"/>
      <c r="B34" s="247"/>
      <c r="C34" s="8" t="s">
        <v>445</v>
      </c>
      <c r="D34" s="10"/>
      <c r="E34" s="10">
        <f t="shared" si="0"/>
        <v>8</v>
      </c>
      <c r="F34" s="10">
        <f t="shared" si="0"/>
        <v>7</v>
      </c>
      <c r="G34" s="10">
        <f t="shared" si="0"/>
        <v>8</v>
      </c>
      <c r="H34" s="30"/>
      <c r="I34" s="31" t="s">
        <v>796</v>
      </c>
      <c r="J34" s="30"/>
      <c r="K34" s="10">
        <f>E43/(E43+E45)</f>
        <v>0.5</v>
      </c>
      <c r="L34" s="10">
        <f>F43/(F43+F45)</f>
        <v>0.57142857142857151</v>
      </c>
      <c r="M34" s="10">
        <f>G43/(G43+G45)</f>
        <v>0.77777777777777779</v>
      </c>
      <c r="N34" s="30"/>
      <c r="O34" s="10">
        <v>1</v>
      </c>
      <c r="R34" s="140" t="s">
        <v>162</v>
      </c>
      <c r="S34" s="95">
        <f>(E43+E44)/(E43+E44+E45+E46)</f>
        <v>0.5</v>
      </c>
      <c r="T34" s="95">
        <f>E43/(E43+E45)</f>
        <v>0.5</v>
      </c>
      <c r="U34" s="95">
        <f>E43/(E43+E46)</f>
        <v>0.2</v>
      </c>
      <c r="V34" s="95">
        <f>E44/(E44+E45)</f>
        <v>0.8</v>
      </c>
      <c r="W34" s="95">
        <f>E45/(E45+E44)</f>
        <v>0.2</v>
      </c>
      <c r="X34" s="95">
        <f>E46/(E46+E43)</f>
        <v>0.8</v>
      </c>
      <c r="Y34" s="95">
        <f>SQRT(K35*K36)</f>
        <v>0.4</v>
      </c>
      <c r="Z34" s="95">
        <f>2*((K34*K35)/(K34+K35))</f>
        <v>0.28571428571428575</v>
      </c>
      <c r="AA34" s="141">
        <f>((E43*E44)-(E45*E46))/SQRT((E43+E45)*(E43+E46)*(E44+E45)*(E44+E46))</f>
        <v>0</v>
      </c>
    </row>
    <row r="35" spans="1:27" x14ac:dyDescent="0.3">
      <c r="A35" s="264"/>
      <c r="B35" s="247"/>
      <c r="C35" s="8" t="s">
        <v>446</v>
      </c>
      <c r="D35" s="10"/>
      <c r="E35" s="10">
        <f t="shared" si="0"/>
        <v>2</v>
      </c>
      <c r="F35" s="10">
        <f t="shared" si="0"/>
        <v>3</v>
      </c>
      <c r="G35" s="10">
        <f t="shared" si="0"/>
        <v>2</v>
      </c>
      <c r="H35" s="30"/>
      <c r="I35" s="31" t="s">
        <v>797</v>
      </c>
      <c r="J35" s="30"/>
      <c r="K35" s="10">
        <f>E43/(E43+E46)</f>
        <v>0.2</v>
      </c>
      <c r="L35" s="10">
        <f>F43/(F43+F46)</f>
        <v>0.4</v>
      </c>
      <c r="M35" s="10">
        <f>G43/(G43+G46)</f>
        <v>0.7</v>
      </c>
      <c r="N35" s="30"/>
      <c r="O35" s="10">
        <v>1</v>
      </c>
      <c r="R35" s="142" t="s">
        <v>163</v>
      </c>
      <c r="S35" s="95">
        <f>(F43+F44)/(F43+F44+F45+F46)</f>
        <v>0.55000000000000004</v>
      </c>
      <c r="T35" s="95">
        <f>F43/(F43+F45)</f>
        <v>0.57142857142857151</v>
      </c>
      <c r="U35" s="95">
        <f>F43/(F43+F46)</f>
        <v>0.4</v>
      </c>
      <c r="V35" s="95">
        <f>F44/(F44+F45)</f>
        <v>0.7</v>
      </c>
      <c r="W35" s="95">
        <f>F45/(F45+F44)</f>
        <v>0.3</v>
      </c>
      <c r="X35" s="95">
        <f>F46/(F46+F43)</f>
        <v>0.6</v>
      </c>
      <c r="Y35" s="95">
        <f>SQRT(L35*L36)</f>
        <v>0.52915026221291805</v>
      </c>
      <c r="Z35" s="95">
        <f>2*((L34*L35)/(L34+L35))</f>
        <v>0.4705882352941177</v>
      </c>
      <c r="AA35" s="141">
        <f>((F43*F44)-(F45*F46))/SQRT((F43+F45)*(F43+F46)*(F44+F45)*(F44+F46))</f>
        <v>0.10482848367219182</v>
      </c>
    </row>
    <row r="36" spans="1:27" x14ac:dyDescent="0.3">
      <c r="A36" s="264"/>
      <c r="B36" s="248"/>
      <c r="C36" s="8" t="s">
        <v>447</v>
      </c>
      <c r="D36" s="10"/>
      <c r="E36" s="10">
        <f t="shared" si="0"/>
        <v>8</v>
      </c>
      <c r="F36" s="10">
        <f t="shared" si="0"/>
        <v>6</v>
      </c>
      <c r="G36" s="10">
        <f t="shared" si="0"/>
        <v>3</v>
      </c>
      <c r="H36" s="30"/>
      <c r="I36" s="31" t="s">
        <v>798</v>
      </c>
      <c r="J36" s="30"/>
      <c r="K36" s="10">
        <f>E44/(E44+E45)</f>
        <v>0.8</v>
      </c>
      <c r="L36" s="10">
        <f>F44/(F44+F45)</f>
        <v>0.7</v>
      </c>
      <c r="M36" s="10">
        <f>G44/(G44+G45)</f>
        <v>0.8</v>
      </c>
      <c r="N36" s="30"/>
      <c r="O36" s="10">
        <v>1</v>
      </c>
      <c r="R36" s="143" t="s">
        <v>164</v>
      </c>
      <c r="S36" s="95">
        <f>(G43+G44)/(G43+G44+G45+G46)</f>
        <v>0.75</v>
      </c>
      <c r="T36" s="95">
        <f>G43/(G43+G45)</f>
        <v>0.77777777777777779</v>
      </c>
      <c r="U36" s="95">
        <f>G43/(G43+G46)</f>
        <v>0.7</v>
      </c>
      <c r="V36" s="95">
        <f>G44/(G44+G45)</f>
        <v>0.8</v>
      </c>
      <c r="W36" s="95">
        <f>G45/(G45+G44)</f>
        <v>0.2</v>
      </c>
      <c r="X36" s="95">
        <f>G46/(G46+G43)</f>
        <v>0.3</v>
      </c>
      <c r="Y36" s="95">
        <f>SQRT(M35*M36)</f>
        <v>0.74833147735478822</v>
      </c>
      <c r="Z36" s="95">
        <f>2*((M34*M35)/(M34+M35))</f>
        <v>0.73684210526315774</v>
      </c>
      <c r="AA36" s="141">
        <f>((G43*G44)-(G45*G46))/SQRT((G43+G45)*(G43+G46)*(G44+G45)*(G44+G46))</f>
        <v>0.50251890762960594</v>
      </c>
    </row>
    <row r="37" spans="1:27" x14ac:dyDescent="0.3">
      <c r="A37" s="264"/>
      <c r="B37" s="10"/>
      <c r="C37" s="8"/>
      <c r="D37" s="10"/>
      <c r="E37" s="10"/>
      <c r="F37" s="10"/>
      <c r="G37" s="10"/>
      <c r="H37" s="30"/>
      <c r="I37" s="31" t="s">
        <v>799</v>
      </c>
      <c r="J37" s="30"/>
      <c r="K37" s="10">
        <f>E45/(E45+E44)</f>
        <v>0.2</v>
      </c>
      <c r="L37" s="10">
        <f>F45/(F45+F44)</f>
        <v>0.3</v>
      </c>
      <c r="M37" s="10">
        <f>G45/(G45+G44)</f>
        <v>0.2</v>
      </c>
      <c r="N37" s="30"/>
      <c r="O37" s="10">
        <v>0</v>
      </c>
      <c r="R37" s="144"/>
      <c r="S37" s="10"/>
      <c r="T37" s="10"/>
      <c r="U37" s="10"/>
      <c r="V37" s="10"/>
      <c r="W37" s="10"/>
      <c r="X37" s="10"/>
      <c r="Y37" s="10"/>
      <c r="Z37" s="10"/>
      <c r="AA37" s="145"/>
    </row>
    <row r="38" spans="1:27" ht="15" thickBot="1" x14ac:dyDescent="0.35">
      <c r="A38" s="264"/>
      <c r="B38" s="265" t="s">
        <v>768</v>
      </c>
      <c r="C38" s="8" t="s">
        <v>185</v>
      </c>
      <c r="E38" s="86">
        <f>E33/10</f>
        <v>0.2</v>
      </c>
      <c r="F38" s="86">
        <f>F33/10</f>
        <v>0.4</v>
      </c>
      <c r="G38" s="86">
        <f>G33/10</f>
        <v>0.7</v>
      </c>
      <c r="H38" s="30"/>
      <c r="I38" s="31" t="s">
        <v>800</v>
      </c>
      <c r="J38" s="30"/>
      <c r="K38" s="10">
        <f>E46/(E46+E43)</f>
        <v>0.8</v>
      </c>
      <c r="L38" s="10">
        <f>F46/(F46+F43)</f>
        <v>0.6</v>
      </c>
      <c r="M38" s="10">
        <f>G46/(G46+G43)</f>
        <v>0.3</v>
      </c>
      <c r="N38" s="30"/>
      <c r="O38" s="10">
        <v>0</v>
      </c>
      <c r="R38" s="146" t="s">
        <v>792</v>
      </c>
      <c r="S38" s="147">
        <v>1</v>
      </c>
      <c r="T38" s="147">
        <v>1</v>
      </c>
      <c r="U38" s="147">
        <v>1</v>
      </c>
      <c r="V38" s="147">
        <v>1</v>
      </c>
      <c r="W38" s="147">
        <v>0</v>
      </c>
      <c r="X38" s="147">
        <v>0</v>
      </c>
      <c r="Y38" s="147">
        <v>1</v>
      </c>
      <c r="Z38" s="147">
        <v>1</v>
      </c>
      <c r="AA38" s="148">
        <v>1</v>
      </c>
    </row>
    <row r="39" spans="1:27" x14ac:dyDescent="0.3">
      <c r="A39" s="264"/>
      <c r="B39" s="266"/>
      <c r="C39" s="8" t="s">
        <v>445</v>
      </c>
      <c r="E39" s="86">
        <f t="shared" ref="E39:G40" si="1">E34/10</f>
        <v>0.8</v>
      </c>
      <c r="F39" s="86">
        <f t="shared" si="1"/>
        <v>0.7</v>
      </c>
      <c r="G39" s="86">
        <f t="shared" si="1"/>
        <v>0.8</v>
      </c>
      <c r="H39" s="30"/>
      <c r="I39" s="31" t="s">
        <v>801</v>
      </c>
      <c r="J39" s="30"/>
      <c r="K39" s="10">
        <f>SQRT(K35*K36)</f>
        <v>0.4</v>
      </c>
      <c r="L39" s="10">
        <f>SQRT(L35*L36)</f>
        <v>0.52915026221291805</v>
      </c>
      <c r="M39" s="10">
        <f>SQRT(M35*M36)</f>
        <v>0.74833147735478822</v>
      </c>
      <c r="N39" s="30"/>
      <c r="O39" s="10">
        <v>1</v>
      </c>
    </row>
    <row r="40" spans="1:27" x14ac:dyDescent="0.3">
      <c r="A40" s="264"/>
      <c r="B40" s="266"/>
      <c r="C40" s="8" t="s">
        <v>446</v>
      </c>
      <c r="E40" s="86">
        <f t="shared" si="1"/>
        <v>0.2</v>
      </c>
      <c r="F40" s="86">
        <f t="shared" si="1"/>
        <v>0.3</v>
      </c>
      <c r="G40" s="86">
        <f t="shared" si="1"/>
        <v>0.2</v>
      </c>
      <c r="H40" s="30"/>
      <c r="I40" s="31" t="s">
        <v>802</v>
      </c>
      <c r="J40" s="30"/>
      <c r="K40" s="10">
        <f>2*((K34*K35)/(K34+K35))</f>
        <v>0.28571428571428575</v>
      </c>
      <c r="L40" s="10">
        <f>2*((L34*L35)/(L34+L35))</f>
        <v>0.4705882352941177</v>
      </c>
      <c r="M40" s="10">
        <f>2*((M34*M35)/(M34+M35))</f>
        <v>0.73684210526315774</v>
      </c>
      <c r="N40" s="30"/>
      <c r="O40" s="10">
        <v>1</v>
      </c>
    </row>
    <row r="41" spans="1:27" x14ac:dyDescent="0.3">
      <c r="A41" s="264"/>
      <c r="B41" s="266"/>
      <c r="C41" s="8" t="s">
        <v>447</v>
      </c>
      <c r="E41" s="86">
        <f>E36/10</f>
        <v>0.8</v>
      </c>
      <c r="F41" s="86">
        <f>F36/10</f>
        <v>0.6</v>
      </c>
      <c r="G41" s="86">
        <f>G36/10</f>
        <v>0.3</v>
      </c>
      <c r="H41" s="30"/>
      <c r="I41" s="31" t="s">
        <v>803</v>
      </c>
      <c r="J41" s="30"/>
      <c r="K41" s="10">
        <f>((E43*E44)-(E45*E46))/SQRT((E43+E45)*(E43+E46)*(E44+E45)*(E44+E46))</f>
        <v>0</v>
      </c>
      <c r="L41" s="10">
        <f>((F43*F44)-(F45*F46))/SQRT((F43+F45)*(F43+F46)*(F44+F45)*(F44+F46))</f>
        <v>0.10482848367219182</v>
      </c>
      <c r="M41" s="10">
        <f>((G43*G44)-(G45*G46))/SQRT((G43+G45)*(G43+G46)*(G44+G45)*(G44+G46))</f>
        <v>0.50251890762960594</v>
      </c>
      <c r="N41" s="30"/>
      <c r="O41" s="10">
        <v>1</v>
      </c>
    </row>
    <row r="42" spans="1:27" x14ac:dyDescent="0.3">
      <c r="A42" s="264"/>
    </row>
    <row r="43" spans="1:27" x14ac:dyDescent="0.3">
      <c r="A43" s="264"/>
      <c r="B43" s="246" t="s">
        <v>449</v>
      </c>
      <c r="C43" s="8" t="s">
        <v>185</v>
      </c>
      <c r="D43" s="10"/>
      <c r="E43" s="10">
        <f>E33/10</f>
        <v>0.2</v>
      </c>
      <c r="F43" s="10">
        <f>F33/10</f>
        <v>0.4</v>
      </c>
      <c r="G43" s="10">
        <f>G33/10</f>
        <v>0.7</v>
      </c>
    </row>
    <row r="44" spans="1:27" x14ac:dyDescent="0.3">
      <c r="A44" s="264"/>
      <c r="B44" s="247"/>
      <c r="C44" s="8" t="s">
        <v>445</v>
      </c>
      <c r="D44" s="10"/>
      <c r="E44" s="10">
        <f t="shared" ref="E44:G45" si="2">E34/10</f>
        <v>0.8</v>
      </c>
      <c r="F44" s="10">
        <f t="shared" si="2"/>
        <v>0.7</v>
      </c>
      <c r="G44" s="10">
        <f t="shared" si="2"/>
        <v>0.8</v>
      </c>
    </row>
    <row r="45" spans="1:27" x14ac:dyDescent="0.3">
      <c r="A45" s="264"/>
      <c r="B45" s="247"/>
      <c r="C45" s="8" t="s">
        <v>446</v>
      </c>
      <c r="D45" s="10"/>
      <c r="E45" s="10">
        <f t="shared" si="2"/>
        <v>0.2</v>
      </c>
      <c r="F45" s="10">
        <f t="shared" si="2"/>
        <v>0.3</v>
      </c>
      <c r="G45" s="10">
        <f t="shared" si="2"/>
        <v>0.2</v>
      </c>
    </row>
    <row r="46" spans="1:27" x14ac:dyDescent="0.3">
      <c r="A46" s="264"/>
      <c r="B46" s="248"/>
      <c r="C46" s="8" t="s">
        <v>447</v>
      </c>
      <c r="D46" s="10"/>
      <c r="E46" s="10">
        <f>E36/10</f>
        <v>0.8</v>
      </c>
      <c r="F46" s="10">
        <f>F36/10</f>
        <v>0.6</v>
      </c>
      <c r="G46" s="10">
        <f>G36/10</f>
        <v>0.3</v>
      </c>
    </row>
  </sheetData>
  <mergeCells count="11">
    <mergeCell ref="A33:A46"/>
    <mergeCell ref="B33:B36"/>
    <mergeCell ref="B38:B41"/>
    <mergeCell ref="B43:B46"/>
    <mergeCell ref="R32:AA32"/>
    <mergeCell ref="B28:B31"/>
    <mergeCell ref="B3:B6"/>
    <mergeCell ref="B8:B11"/>
    <mergeCell ref="B13:B16"/>
    <mergeCell ref="B18:B21"/>
    <mergeCell ref="B23:B26"/>
  </mergeCells>
  <conditionalFormatting sqref="C2:C41 C43:C46">
    <cfRule type="containsText" dxfId="3" priority="28" operator="containsText" text="TP">
      <formula>NOT(ISERROR(SEARCH("TP",C2)))</formula>
    </cfRule>
    <cfRule type="containsText" dxfId="2" priority="29" operator="containsText" text="TN">
      <formula>NOT(ISERROR(SEARCH("TN",C2)))</formula>
    </cfRule>
    <cfRule type="containsText" dxfId="1" priority="30" operator="containsText" text="FP">
      <formula>NOT(ISERROR(SEARCH("FP",C2)))</formula>
    </cfRule>
    <cfRule type="containsText" dxfId="0" priority="31" operator="containsText" text="FN">
      <formula>NOT(ISERROR(SEARCH("FN",C2)))</formula>
    </cfRule>
  </conditionalFormatting>
  <conditionalFormatting sqref="K33:K36">
    <cfRule type="colorScale" priority="21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K37:K38">
    <cfRule type="colorScale" priority="19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K39:K41">
    <cfRule type="colorScale" priority="20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L33:L36">
    <cfRule type="colorScale" priority="2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L37:L38">
    <cfRule type="colorScale" priority="22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L39:L41">
    <cfRule type="colorScale" priority="23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33:M36">
    <cfRule type="colorScale" priority="2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M37:M38">
    <cfRule type="colorScale" priority="25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M39:M41">
    <cfRule type="colorScale" priority="2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O33:O36">
    <cfRule type="colorScale" priority="18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O37:O38">
    <cfRule type="colorScale" priority="16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O39:O41">
    <cfRule type="colorScale" priority="1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4:S36">
    <cfRule type="colorScale" priority="15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S38:V38">
    <cfRule type="colorScale" priority="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T34:T36">
    <cfRule type="colorScale" priority="14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U34:U36">
    <cfRule type="colorScale" priority="13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V34:V36">
    <cfRule type="colorScale" priority="12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W34:W36">
    <cfRule type="colorScale" priority="11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W38:X38">
    <cfRule type="colorScale" priority="5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X34:X36">
    <cfRule type="colorScale" priority="10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conditionalFormatting sqref="Y34:Y36">
    <cfRule type="colorScale" priority="9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Y38:AA38">
    <cfRule type="colorScale" priority="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Z34:AA36">
    <cfRule type="colorScale" priority="8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60C8E-1187-412C-A8D0-E1EF13321EC1}">
  <sheetPr>
    <tabColor rgb="FF002060"/>
  </sheetPr>
  <dimension ref="B1:CB39"/>
  <sheetViews>
    <sheetView topLeftCell="U1" zoomScale="55" zoomScaleNormal="55" workbookViewId="0">
      <selection activeCell="AJ20" sqref="AJ20"/>
    </sheetView>
  </sheetViews>
  <sheetFormatPr defaultColWidth="8.88671875" defaultRowHeight="14.4" x14ac:dyDescent="0.3"/>
  <cols>
    <col min="1" max="1" width="8.88671875" style="14"/>
    <col min="2" max="2" width="6.33203125" style="14" bestFit="1" customWidth="1"/>
    <col min="3" max="3" width="5.6640625" style="14" bestFit="1" customWidth="1"/>
    <col min="4" max="4" width="1.109375" style="14" customWidth="1"/>
    <col min="5" max="6" width="3.109375" style="14" bestFit="1" customWidth="1"/>
    <col min="7" max="7" width="16.88671875" style="14" customWidth="1"/>
    <col min="8" max="8" width="52.33203125" style="14" customWidth="1"/>
    <col min="9" max="9" width="0.5546875" style="14" customWidth="1"/>
    <col min="10" max="10" width="11" style="14" customWidth="1"/>
    <col min="11" max="11" width="16" style="14" customWidth="1"/>
    <col min="12" max="12" width="12.33203125" style="14" bestFit="1" customWidth="1"/>
    <col min="13" max="14" width="7.6640625" style="14" customWidth="1"/>
    <col min="15" max="15" width="9.88671875" style="3" customWidth="1"/>
    <col min="16" max="16" width="0.5546875" style="14" customWidth="1"/>
    <col min="17" max="17" width="14.88671875" style="14" customWidth="1"/>
    <col min="18" max="32" width="9.5546875" style="14" customWidth="1"/>
    <col min="33" max="33" width="0.44140625" style="14" customWidth="1"/>
    <col min="34" max="48" width="8.88671875" style="14"/>
    <col min="49" max="49" width="0.5546875" style="14" customWidth="1"/>
    <col min="50" max="64" width="8.88671875" style="14"/>
    <col min="65" max="65" width="0.44140625" style="14" customWidth="1"/>
    <col min="66" max="16384" width="8.88671875" style="14"/>
  </cols>
  <sheetData>
    <row r="1" spans="2:80" ht="15" thickBot="1" x14ac:dyDescent="0.35"/>
    <row r="2" spans="2:80" ht="15" thickBot="1" x14ac:dyDescent="0.35">
      <c r="E2" s="32"/>
      <c r="F2" s="33"/>
      <c r="G2" s="273" t="s">
        <v>450</v>
      </c>
      <c r="H2" s="274"/>
      <c r="I2" s="34"/>
      <c r="J2" s="275" t="s">
        <v>159</v>
      </c>
      <c r="K2" s="276"/>
      <c r="L2" s="276"/>
      <c r="M2" s="276"/>
      <c r="N2" s="276"/>
      <c r="O2" s="276"/>
      <c r="P2" s="276"/>
      <c r="Q2" s="276"/>
      <c r="R2" s="276"/>
      <c r="S2" s="276"/>
      <c r="T2" s="276"/>
      <c r="U2" s="276"/>
      <c r="V2" s="276"/>
      <c r="W2" s="276"/>
      <c r="X2" s="276"/>
      <c r="Y2" s="276"/>
      <c r="Z2" s="276"/>
      <c r="AA2" s="276"/>
      <c r="AB2" s="276"/>
      <c r="AC2" s="276"/>
      <c r="AD2" s="276"/>
      <c r="AE2" s="276"/>
      <c r="AF2" s="277"/>
      <c r="AG2" s="35"/>
      <c r="AH2" s="278" t="s">
        <v>451</v>
      </c>
      <c r="AI2" s="279"/>
      <c r="AJ2" s="279"/>
      <c r="AK2" s="279"/>
      <c r="AL2" s="279"/>
      <c r="AM2" s="279"/>
      <c r="AN2" s="279"/>
      <c r="AO2" s="279"/>
      <c r="AP2" s="279"/>
      <c r="AQ2" s="279"/>
      <c r="AR2" s="279"/>
      <c r="AS2" s="279"/>
      <c r="AT2" s="279"/>
      <c r="AU2" s="279"/>
      <c r="AV2" s="280"/>
      <c r="AW2" s="36"/>
      <c r="AX2" s="278" t="s">
        <v>452</v>
      </c>
      <c r="AY2" s="279"/>
      <c r="AZ2" s="279"/>
      <c r="BA2" s="279"/>
      <c r="BB2" s="279"/>
      <c r="BC2" s="279"/>
      <c r="BD2" s="279"/>
      <c r="BE2" s="279"/>
      <c r="BF2" s="279"/>
      <c r="BG2" s="279"/>
      <c r="BH2" s="279"/>
      <c r="BI2" s="279"/>
      <c r="BJ2" s="279"/>
      <c r="BK2" s="279"/>
      <c r="BL2" s="279"/>
      <c r="BM2" s="37"/>
      <c r="BN2" s="278" t="s">
        <v>453</v>
      </c>
      <c r="BO2" s="279"/>
      <c r="BP2" s="279"/>
      <c r="BQ2" s="279"/>
      <c r="BR2" s="279"/>
      <c r="BS2" s="279"/>
      <c r="BT2" s="279"/>
      <c r="BU2" s="279"/>
      <c r="BV2" s="279"/>
      <c r="BW2" s="279"/>
      <c r="BX2" s="279"/>
      <c r="BY2" s="279"/>
      <c r="BZ2" s="279"/>
      <c r="CA2" s="279"/>
      <c r="CB2" s="279"/>
    </row>
    <row r="3" spans="2:80" ht="29.4" thickBot="1" x14ac:dyDescent="0.35">
      <c r="B3" s="14" t="s">
        <v>454</v>
      </c>
      <c r="C3" s="14" t="s">
        <v>455</v>
      </c>
      <c r="E3" s="103" t="s">
        <v>456</v>
      </c>
      <c r="F3" s="104" t="s">
        <v>457</v>
      </c>
      <c r="G3" s="38" t="s">
        <v>138</v>
      </c>
      <c r="H3" s="39"/>
      <c r="I3" s="40"/>
      <c r="J3" s="6" t="s">
        <v>123</v>
      </c>
      <c r="K3" s="6" t="s">
        <v>172</v>
      </c>
      <c r="L3" s="6" t="s">
        <v>1</v>
      </c>
      <c r="M3" s="6" t="s">
        <v>173</v>
      </c>
      <c r="N3" s="6" t="s">
        <v>458</v>
      </c>
      <c r="O3" s="6" t="s">
        <v>459</v>
      </c>
      <c r="P3" s="6"/>
      <c r="Q3" s="6" t="s">
        <v>460</v>
      </c>
      <c r="R3" s="41" t="s">
        <v>461</v>
      </c>
      <c r="S3" s="41" t="s">
        <v>462</v>
      </c>
      <c r="T3" s="41" t="s">
        <v>463</v>
      </c>
      <c r="U3" s="41" t="s">
        <v>464</v>
      </c>
      <c r="V3" s="41" t="s">
        <v>465</v>
      </c>
      <c r="W3" s="41" t="s">
        <v>466</v>
      </c>
      <c r="X3" s="41" t="s">
        <v>467</v>
      </c>
      <c r="Y3" s="41" t="s">
        <v>468</v>
      </c>
      <c r="Z3" s="41" t="s">
        <v>469</v>
      </c>
      <c r="AA3" s="41" t="s">
        <v>470</v>
      </c>
      <c r="AB3" s="41" t="s">
        <v>471</v>
      </c>
      <c r="AC3" s="41" t="s">
        <v>472</v>
      </c>
      <c r="AD3" s="41" t="s">
        <v>473</v>
      </c>
      <c r="AE3" s="41" t="s">
        <v>474</v>
      </c>
      <c r="AF3" s="41" t="s">
        <v>475</v>
      </c>
      <c r="AG3" s="37"/>
      <c r="AH3" s="42">
        <v>1</v>
      </c>
      <c r="AI3" s="42">
        <v>2</v>
      </c>
      <c r="AJ3" s="42">
        <v>3</v>
      </c>
      <c r="AK3" s="42">
        <v>4</v>
      </c>
      <c r="AL3" s="42">
        <v>5</v>
      </c>
      <c r="AM3" s="42">
        <v>6</v>
      </c>
      <c r="AN3" s="42">
        <v>7</v>
      </c>
      <c r="AO3" s="42">
        <v>8</v>
      </c>
      <c r="AP3" s="42">
        <v>9</v>
      </c>
      <c r="AQ3" s="42">
        <v>10</v>
      </c>
      <c r="AR3" s="42">
        <v>11</v>
      </c>
      <c r="AS3" s="42">
        <v>12</v>
      </c>
      <c r="AT3" s="42">
        <v>13</v>
      </c>
      <c r="AU3" s="42">
        <v>14</v>
      </c>
      <c r="AV3" s="43">
        <v>15</v>
      </c>
      <c r="AW3" s="36"/>
      <c r="AX3" s="42">
        <v>1</v>
      </c>
      <c r="AY3" s="42">
        <v>2</v>
      </c>
      <c r="AZ3" s="42">
        <v>3</v>
      </c>
      <c r="BA3" s="42">
        <v>4</v>
      </c>
      <c r="BB3" s="42">
        <v>5</v>
      </c>
      <c r="BC3" s="42">
        <v>6</v>
      </c>
      <c r="BD3" s="42">
        <v>7</v>
      </c>
      <c r="BE3" s="42">
        <v>8</v>
      </c>
      <c r="BF3" s="42">
        <v>9</v>
      </c>
      <c r="BG3" s="42">
        <v>10</v>
      </c>
      <c r="BH3" s="42">
        <v>11</v>
      </c>
      <c r="BI3" s="42">
        <v>12</v>
      </c>
      <c r="BJ3" s="42">
        <v>13</v>
      </c>
      <c r="BK3" s="42">
        <v>14</v>
      </c>
      <c r="BL3" s="42">
        <v>15</v>
      </c>
      <c r="BM3" s="37"/>
      <c r="BN3" s="42">
        <v>1</v>
      </c>
      <c r="BO3" s="42">
        <v>2</v>
      </c>
      <c r="BP3" s="42">
        <v>3</v>
      </c>
      <c r="BQ3" s="42">
        <v>4</v>
      </c>
      <c r="BR3" s="42">
        <v>5</v>
      </c>
      <c r="BS3" s="42">
        <v>6</v>
      </c>
      <c r="BT3" s="42">
        <v>7</v>
      </c>
      <c r="BU3" s="42">
        <v>8</v>
      </c>
      <c r="BV3" s="42">
        <v>9</v>
      </c>
      <c r="BW3" s="42">
        <v>10</v>
      </c>
      <c r="BX3" s="42">
        <v>11</v>
      </c>
      <c r="BY3" s="42">
        <v>12</v>
      </c>
      <c r="BZ3" s="42">
        <v>13</v>
      </c>
      <c r="CA3" s="42">
        <v>14</v>
      </c>
      <c r="CB3" s="42">
        <v>15</v>
      </c>
    </row>
    <row r="4" spans="2:80" ht="15" thickBot="1" x14ac:dyDescent="0.35">
      <c r="E4" s="44"/>
      <c r="F4" s="45"/>
      <c r="G4" s="45" t="s">
        <v>476</v>
      </c>
      <c r="H4" s="46"/>
      <c r="I4" s="47"/>
      <c r="J4" s="46"/>
      <c r="K4" s="46"/>
      <c r="L4" s="46"/>
      <c r="M4" s="46"/>
      <c r="N4" s="46"/>
      <c r="O4" s="27"/>
      <c r="P4" s="48"/>
      <c r="Q4" s="48"/>
      <c r="R4" s="49">
        <v>300000</v>
      </c>
      <c r="S4" s="49" t="s">
        <v>477</v>
      </c>
      <c r="T4" s="49">
        <v>150000</v>
      </c>
      <c r="U4" s="49">
        <v>100000</v>
      </c>
      <c r="V4" s="49">
        <v>50000</v>
      </c>
      <c r="W4" s="49">
        <v>25000</v>
      </c>
      <c r="X4" s="49">
        <v>15000</v>
      </c>
      <c r="Y4" s="49">
        <v>10000</v>
      </c>
      <c r="Z4" s="49">
        <v>5000</v>
      </c>
      <c r="AA4" s="49">
        <v>2500</v>
      </c>
      <c r="AB4" s="49">
        <v>1000</v>
      </c>
      <c r="AC4" s="49">
        <v>500</v>
      </c>
      <c r="AD4" s="49">
        <v>250</v>
      </c>
      <c r="AE4" s="49">
        <v>10</v>
      </c>
      <c r="AF4" s="49">
        <v>5</v>
      </c>
      <c r="AG4" s="50"/>
      <c r="AH4" s="49">
        <v>300000</v>
      </c>
      <c r="AI4" s="49">
        <v>200000</v>
      </c>
      <c r="AJ4" s="49">
        <v>150000</v>
      </c>
      <c r="AK4" s="49">
        <v>100000</v>
      </c>
      <c r="AL4" s="49">
        <v>50000</v>
      </c>
      <c r="AM4" s="49">
        <v>25000</v>
      </c>
      <c r="AN4" s="49">
        <v>15000</v>
      </c>
      <c r="AO4" s="49">
        <v>10000</v>
      </c>
      <c r="AP4" s="49">
        <v>5000</v>
      </c>
      <c r="AQ4" s="49">
        <v>2500</v>
      </c>
      <c r="AR4" s="49">
        <v>1000</v>
      </c>
      <c r="AS4" s="49">
        <v>500</v>
      </c>
      <c r="AT4" s="49">
        <v>250</v>
      </c>
      <c r="AU4" s="49">
        <v>10</v>
      </c>
      <c r="AV4" s="51">
        <v>5</v>
      </c>
      <c r="AW4" s="36"/>
      <c r="AX4" s="49">
        <v>300000</v>
      </c>
      <c r="AY4" s="49">
        <v>200000</v>
      </c>
      <c r="AZ4" s="49">
        <v>150000</v>
      </c>
      <c r="BA4" s="49">
        <v>100000</v>
      </c>
      <c r="BB4" s="49">
        <v>50000</v>
      </c>
      <c r="BC4" s="49">
        <v>25000</v>
      </c>
      <c r="BD4" s="49">
        <v>15000</v>
      </c>
      <c r="BE4" s="49">
        <v>10000</v>
      </c>
      <c r="BF4" s="49">
        <v>5000</v>
      </c>
      <c r="BG4" s="49">
        <v>2500</v>
      </c>
      <c r="BH4" s="49">
        <v>1000</v>
      </c>
      <c r="BI4" s="49">
        <v>500</v>
      </c>
      <c r="BJ4" s="49">
        <v>250</v>
      </c>
      <c r="BK4" s="49">
        <v>10</v>
      </c>
      <c r="BL4" s="49">
        <v>5</v>
      </c>
      <c r="BM4" s="37"/>
      <c r="BN4" s="49">
        <v>300000</v>
      </c>
      <c r="BO4" s="49">
        <v>200000</v>
      </c>
      <c r="BP4" s="49">
        <v>150000</v>
      </c>
      <c r="BQ4" s="49">
        <v>100000</v>
      </c>
      <c r="BR4" s="49">
        <v>50000</v>
      </c>
      <c r="BS4" s="49">
        <v>25000</v>
      </c>
      <c r="BT4" s="49">
        <v>15000</v>
      </c>
      <c r="BU4" s="49">
        <v>10000</v>
      </c>
      <c r="BV4" s="49">
        <v>5000</v>
      </c>
      <c r="BW4" s="49">
        <v>2500</v>
      </c>
      <c r="BX4" s="49">
        <v>1000</v>
      </c>
      <c r="BY4" s="49">
        <v>500</v>
      </c>
      <c r="BZ4" s="49">
        <v>250</v>
      </c>
      <c r="CA4" s="49">
        <v>10</v>
      </c>
      <c r="CB4" s="49">
        <v>5</v>
      </c>
    </row>
    <row r="5" spans="2:80" ht="15" thickBot="1" x14ac:dyDescent="0.35">
      <c r="E5" s="52" t="s">
        <v>121</v>
      </c>
      <c r="F5" s="53"/>
      <c r="G5" s="54" t="s">
        <v>450</v>
      </c>
      <c r="H5" s="54" t="s">
        <v>125</v>
      </c>
      <c r="I5" s="55"/>
      <c r="J5" s="54"/>
      <c r="K5" s="54"/>
      <c r="L5" s="54"/>
      <c r="M5" s="54"/>
      <c r="N5" s="54"/>
      <c r="O5" s="56"/>
      <c r="P5" s="57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9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1"/>
      <c r="AW5" s="36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37"/>
      <c r="BN5" s="60"/>
      <c r="BO5" s="60"/>
      <c r="BP5" s="60"/>
      <c r="BQ5" s="60"/>
      <c r="BR5" s="60"/>
      <c r="BS5" s="60"/>
      <c r="BT5" s="60"/>
      <c r="BU5" s="60"/>
      <c r="BV5" s="60"/>
      <c r="BW5" s="60"/>
      <c r="BX5" s="60"/>
      <c r="BY5" s="60"/>
      <c r="BZ5" s="60"/>
      <c r="CA5" s="60"/>
      <c r="CB5" s="60"/>
    </row>
    <row r="6" spans="2:80" ht="58.2" thickBot="1" x14ac:dyDescent="0.35">
      <c r="B6" s="14">
        <v>76</v>
      </c>
      <c r="C6" s="14">
        <f>B6+14</f>
        <v>90</v>
      </c>
      <c r="E6" s="62">
        <v>1</v>
      </c>
      <c r="F6" s="63">
        <v>2</v>
      </c>
      <c r="G6" s="13" t="s">
        <v>181</v>
      </c>
      <c r="H6" s="13" t="s">
        <v>478</v>
      </c>
      <c r="I6" s="64"/>
      <c r="J6" s="13" t="s">
        <v>181</v>
      </c>
      <c r="K6" s="13" t="s">
        <v>187</v>
      </c>
      <c r="L6" s="13" t="s">
        <v>479</v>
      </c>
      <c r="M6" s="13" t="s">
        <v>183</v>
      </c>
      <c r="N6" s="13" t="s">
        <v>480</v>
      </c>
      <c r="O6" s="8" t="s">
        <v>481</v>
      </c>
      <c r="P6" s="65"/>
      <c r="Q6" s="66" t="s">
        <v>482</v>
      </c>
      <c r="R6" s="66" t="s">
        <v>483</v>
      </c>
      <c r="S6" s="66" t="s">
        <v>484</v>
      </c>
      <c r="T6" s="66" t="s">
        <v>485</v>
      </c>
      <c r="U6" s="66" t="s">
        <v>486</v>
      </c>
      <c r="V6" s="66" t="s">
        <v>487</v>
      </c>
      <c r="W6" s="66" t="s">
        <v>488</v>
      </c>
      <c r="X6" s="66" t="s">
        <v>489</v>
      </c>
      <c r="Y6" s="66" t="s">
        <v>490</v>
      </c>
      <c r="Z6" s="66" t="s">
        <v>491</v>
      </c>
      <c r="AA6" s="66" t="s">
        <v>492</v>
      </c>
      <c r="AB6" s="66" t="s">
        <v>493</v>
      </c>
      <c r="AC6" s="66" t="s">
        <v>494</v>
      </c>
      <c r="AD6" s="66" t="s">
        <v>495</v>
      </c>
      <c r="AE6" s="66" t="s">
        <v>496</v>
      </c>
      <c r="AF6" s="66" t="s">
        <v>497</v>
      </c>
      <c r="AG6" s="3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8"/>
      <c r="AW6" s="36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3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67"/>
      <c r="CA6" s="67"/>
      <c r="CB6" s="67"/>
    </row>
    <row r="7" spans="2:80" ht="72.599999999999994" thickBot="1" x14ac:dyDescent="0.35">
      <c r="B7" s="14">
        <v>91</v>
      </c>
      <c r="C7" s="14">
        <f t="shared" ref="C7:C17" si="0">B7+14</f>
        <v>105</v>
      </c>
      <c r="E7" s="62">
        <v>2</v>
      </c>
      <c r="F7" s="63">
        <v>24</v>
      </c>
      <c r="G7" s="13" t="s">
        <v>498</v>
      </c>
      <c r="H7" s="13" t="s">
        <v>499</v>
      </c>
      <c r="I7" s="64"/>
      <c r="J7" s="13" t="s">
        <v>498</v>
      </c>
      <c r="K7" s="13" t="s">
        <v>258</v>
      </c>
      <c r="L7" s="13" t="s">
        <v>500</v>
      </c>
      <c r="M7" s="13" t="s">
        <v>251</v>
      </c>
      <c r="N7" s="13" t="s">
        <v>501</v>
      </c>
      <c r="O7" s="8" t="s">
        <v>502</v>
      </c>
      <c r="P7" s="65"/>
      <c r="Q7" s="66" t="s">
        <v>503</v>
      </c>
      <c r="R7" s="66" t="s">
        <v>504</v>
      </c>
      <c r="S7" s="66" t="s">
        <v>505</v>
      </c>
      <c r="T7" s="66" t="s">
        <v>506</v>
      </c>
      <c r="U7" s="66" t="s">
        <v>507</v>
      </c>
      <c r="V7" s="66" t="s">
        <v>508</v>
      </c>
      <c r="W7" s="66" t="s">
        <v>509</v>
      </c>
      <c r="X7" s="66" t="s">
        <v>510</v>
      </c>
      <c r="Y7" s="66" t="s">
        <v>511</v>
      </c>
      <c r="Z7" s="66" t="s">
        <v>512</v>
      </c>
      <c r="AA7" s="66" t="s">
        <v>513</v>
      </c>
      <c r="AB7" s="66" t="s">
        <v>514</v>
      </c>
      <c r="AC7" s="66" t="s">
        <v>515</v>
      </c>
      <c r="AD7" s="66" t="s">
        <v>516</v>
      </c>
      <c r="AE7" s="66" t="s">
        <v>517</v>
      </c>
      <c r="AF7" s="66" t="s">
        <v>518</v>
      </c>
      <c r="AG7" s="37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69"/>
      <c r="AW7" s="36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37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</row>
    <row r="8" spans="2:80" ht="43.8" thickBot="1" x14ac:dyDescent="0.35">
      <c r="B8" s="14">
        <v>106</v>
      </c>
      <c r="C8" s="14">
        <f t="shared" si="0"/>
        <v>120</v>
      </c>
      <c r="E8" s="62">
        <v>3</v>
      </c>
      <c r="F8" s="63">
        <v>35</v>
      </c>
      <c r="G8" s="13" t="s">
        <v>295</v>
      </c>
      <c r="H8" s="13" t="s">
        <v>499</v>
      </c>
      <c r="I8" s="64"/>
      <c r="J8" s="13" t="s">
        <v>295</v>
      </c>
      <c r="K8" s="13" t="s">
        <v>258</v>
      </c>
      <c r="L8" s="13" t="s">
        <v>519</v>
      </c>
      <c r="M8" s="13" t="s">
        <v>251</v>
      </c>
      <c r="N8" s="13" t="s">
        <v>520</v>
      </c>
      <c r="O8" s="8" t="s">
        <v>521</v>
      </c>
      <c r="P8" s="65"/>
      <c r="Q8" s="66" t="s">
        <v>522</v>
      </c>
      <c r="R8" s="66" t="s">
        <v>523</v>
      </c>
      <c r="S8" s="66" t="s">
        <v>524</v>
      </c>
      <c r="T8" s="66" t="s">
        <v>525</v>
      </c>
      <c r="U8" s="66" t="s">
        <v>526</v>
      </c>
      <c r="V8" s="66" t="s">
        <v>527</v>
      </c>
      <c r="W8" s="66" t="s">
        <v>528</v>
      </c>
      <c r="X8" s="66" t="s">
        <v>529</v>
      </c>
      <c r="Y8" s="66" t="s">
        <v>530</v>
      </c>
      <c r="Z8" s="66" t="s">
        <v>531</v>
      </c>
      <c r="AA8" s="66" t="s">
        <v>532</v>
      </c>
      <c r="AB8" s="66" t="s">
        <v>533</v>
      </c>
      <c r="AC8" s="66" t="s">
        <v>534</v>
      </c>
      <c r="AD8" s="66" t="s">
        <v>535</v>
      </c>
      <c r="AE8" s="66" t="s">
        <v>536</v>
      </c>
      <c r="AF8" s="66" t="s">
        <v>537</v>
      </c>
      <c r="AG8" s="3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8"/>
      <c r="AW8" s="36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3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</row>
    <row r="9" spans="2:80" ht="15" thickBot="1" x14ac:dyDescent="0.35">
      <c r="B9" s="14">
        <v>121</v>
      </c>
      <c r="C9" s="14">
        <f t="shared" si="0"/>
        <v>135</v>
      </c>
      <c r="E9" s="62">
        <v>4</v>
      </c>
      <c r="F9" s="63">
        <v>37</v>
      </c>
      <c r="G9" s="13" t="s">
        <v>538</v>
      </c>
      <c r="H9" s="13" t="s">
        <v>539</v>
      </c>
      <c r="I9" s="64"/>
      <c r="J9" s="13" t="s">
        <v>538</v>
      </c>
      <c r="K9" s="13" t="s">
        <v>540</v>
      </c>
      <c r="L9" s="13" t="s">
        <v>541</v>
      </c>
      <c r="M9" s="13" t="s">
        <v>183</v>
      </c>
      <c r="N9" s="13" t="s">
        <v>501</v>
      </c>
      <c r="O9" s="8" t="s">
        <v>542</v>
      </c>
      <c r="P9" s="65"/>
      <c r="Q9" s="66" t="s">
        <v>543</v>
      </c>
      <c r="R9" s="66" t="s">
        <v>544</v>
      </c>
      <c r="S9" s="66" t="s">
        <v>545</v>
      </c>
      <c r="T9" s="66" t="s">
        <v>546</v>
      </c>
      <c r="U9" s="66" t="s">
        <v>547</v>
      </c>
      <c r="V9" s="66" t="s">
        <v>548</v>
      </c>
      <c r="W9" s="66" t="s">
        <v>549</v>
      </c>
      <c r="X9" s="66" t="s">
        <v>550</v>
      </c>
      <c r="Y9" s="66" t="s">
        <v>551</v>
      </c>
      <c r="Z9" s="66" t="s">
        <v>552</v>
      </c>
      <c r="AA9" s="66" t="s">
        <v>553</v>
      </c>
      <c r="AB9" s="66" t="s">
        <v>554</v>
      </c>
      <c r="AC9" s="66" t="s">
        <v>555</v>
      </c>
      <c r="AD9" s="66" t="s">
        <v>556</v>
      </c>
      <c r="AE9" s="66" t="s">
        <v>557</v>
      </c>
      <c r="AF9" s="66" t="s">
        <v>558</v>
      </c>
      <c r="AG9" s="3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8"/>
      <c r="AW9" s="36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3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</row>
    <row r="10" spans="2:80" ht="58.2" thickBot="1" x14ac:dyDescent="0.35">
      <c r="B10" s="14">
        <v>136</v>
      </c>
      <c r="C10" s="14">
        <f t="shared" si="0"/>
        <v>150</v>
      </c>
      <c r="E10" s="62">
        <v>5</v>
      </c>
      <c r="F10" s="63">
        <v>40</v>
      </c>
      <c r="G10" s="13" t="s">
        <v>559</v>
      </c>
      <c r="H10" s="13" t="s">
        <v>539</v>
      </c>
      <c r="I10" s="64"/>
      <c r="J10" s="13" t="s">
        <v>559</v>
      </c>
      <c r="K10" s="13" t="s">
        <v>365</v>
      </c>
      <c r="L10" s="13" t="s">
        <v>560</v>
      </c>
      <c r="M10" s="13" t="s">
        <v>251</v>
      </c>
      <c r="N10" s="13" t="s">
        <v>480</v>
      </c>
      <c r="O10" s="8" t="s">
        <v>561</v>
      </c>
      <c r="P10" s="65"/>
      <c r="Q10" s="66" t="s">
        <v>562</v>
      </c>
      <c r="R10" s="66" t="s">
        <v>563</v>
      </c>
      <c r="S10" s="66" t="s">
        <v>564</v>
      </c>
      <c r="T10" s="66" t="s">
        <v>565</v>
      </c>
      <c r="U10" s="66" t="s">
        <v>566</v>
      </c>
      <c r="V10" s="66" t="s">
        <v>567</v>
      </c>
      <c r="W10" s="66" t="s">
        <v>568</v>
      </c>
      <c r="X10" s="66" t="s">
        <v>569</v>
      </c>
      <c r="Y10" s="66" t="s">
        <v>570</v>
      </c>
      <c r="Z10" s="66" t="s">
        <v>571</v>
      </c>
      <c r="AA10" s="66" t="s">
        <v>572</v>
      </c>
      <c r="AB10" s="66" t="s">
        <v>573</v>
      </c>
      <c r="AC10" s="66" t="s">
        <v>574</v>
      </c>
      <c r="AD10" s="66" t="s">
        <v>575</v>
      </c>
      <c r="AE10" s="66" t="s">
        <v>576</v>
      </c>
      <c r="AF10" s="66" t="s">
        <v>577</v>
      </c>
      <c r="AG10" s="3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8"/>
      <c r="AW10" s="36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3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7"/>
      <c r="CB10" s="67"/>
    </row>
    <row r="11" spans="2:80" ht="29.4" thickBot="1" x14ac:dyDescent="0.35">
      <c r="B11" s="14">
        <v>151</v>
      </c>
      <c r="C11" s="14">
        <f t="shared" si="0"/>
        <v>165</v>
      </c>
      <c r="E11" s="62">
        <v>6</v>
      </c>
      <c r="F11" s="63">
        <v>41</v>
      </c>
      <c r="G11" s="13" t="s">
        <v>320</v>
      </c>
      <c r="H11" s="13" t="s">
        <v>578</v>
      </c>
      <c r="I11" s="64"/>
      <c r="J11" s="13" t="s">
        <v>320</v>
      </c>
      <c r="K11" s="13" t="s">
        <v>318</v>
      </c>
      <c r="L11" s="13" t="s">
        <v>579</v>
      </c>
      <c r="M11" s="13" t="s">
        <v>251</v>
      </c>
      <c r="N11" s="13" t="s">
        <v>580</v>
      </c>
      <c r="O11" s="8" t="s">
        <v>581</v>
      </c>
      <c r="P11" s="65"/>
      <c r="Q11" s="66" t="s">
        <v>582</v>
      </c>
      <c r="R11" s="66" t="s">
        <v>583</v>
      </c>
      <c r="S11" s="66" t="s">
        <v>584</v>
      </c>
      <c r="T11" s="66" t="s">
        <v>585</v>
      </c>
      <c r="U11" s="66" t="s">
        <v>586</v>
      </c>
      <c r="V11" s="66" t="s">
        <v>587</v>
      </c>
      <c r="W11" s="66" t="s">
        <v>588</v>
      </c>
      <c r="X11" s="66" t="s">
        <v>589</v>
      </c>
      <c r="Y11" s="66" t="s">
        <v>590</v>
      </c>
      <c r="Z11" s="66" t="s">
        <v>591</v>
      </c>
      <c r="AA11" s="66" t="s">
        <v>592</v>
      </c>
      <c r="AB11" s="66" t="s">
        <v>593</v>
      </c>
      <c r="AC11" s="66" t="s">
        <v>594</v>
      </c>
      <c r="AD11" s="66" t="s">
        <v>595</v>
      </c>
      <c r="AE11" s="66" t="s">
        <v>596</v>
      </c>
      <c r="AF11" s="66" t="s">
        <v>597</v>
      </c>
      <c r="AG11" s="3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8"/>
      <c r="AW11" s="36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3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</row>
    <row r="12" spans="2:80" ht="15" thickBot="1" x14ac:dyDescent="0.35">
      <c r="B12" s="14">
        <v>166</v>
      </c>
      <c r="C12" s="14">
        <f t="shared" si="0"/>
        <v>180</v>
      </c>
      <c r="E12" s="62">
        <v>7</v>
      </c>
      <c r="F12" s="63">
        <v>43</v>
      </c>
      <c r="G12" s="13" t="s">
        <v>328</v>
      </c>
      <c r="H12" s="13" t="s">
        <v>598</v>
      </c>
      <c r="I12" s="64"/>
      <c r="J12" s="13" t="s">
        <v>328</v>
      </c>
      <c r="K12" s="13" t="s">
        <v>599</v>
      </c>
      <c r="L12" s="13" t="s">
        <v>600</v>
      </c>
      <c r="M12" s="13" t="s">
        <v>251</v>
      </c>
      <c r="N12" s="13" t="s">
        <v>480</v>
      </c>
      <c r="O12" s="8" t="s">
        <v>601</v>
      </c>
      <c r="P12" s="65"/>
      <c r="Q12" s="66" t="s">
        <v>602</v>
      </c>
      <c r="R12" s="66" t="s">
        <v>603</v>
      </c>
      <c r="S12" s="66" t="s">
        <v>604</v>
      </c>
      <c r="T12" s="66" t="s">
        <v>605</v>
      </c>
      <c r="U12" s="66" t="s">
        <v>606</v>
      </c>
      <c r="V12" s="66" t="s">
        <v>607</v>
      </c>
      <c r="W12" s="66" t="s">
        <v>608</v>
      </c>
      <c r="X12" s="66" t="s">
        <v>609</v>
      </c>
      <c r="Y12" s="66" t="s">
        <v>610</v>
      </c>
      <c r="Z12" s="66" t="s">
        <v>611</v>
      </c>
      <c r="AA12" s="66" t="s">
        <v>612</v>
      </c>
      <c r="AB12" s="66" t="s">
        <v>613</v>
      </c>
      <c r="AC12" s="66" t="s">
        <v>614</v>
      </c>
      <c r="AD12" s="66" t="s">
        <v>615</v>
      </c>
      <c r="AE12" s="66" t="s">
        <v>616</v>
      </c>
      <c r="AF12" s="66" t="s">
        <v>617</v>
      </c>
      <c r="AG12" s="3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8"/>
      <c r="AW12" s="36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3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  <c r="CB12" s="67"/>
    </row>
    <row r="13" spans="2:80" ht="15" thickBot="1" x14ac:dyDescent="0.35">
      <c r="B13" s="14">
        <v>181</v>
      </c>
      <c r="C13" s="14">
        <f t="shared" si="0"/>
        <v>195</v>
      </c>
      <c r="E13" s="62">
        <v>8</v>
      </c>
      <c r="F13" s="63">
        <v>44</v>
      </c>
      <c r="G13" s="13" t="s">
        <v>335</v>
      </c>
      <c r="H13" s="13" t="s">
        <v>618</v>
      </c>
      <c r="I13" s="64"/>
      <c r="J13" s="13" t="s">
        <v>335</v>
      </c>
      <c r="K13" s="13" t="s">
        <v>619</v>
      </c>
      <c r="L13" s="13" t="s">
        <v>620</v>
      </c>
      <c r="M13" s="13" t="s">
        <v>183</v>
      </c>
      <c r="N13" s="13" t="s">
        <v>501</v>
      </c>
      <c r="O13" s="8" t="s">
        <v>542</v>
      </c>
      <c r="P13" s="65"/>
      <c r="Q13" s="66" t="s">
        <v>621</v>
      </c>
      <c r="R13" s="66" t="s">
        <v>622</v>
      </c>
      <c r="S13" s="66" t="s">
        <v>623</v>
      </c>
      <c r="T13" s="66" t="s">
        <v>624</v>
      </c>
      <c r="U13" s="66" t="s">
        <v>625</v>
      </c>
      <c r="V13" s="66" t="s">
        <v>626</v>
      </c>
      <c r="W13" s="66" t="s">
        <v>627</v>
      </c>
      <c r="X13" s="66" t="s">
        <v>628</v>
      </c>
      <c r="Y13" s="66" t="s">
        <v>629</v>
      </c>
      <c r="Z13" s="66" t="s">
        <v>630</v>
      </c>
      <c r="AA13" s="66" t="s">
        <v>631</v>
      </c>
      <c r="AB13" s="66" t="s">
        <v>632</v>
      </c>
      <c r="AC13" s="66" t="s">
        <v>633</v>
      </c>
      <c r="AD13" s="66" t="s">
        <v>634</v>
      </c>
      <c r="AE13" s="66" t="s">
        <v>635</v>
      </c>
      <c r="AF13" s="66" t="s">
        <v>636</v>
      </c>
      <c r="AG13" s="3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8"/>
      <c r="AW13" s="36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3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  <c r="BZ13" s="67"/>
      <c r="CA13" s="67"/>
      <c r="CB13" s="67"/>
    </row>
    <row r="14" spans="2:80" ht="15" thickBot="1" x14ac:dyDescent="0.35">
      <c r="B14" s="14">
        <v>196</v>
      </c>
      <c r="C14" s="14">
        <f t="shared" si="0"/>
        <v>210</v>
      </c>
      <c r="E14" s="62">
        <v>9</v>
      </c>
      <c r="F14" s="63">
        <v>45</v>
      </c>
      <c r="G14" s="13" t="s">
        <v>335</v>
      </c>
      <c r="H14" s="13" t="s">
        <v>637</v>
      </c>
      <c r="I14" s="64"/>
      <c r="J14" s="13" t="s">
        <v>335</v>
      </c>
      <c r="K14" s="13" t="s">
        <v>638</v>
      </c>
      <c r="L14" s="13" t="s">
        <v>639</v>
      </c>
      <c r="M14" s="13" t="s">
        <v>183</v>
      </c>
      <c r="N14" s="13" t="s">
        <v>501</v>
      </c>
      <c r="O14" s="8" t="s">
        <v>542</v>
      </c>
      <c r="P14" s="65"/>
      <c r="Q14" s="66" t="s">
        <v>640</v>
      </c>
      <c r="R14" s="66" t="s">
        <v>641</v>
      </c>
      <c r="S14" s="66" t="s">
        <v>642</v>
      </c>
      <c r="T14" s="66" t="s">
        <v>643</v>
      </c>
      <c r="U14" s="66" t="s">
        <v>644</v>
      </c>
      <c r="V14" s="66" t="s">
        <v>645</v>
      </c>
      <c r="W14" s="66" t="s">
        <v>646</v>
      </c>
      <c r="X14" s="66" t="s">
        <v>647</v>
      </c>
      <c r="Y14" s="66" t="s">
        <v>648</v>
      </c>
      <c r="Z14" s="66" t="s">
        <v>649</v>
      </c>
      <c r="AA14" s="66" t="s">
        <v>650</v>
      </c>
      <c r="AB14" s="66" t="s">
        <v>651</v>
      </c>
      <c r="AC14" s="66" t="s">
        <v>652</v>
      </c>
      <c r="AD14" s="66" t="s">
        <v>653</v>
      </c>
      <c r="AE14" s="66" t="s">
        <v>654</v>
      </c>
      <c r="AF14" s="66" t="s">
        <v>655</v>
      </c>
      <c r="AG14" s="3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8"/>
      <c r="AW14" s="36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3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</row>
    <row r="15" spans="2:80" ht="15" thickBot="1" x14ac:dyDescent="0.35">
      <c r="B15" s="14">
        <v>211</v>
      </c>
      <c r="C15" s="14">
        <f t="shared" si="0"/>
        <v>225</v>
      </c>
      <c r="E15" s="62">
        <v>10</v>
      </c>
      <c r="F15" s="63">
        <v>46</v>
      </c>
      <c r="G15" s="13" t="s">
        <v>335</v>
      </c>
      <c r="H15" s="13" t="s">
        <v>656</v>
      </c>
      <c r="I15" s="64"/>
      <c r="J15" s="13" t="s">
        <v>335</v>
      </c>
      <c r="K15" s="13" t="s">
        <v>657</v>
      </c>
      <c r="L15" s="13" t="s">
        <v>658</v>
      </c>
      <c r="M15" s="13" t="s">
        <v>183</v>
      </c>
      <c r="N15" s="13" t="s">
        <v>501</v>
      </c>
      <c r="O15" s="8" t="s">
        <v>542</v>
      </c>
      <c r="P15" s="65"/>
      <c r="Q15" s="66" t="s">
        <v>659</v>
      </c>
      <c r="R15" s="66" t="s">
        <v>660</v>
      </c>
      <c r="S15" s="66" t="s">
        <v>661</v>
      </c>
      <c r="T15" s="66" t="s">
        <v>662</v>
      </c>
      <c r="U15" s="66" t="s">
        <v>663</v>
      </c>
      <c r="V15" s="66" t="s">
        <v>664</v>
      </c>
      <c r="W15" s="66" t="s">
        <v>665</v>
      </c>
      <c r="X15" s="66" t="s">
        <v>666</v>
      </c>
      <c r="Y15" s="66" t="s">
        <v>667</v>
      </c>
      <c r="Z15" s="66" t="s">
        <v>668</v>
      </c>
      <c r="AA15" s="66" t="s">
        <v>669</v>
      </c>
      <c r="AB15" s="66" t="s">
        <v>670</v>
      </c>
      <c r="AC15" s="66" t="s">
        <v>671</v>
      </c>
      <c r="AD15" s="66" t="s">
        <v>672</v>
      </c>
      <c r="AE15" s="66" t="s">
        <v>673</v>
      </c>
      <c r="AF15" s="66" t="s">
        <v>674</v>
      </c>
      <c r="AG15" s="3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8"/>
      <c r="AW15" s="36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3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</row>
    <row r="16" spans="2:80" ht="15" thickBot="1" x14ac:dyDescent="0.35">
      <c r="B16" s="14">
        <v>226</v>
      </c>
      <c r="C16" s="14">
        <f t="shared" si="0"/>
        <v>240</v>
      </c>
      <c r="E16" s="62">
        <v>11</v>
      </c>
      <c r="F16" s="63">
        <v>47</v>
      </c>
      <c r="G16" s="13" t="s">
        <v>344</v>
      </c>
      <c r="H16" s="13" t="s">
        <v>539</v>
      </c>
      <c r="I16" s="64"/>
      <c r="J16" s="13" t="s">
        <v>344</v>
      </c>
      <c r="K16" s="13" t="s">
        <v>675</v>
      </c>
      <c r="L16" s="13" t="s">
        <v>676</v>
      </c>
      <c r="M16" s="13" t="s">
        <v>251</v>
      </c>
      <c r="N16" s="13" t="s">
        <v>677</v>
      </c>
      <c r="O16" s="8" t="s">
        <v>601</v>
      </c>
      <c r="P16" s="65"/>
      <c r="Q16" s="66" t="s">
        <v>678</v>
      </c>
      <c r="R16" s="66" t="s">
        <v>679</v>
      </c>
      <c r="S16" s="66" t="s">
        <v>680</v>
      </c>
      <c r="T16" s="66" t="s">
        <v>681</v>
      </c>
      <c r="U16" s="66" t="s">
        <v>682</v>
      </c>
      <c r="V16" s="66" t="s">
        <v>683</v>
      </c>
      <c r="W16" s="66" t="s">
        <v>684</v>
      </c>
      <c r="X16" s="66" t="s">
        <v>685</v>
      </c>
      <c r="Y16" s="66" t="s">
        <v>686</v>
      </c>
      <c r="Z16" s="66" t="s">
        <v>687</v>
      </c>
      <c r="AA16" s="66" t="s">
        <v>688</v>
      </c>
      <c r="AB16" s="66" t="s">
        <v>689</v>
      </c>
      <c r="AC16" s="66" t="s">
        <v>690</v>
      </c>
      <c r="AD16" s="66" t="s">
        <v>691</v>
      </c>
      <c r="AE16" s="66" t="s">
        <v>692</v>
      </c>
      <c r="AF16" s="66" t="s">
        <v>693</v>
      </c>
      <c r="AG16" s="3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8"/>
      <c r="AW16" s="36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3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</row>
    <row r="17" spans="2:80" ht="15" thickBot="1" x14ac:dyDescent="0.35">
      <c r="B17" s="14">
        <v>241</v>
      </c>
      <c r="C17" s="14">
        <f t="shared" si="0"/>
        <v>255</v>
      </c>
      <c r="E17" s="62">
        <v>12</v>
      </c>
      <c r="F17" s="70">
        <v>49</v>
      </c>
      <c r="G17" s="71" t="s">
        <v>352</v>
      </c>
      <c r="H17" s="71" t="s">
        <v>694</v>
      </c>
      <c r="I17" s="72"/>
      <c r="J17" s="71" t="s">
        <v>352</v>
      </c>
      <c r="K17" s="71" t="s">
        <v>695</v>
      </c>
      <c r="L17" s="71" t="s">
        <v>696</v>
      </c>
      <c r="M17" s="71" t="s">
        <v>183</v>
      </c>
      <c r="N17" s="71" t="s">
        <v>677</v>
      </c>
      <c r="O17" s="73" t="s">
        <v>601</v>
      </c>
      <c r="P17" s="74"/>
      <c r="Q17" s="75" t="s">
        <v>697</v>
      </c>
      <c r="R17" s="75" t="s">
        <v>698</v>
      </c>
      <c r="S17" s="75" t="s">
        <v>699</v>
      </c>
      <c r="T17" s="75" t="s">
        <v>700</v>
      </c>
      <c r="U17" s="75" t="s">
        <v>701</v>
      </c>
      <c r="V17" s="75" t="s">
        <v>702</v>
      </c>
      <c r="W17" s="75" t="s">
        <v>703</v>
      </c>
      <c r="X17" s="75" t="s">
        <v>704</v>
      </c>
      <c r="Y17" s="75" t="s">
        <v>705</v>
      </c>
      <c r="Z17" s="75" t="s">
        <v>706</v>
      </c>
      <c r="AA17" s="75" t="s">
        <v>707</v>
      </c>
      <c r="AB17" s="75" t="s">
        <v>708</v>
      </c>
      <c r="AC17" s="75" t="s">
        <v>709</v>
      </c>
      <c r="AD17" s="75" t="s">
        <v>710</v>
      </c>
      <c r="AE17" s="75" t="s">
        <v>711</v>
      </c>
      <c r="AF17" s="75" t="s">
        <v>712</v>
      </c>
      <c r="AG17" s="36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6"/>
      <c r="AW17" s="36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36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</row>
    <row r="23" spans="2:80" x14ac:dyDescent="0.3">
      <c r="R23" s="14" t="s">
        <v>1119</v>
      </c>
    </row>
    <row r="24" spans="2:80" x14ac:dyDescent="0.3">
      <c r="H24" s="14" t="s">
        <v>476</v>
      </c>
      <c r="R24" s="77">
        <v>300000</v>
      </c>
      <c r="S24" s="77"/>
      <c r="T24" s="77"/>
      <c r="U24" s="77"/>
      <c r="V24" s="77"/>
      <c r="W24" s="77"/>
      <c r="X24" s="77">
        <v>15000</v>
      </c>
      <c r="Y24" s="77"/>
      <c r="Z24" s="77"/>
      <c r="AA24" s="77"/>
      <c r="AB24" s="77">
        <v>1000</v>
      </c>
      <c r="AC24" s="77"/>
      <c r="AD24" s="77"/>
      <c r="AE24" s="77">
        <v>10</v>
      </c>
      <c r="AF24" s="77">
        <v>5</v>
      </c>
    </row>
    <row r="25" spans="2:80" x14ac:dyDescent="0.3">
      <c r="H25" s="14" t="s">
        <v>498</v>
      </c>
      <c r="R25" s="14" t="s">
        <v>713</v>
      </c>
      <c r="X25" s="14" t="s">
        <v>714</v>
      </c>
      <c r="AB25" s="14" t="s">
        <v>715</v>
      </c>
      <c r="AE25" s="14" t="s">
        <v>716</v>
      </c>
      <c r="AF25" s="14" t="s">
        <v>717</v>
      </c>
    </row>
    <row r="26" spans="2:80" x14ac:dyDescent="0.3">
      <c r="R26" s="14" t="s">
        <v>718</v>
      </c>
      <c r="X26" s="14" t="s">
        <v>719</v>
      </c>
      <c r="AB26" s="14" t="s">
        <v>720</v>
      </c>
      <c r="AE26" s="14" t="s">
        <v>721</v>
      </c>
      <c r="AF26" s="14" t="s">
        <v>722</v>
      </c>
    </row>
    <row r="39" spans="23:23" x14ac:dyDescent="0.3">
      <c r="W39" s="77"/>
    </row>
  </sheetData>
  <mergeCells count="5">
    <mergeCell ref="G2:H2"/>
    <mergeCell ref="J2:AF2"/>
    <mergeCell ref="AH2:AV2"/>
    <mergeCell ref="AX2:BL2"/>
    <mergeCell ref="BN2:CB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D6F39-4198-483F-96E6-612F58A4499A}">
  <sheetPr>
    <tabColor theme="1" tint="0.34998626667073579"/>
  </sheetPr>
  <dimension ref="B1:AZ16"/>
  <sheetViews>
    <sheetView topLeftCell="T1" workbookViewId="0">
      <selection activeCell="AG15" sqref="AG15"/>
    </sheetView>
  </sheetViews>
  <sheetFormatPr defaultRowHeight="14.4" x14ac:dyDescent="0.3"/>
  <cols>
    <col min="3" max="3" width="17.88671875" bestFit="1" customWidth="1"/>
    <col min="4" max="4" width="12.33203125" bestFit="1" customWidth="1"/>
    <col min="5" max="5" width="0.5546875" style="37" customWidth="1"/>
    <col min="6" max="20" width="4.109375" bestFit="1" customWidth="1"/>
    <col min="21" max="21" width="0.5546875" style="37" customWidth="1"/>
    <col min="22" max="22" width="4.6640625" customWidth="1"/>
    <col min="23" max="36" width="4.109375" bestFit="1" customWidth="1"/>
    <col min="37" max="37" width="0.5546875" style="37" customWidth="1"/>
    <col min="38" max="52" width="4.109375" bestFit="1" customWidth="1"/>
  </cols>
  <sheetData>
    <row r="1" spans="2:52" x14ac:dyDescent="0.3">
      <c r="F1" s="278" t="s">
        <v>451</v>
      </c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  <c r="T1" s="280"/>
      <c r="V1" s="278" t="s">
        <v>452</v>
      </c>
      <c r="W1" s="279"/>
      <c r="X1" s="279"/>
      <c r="Y1" s="279"/>
      <c r="Z1" s="279"/>
      <c r="AA1" s="279"/>
      <c r="AB1" s="279"/>
      <c r="AC1" s="279"/>
      <c r="AD1" s="279"/>
      <c r="AE1" s="279"/>
      <c r="AF1" s="279"/>
      <c r="AG1" s="279"/>
      <c r="AH1" s="279"/>
      <c r="AI1" s="279"/>
      <c r="AJ1" s="279"/>
      <c r="AL1" s="278" t="s">
        <v>453</v>
      </c>
      <c r="AM1" s="279"/>
      <c r="AN1" s="279"/>
      <c r="AO1" s="279"/>
      <c r="AP1" s="279"/>
      <c r="AQ1" s="279"/>
      <c r="AR1" s="279"/>
      <c r="AS1" s="279"/>
      <c r="AT1" s="279"/>
      <c r="AU1" s="279"/>
      <c r="AV1" s="279"/>
      <c r="AW1" s="279"/>
      <c r="AX1" s="279"/>
      <c r="AY1" s="279"/>
      <c r="AZ1" s="279"/>
    </row>
    <row r="2" spans="2:52" x14ac:dyDescent="0.3">
      <c r="B2" s="6" t="s">
        <v>123</v>
      </c>
      <c r="C2" s="6" t="s">
        <v>172</v>
      </c>
      <c r="D2" s="6" t="s">
        <v>1</v>
      </c>
      <c r="F2" s="42">
        <v>1</v>
      </c>
      <c r="G2" s="42">
        <v>2</v>
      </c>
      <c r="H2" s="42">
        <v>3</v>
      </c>
      <c r="I2" s="42">
        <v>4</v>
      </c>
      <c r="J2" s="42">
        <v>5</v>
      </c>
      <c r="K2" s="42">
        <v>6</v>
      </c>
      <c r="L2" s="42">
        <v>7</v>
      </c>
      <c r="M2" s="42">
        <v>8</v>
      </c>
      <c r="N2" s="42">
        <v>9</v>
      </c>
      <c r="O2" s="42">
        <v>10</v>
      </c>
      <c r="P2" s="42">
        <v>11</v>
      </c>
      <c r="Q2" s="42">
        <v>12</v>
      </c>
      <c r="R2" s="42">
        <v>13</v>
      </c>
      <c r="S2" s="42">
        <v>14</v>
      </c>
      <c r="T2" s="43">
        <v>15</v>
      </c>
      <c r="V2" s="42">
        <v>1</v>
      </c>
      <c r="W2" s="42">
        <v>2</v>
      </c>
      <c r="X2" s="42">
        <v>3</v>
      </c>
      <c r="Y2" s="42">
        <v>4</v>
      </c>
      <c r="Z2" s="42">
        <v>5</v>
      </c>
      <c r="AA2" s="42">
        <v>6</v>
      </c>
      <c r="AB2" s="42">
        <v>7</v>
      </c>
      <c r="AC2" s="42">
        <v>8</v>
      </c>
      <c r="AD2" s="42">
        <v>9</v>
      </c>
      <c r="AE2" s="42">
        <v>10</v>
      </c>
      <c r="AF2" s="42">
        <v>11</v>
      </c>
      <c r="AG2" s="42">
        <v>12</v>
      </c>
      <c r="AH2" s="42">
        <v>13</v>
      </c>
      <c r="AI2" s="42">
        <v>14</v>
      </c>
      <c r="AJ2" s="42">
        <v>15</v>
      </c>
      <c r="AL2" s="42">
        <v>1</v>
      </c>
      <c r="AM2" s="42">
        <v>2</v>
      </c>
      <c r="AN2" s="42">
        <v>3</v>
      </c>
      <c r="AO2" s="42">
        <v>4</v>
      </c>
      <c r="AP2" s="42">
        <v>5</v>
      </c>
      <c r="AQ2" s="42">
        <v>6</v>
      </c>
      <c r="AR2" s="42">
        <v>7</v>
      </c>
      <c r="AS2" s="42">
        <v>8</v>
      </c>
      <c r="AT2" s="42">
        <v>9</v>
      </c>
      <c r="AU2" s="42">
        <v>10</v>
      </c>
      <c r="AV2" s="42">
        <v>11</v>
      </c>
      <c r="AW2" s="42">
        <v>12</v>
      </c>
      <c r="AX2" s="42">
        <v>13</v>
      </c>
      <c r="AY2" s="42">
        <v>14</v>
      </c>
      <c r="AZ2" s="42">
        <v>15</v>
      </c>
    </row>
    <row r="3" spans="2:52" ht="43.2" customHeight="1" thickBot="1" x14ac:dyDescent="0.35">
      <c r="B3" s="46"/>
      <c r="C3" s="46"/>
      <c r="D3" s="46"/>
      <c r="F3" s="78">
        <v>300000</v>
      </c>
      <c r="G3" s="78">
        <v>200000</v>
      </c>
      <c r="H3" s="78">
        <v>150000</v>
      </c>
      <c r="I3" s="78">
        <v>100000</v>
      </c>
      <c r="J3" s="78">
        <v>50000</v>
      </c>
      <c r="K3" s="78">
        <v>25000</v>
      </c>
      <c r="L3" s="78">
        <v>15000</v>
      </c>
      <c r="M3" s="78">
        <v>10000</v>
      </c>
      <c r="N3" s="78">
        <v>5000</v>
      </c>
      <c r="O3" s="78">
        <v>2500</v>
      </c>
      <c r="P3" s="78">
        <v>1000</v>
      </c>
      <c r="Q3" s="78">
        <v>500</v>
      </c>
      <c r="R3" s="78">
        <v>250</v>
      </c>
      <c r="S3" s="78">
        <v>10</v>
      </c>
      <c r="T3" s="79">
        <v>5</v>
      </c>
      <c r="V3" s="78">
        <v>300000</v>
      </c>
      <c r="W3" s="78">
        <v>200000</v>
      </c>
      <c r="X3" s="78">
        <v>150000</v>
      </c>
      <c r="Y3" s="78">
        <v>100000</v>
      </c>
      <c r="Z3" s="78">
        <v>50000</v>
      </c>
      <c r="AA3" s="78">
        <v>25000</v>
      </c>
      <c r="AB3" s="78">
        <v>15000</v>
      </c>
      <c r="AC3" s="78">
        <v>10000</v>
      </c>
      <c r="AD3" s="78">
        <v>5000</v>
      </c>
      <c r="AE3" s="78">
        <v>2500</v>
      </c>
      <c r="AF3" s="78">
        <v>1000</v>
      </c>
      <c r="AG3" s="78">
        <v>500</v>
      </c>
      <c r="AH3" s="78">
        <v>250</v>
      </c>
      <c r="AI3" s="78">
        <v>10</v>
      </c>
      <c r="AJ3" s="79">
        <v>5</v>
      </c>
      <c r="AL3" s="78">
        <v>300000</v>
      </c>
      <c r="AM3" s="78" t="s">
        <v>477</v>
      </c>
      <c r="AN3" s="78">
        <v>150000</v>
      </c>
      <c r="AO3" s="78">
        <v>100000</v>
      </c>
      <c r="AP3" s="78">
        <v>50000</v>
      </c>
      <c r="AQ3" s="78">
        <v>25000</v>
      </c>
      <c r="AR3" s="78">
        <v>15000</v>
      </c>
      <c r="AS3" s="78">
        <v>10000</v>
      </c>
      <c r="AT3" s="78">
        <v>5000</v>
      </c>
      <c r="AU3" s="78">
        <v>2500</v>
      </c>
      <c r="AV3" s="78">
        <v>1000</v>
      </c>
      <c r="AW3" s="78">
        <v>500</v>
      </c>
      <c r="AX3" s="78">
        <v>250</v>
      </c>
      <c r="AY3" s="78">
        <v>10</v>
      </c>
      <c r="AZ3" s="78">
        <v>5</v>
      </c>
    </row>
    <row r="4" spans="2:52" x14ac:dyDescent="0.3">
      <c r="B4" s="54"/>
      <c r="C4" s="54"/>
      <c r="D4" s="54"/>
    </row>
    <row r="5" spans="2:52" x14ac:dyDescent="0.3">
      <c r="B5" s="13" t="s">
        <v>181</v>
      </c>
      <c r="C5" s="13" t="s">
        <v>187</v>
      </c>
      <c r="D5" s="13" t="s">
        <v>479</v>
      </c>
    </row>
    <row r="6" spans="2:52" x14ac:dyDescent="0.3">
      <c r="B6" s="13" t="s">
        <v>498</v>
      </c>
      <c r="C6" s="13" t="s">
        <v>258</v>
      </c>
      <c r="D6" s="13" t="s">
        <v>500</v>
      </c>
    </row>
    <row r="7" spans="2:52" x14ac:dyDescent="0.3">
      <c r="B7" s="13" t="s">
        <v>295</v>
      </c>
      <c r="C7" s="13" t="s">
        <v>258</v>
      </c>
      <c r="D7" s="13" t="s">
        <v>519</v>
      </c>
    </row>
    <row r="8" spans="2:52" x14ac:dyDescent="0.3">
      <c r="B8" s="13" t="s">
        <v>538</v>
      </c>
      <c r="C8" s="13" t="s">
        <v>540</v>
      </c>
      <c r="D8" s="13" t="s">
        <v>541</v>
      </c>
    </row>
    <row r="9" spans="2:52" x14ac:dyDescent="0.3">
      <c r="B9" s="13" t="s">
        <v>559</v>
      </c>
      <c r="C9" s="13" t="s">
        <v>365</v>
      </c>
      <c r="D9" s="13" t="s">
        <v>560</v>
      </c>
    </row>
    <row r="10" spans="2:52" x14ac:dyDescent="0.3">
      <c r="B10" s="13" t="s">
        <v>320</v>
      </c>
      <c r="C10" s="13" t="s">
        <v>318</v>
      </c>
      <c r="D10" s="13" t="s">
        <v>579</v>
      </c>
    </row>
    <row r="11" spans="2:52" x14ac:dyDescent="0.3">
      <c r="B11" s="13" t="s">
        <v>328</v>
      </c>
      <c r="C11" s="13" t="s">
        <v>599</v>
      </c>
      <c r="D11" s="13" t="s">
        <v>600</v>
      </c>
    </row>
    <row r="12" spans="2:52" x14ac:dyDescent="0.3">
      <c r="B12" s="13" t="s">
        <v>335</v>
      </c>
      <c r="C12" s="13" t="s">
        <v>619</v>
      </c>
      <c r="D12" s="13" t="s">
        <v>620</v>
      </c>
    </row>
    <row r="13" spans="2:52" x14ac:dyDescent="0.3">
      <c r="B13" s="13" t="s">
        <v>335</v>
      </c>
      <c r="C13" s="13" t="s">
        <v>638</v>
      </c>
      <c r="D13" s="13" t="s">
        <v>639</v>
      </c>
    </row>
    <row r="14" spans="2:52" x14ac:dyDescent="0.3">
      <c r="B14" s="13" t="s">
        <v>335</v>
      </c>
      <c r="C14" s="13" t="s">
        <v>657</v>
      </c>
      <c r="D14" s="13" t="s">
        <v>658</v>
      </c>
    </row>
    <row r="15" spans="2:52" x14ac:dyDescent="0.3">
      <c r="B15" s="13" t="s">
        <v>344</v>
      </c>
      <c r="C15" s="13" t="s">
        <v>675</v>
      </c>
      <c r="D15" s="13" t="s">
        <v>676</v>
      </c>
    </row>
    <row r="16" spans="2:52" ht="15" thickBot="1" x14ac:dyDescent="0.35">
      <c r="B16" s="71" t="s">
        <v>352</v>
      </c>
      <c r="C16" s="71" t="s">
        <v>695</v>
      </c>
      <c r="D16" s="71" t="s">
        <v>696</v>
      </c>
    </row>
  </sheetData>
  <mergeCells count="3">
    <mergeCell ref="F1:T1"/>
    <mergeCell ref="V1:AJ1"/>
    <mergeCell ref="AL1:AZ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E221-B8DA-4370-8D53-C7E616F12900}">
  <sheetPr>
    <tabColor theme="1" tint="0.34998626667073579"/>
  </sheetPr>
  <dimension ref="A1:J86"/>
  <sheetViews>
    <sheetView workbookViewId="0">
      <pane ySplit="1" topLeftCell="A2" activePane="bottomLeft" state="frozen"/>
      <selection pane="bottomLeft" activeCell="J18" sqref="J18"/>
    </sheetView>
  </sheetViews>
  <sheetFormatPr defaultColWidth="8.88671875" defaultRowHeight="14.4" x14ac:dyDescent="0.3"/>
  <cols>
    <col min="1" max="1" width="11.109375" style="14" bestFit="1" customWidth="1"/>
    <col min="2" max="2" width="17.88671875" style="14" bestFit="1" customWidth="1"/>
    <col min="3" max="3" width="12.33203125" style="14" bestFit="1" customWidth="1"/>
    <col min="4" max="4" width="0.5546875" style="81" customWidth="1"/>
    <col min="5" max="5" width="21.6640625" style="14" bestFit="1" customWidth="1"/>
    <col min="6" max="8" width="8.88671875" style="14"/>
    <col min="9" max="9" width="0.5546875" style="81" customWidth="1"/>
    <col min="10" max="10" width="80" style="3" customWidth="1"/>
    <col min="11" max="16384" width="8.88671875" style="14"/>
  </cols>
  <sheetData>
    <row r="1" spans="1:10" x14ac:dyDescent="0.3">
      <c r="A1" s="6" t="s">
        <v>123</v>
      </c>
      <c r="B1" s="6" t="s">
        <v>172</v>
      </c>
      <c r="C1" s="6" t="s">
        <v>1</v>
      </c>
      <c r="D1" s="82"/>
      <c r="E1" s="80" t="s">
        <v>840</v>
      </c>
      <c r="F1" s="91" t="s">
        <v>162</v>
      </c>
      <c r="G1" s="92" t="s">
        <v>163</v>
      </c>
      <c r="H1" s="93" t="s">
        <v>164</v>
      </c>
      <c r="J1" s="3" t="s">
        <v>125</v>
      </c>
    </row>
    <row r="2" spans="1:10" s="81" customFormat="1" ht="3" customHeight="1" x14ac:dyDescent="0.3">
      <c r="A2" s="83"/>
      <c r="B2" s="83"/>
      <c r="C2" s="83"/>
      <c r="J2" s="20"/>
    </row>
    <row r="3" spans="1:10" ht="28.8" x14ac:dyDescent="0.3">
      <c r="A3" s="281" t="s">
        <v>181</v>
      </c>
      <c r="B3" s="281" t="s">
        <v>187</v>
      </c>
      <c r="C3" s="281" t="s">
        <v>479</v>
      </c>
      <c r="E3" s="14" t="s">
        <v>841</v>
      </c>
      <c r="F3" s="14" t="e">
        <f>AVERAGE(('Anasis Phase II Orig'!F5:T5))</f>
        <v>#DIV/0!</v>
      </c>
      <c r="G3" s="14" t="e">
        <f>AVERAGE(('Anasis Phase II Orig'!V5:AJ5))</f>
        <v>#DIV/0!</v>
      </c>
      <c r="H3" s="14" t="e">
        <f>AVERAGE('Anasis Phase II Orig'!AL5:AZ5)</f>
        <v>#DIV/0!</v>
      </c>
      <c r="J3" s="3" t="s">
        <v>842</v>
      </c>
    </row>
    <row r="4" spans="1:10" x14ac:dyDescent="0.3">
      <c r="A4" s="282"/>
      <c r="B4" s="282"/>
      <c r="C4" s="282"/>
      <c r="E4" s="14" t="s">
        <v>449</v>
      </c>
      <c r="F4" s="14" t="e">
        <f>MEDIAN(('Anasis Phase II Orig'!F5:T5))</f>
        <v>#NUM!</v>
      </c>
      <c r="G4" s="14" t="e">
        <f>MEDIAN(('Anasis Phase II Orig'!V5:AJ5))</f>
        <v>#NUM!</v>
      </c>
      <c r="H4" s="14" t="e">
        <f>MEDIAN(('Anasis Phase II Orig'!AL5:AZ5))</f>
        <v>#NUM!</v>
      </c>
      <c r="J4" s="3" t="s">
        <v>843</v>
      </c>
    </row>
    <row r="5" spans="1:10" x14ac:dyDescent="0.3">
      <c r="A5" s="282"/>
      <c r="B5" s="282"/>
      <c r="C5" s="282"/>
      <c r="E5" s="14" t="s">
        <v>844</v>
      </c>
      <c r="F5" s="14" t="e">
        <f>MODE('Anasis Phase II Orig'!F5:T5)</f>
        <v>#N/A</v>
      </c>
      <c r="G5" s="14" t="e">
        <f>MODE('Anasis Phase II Orig'!V5:AJ5)</f>
        <v>#N/A</v>
      </c>
      <c r="H5" s="14" t="e">
        <f>MODE('Anasis Phase II Orig'!AL5:AZ5)</f>
        <v>#N/A</v>
      </c>
      <c r="J5" s="3" t="s">
        <v>845</v>
      </c>
    </row>
    <row r="6" spans="1:10" ht="28.8" x14ac:dyDescent="0.3">
      <c r="A6" s="282"/>
      <c r="B6" s="282"/>
      <c r="C6" s="282"/>
      <c r="E6" s="14" t="s">
        <v>251</v>
      </c>
      <c r="F6" s="14" t="e" cm="1">
        <f t="array" aca="1" ref="F6" ca="1">RANGE('Anasis Phase II Orig'!F5:T5)</f>
        <v>#NAME?</v>
      </c>
      <c r="G6" s="14" t="e" cm="1">
        <f t="array" aca="1" ref="G6" ca="1">RANGE('Anasis Phase II Orig'!V5:AJ5)</f>
        <v>#NAME?</v>
      </c>
      <c r="H6" s="14" t="e" cm="1">
        <f t="array" aca="1" ref="H6" ca="1">RANGE('Anasis Phase II Orig'!AL5:AZ5)</f>
        <v>#NAME?</v>
      </c>
      <c r="J6" s="3" t="s">
        <v>846</v>
      </c>
    </row>
    <row r="7" spans="1:10" x14ac:dyDescent="0.3">
      <c r="A7" s="282"/>
      <c r="B7" s="282"/>
      <c r="C7" s="282"/>
      <c r="E7" s="14" t="s">
        <v>847</v>
      </c>
      <c r="F7" s="14" t="e">
        <f>_xlfn.STDEV.S(('Anasis Phase II Orig'!F5:T5))</f>
        <v>#DIV/0!</v>
      </c>
      <c r="G7" s="14" t="e">
        <f>_xlfn.STDEV.S(('Anasis Phase II Orig'!V5:AJ5))</f>
        <v>#DIV/0!</v>
      </c>
      <c r="H7" s="14" t="e">
        <f>_xlfn.STDEV.S(('Anasis Phase II Orig'!AL5:AZ5))</f>
        <v>#DIV/0!</v>
      </c>
      <c r="J7" s="3" t="s">
        <v>848</v>
      </c>
    </row>
    <row r="8" spans="1:10" x14ac:dyDescent="0.3">
      <c r="A8" s="282"/>
      <c r="B8" s="282"/>
      <c r="C8" s="282"/>
      <c r="E8" s="14" t="s">
        <v>849</v>
      </c>
      <c r="F8" s="14" t="e">
        <f>_xlfn.VAR.S(('Anasis Phase II Orig'!F5:T5))</f>
        <v>#DIV/0!</v>
      </c>
      <c r="G8" s="14" t="e">
        <f>_xlfn.VAR.S(('Anasis Phase II Orig'!V5:AJ5))</f>
        <v>#DIV/0!</v>
      </c>
      <c r="H8" s="14" t="e">
        <f>_xlfn.VAR.S(('Anasis Phase II Orig'!AL5:AZ5))</f>
        <v>#DIV/0!</v>
      </c>
      <c r="J8" s="3" t="s">
        <v>850</v>
      </c>
    </row>
    <row r="9" spans="1:10" s="81" customFormat="1" ht="3" customHeight="1" x14ac:dyDescent="0.3">
      <c r="J9" s="20"/>
    </row>
    <row r="10" spans="1:10" x14ac:dyDescent="0.3">
      <c r="A10" s="281" t="s">
        <v>498</v>
      </c>
      <c r="B10" s="281" t="s">
        <v>258</v>
      </c>
      <c r="C10" s="281" t="s">
        <v>500</v>
      </c>
      <c r="E10" s="14" t="s">
        <v>841</v>
      </c>
      <c r="F10" s="14" t="e">
        <f>AVERAGE('Anasis Phase II Orig'!F6:T6)</f>
        <v>#DIV/0!</v>
      </c>
      <c r="G10" s="14" t="e">
        <f>AVERAGE(('Anasis Phase II Orig'!V6:AJ6))</f>
        <v>#DIV/0!</v>
      </c>
      <c r="H10" s="14" t="e">
        <f>AVERAGE('Anasis Phase II Orig'!AL6:AZ6)</f>
        <v>#DIV/0!</v>
      </c>
      <c r="J10" s="3" t="s">
        <v>851</v>
      </c>
    </row>
    <row r="11" spans="1:10" x14ac:dyDescent="0.3">
      <c r="A11" s="282"/>
      <c r="B11" s="282"/>
      <c r="C11" s="282"/>
      <c r="E11" s="14" t="s">
        <v>449</v>
      </c>
      <c r="F11" s="14" t="e">
        <f>MEDIAN(('Anasis Phase II Orig'!F6:T6))</f>
        <v>#NUM!</v>
      </c>
      <c r="G11" s="14" t="e">
        <f>MEDIAN(('Anasis Phase II Orig'!V6:AJ6))</f>
        <v>#NUM!</v>
      </c>
      <c r="H11" s="14" t="e">
        <f>MEDIAN(('Anasis Phase II Orig'!AL6:AZ6))</f>
        <v>#NUM!</v>
      </c>
      <c r="J11" s="3" t="s">
        <v>852</v>
      </c>
    </row>
    <row r="12" spans="1:10" x14ac:dyDescent="0.3">
      <c r="A12" s="282"/>
      <c r="B12" s="282"/>
      <c r="C12" s="282"/>
      <c r="E12" s="14" t="s">
        <v>844</v>
      </c>
      <c r="F12" s="14" t="e">
        <f>MODE('Anasis Phase II Orig'!F6:T6)</f>
        <v>#N/A</v>
      </c>
      <c r="G12" s="14" t="e">
        <f>MODE('Anasis Phase II Orig'!V6:AJ6)</f>
        <v>#N/A</v>
      </c>
      <c r="H12" s="14" t="e">
        <f>MODE('Anasis Phase II Orig'!AL6:AZ6)</f>
        <v>#N/A</v>
      </c>
      <c r="J12" s="3" t="s">
        <v>853</v>
      </c>
    </row>
    <row r="13" spans="1:10" x14ac:dyDescent="0.3">
      <c r="A13" s="282"/>
      <c r="B13" s="282"/>
      <c r="C13" s="282"/>
      <c r="E13" s="14" t="s">
        <v>251</v>
      </c>
      <c r="F13" s="14" t="e" cm="1">
        <f t="array" aca="1" ref="F13" ca="1">RANGE('Anasis Phase II Orig'!F6:T6)</f>
        <v>#NAME?</v>
      </c>
      <c r="G13" s="14" t="e" cm="1">
        <f t="array" aca="1" ref="G13" ca="1">RANGE('Anasis Phase II Orig'!V6:AJ6)</f>
        <v>#NAME?</v>
      </c>
      <c r="H13" s="14" t="e" cm="1">
        <f t="array" aca="1" ref="H13" ca="1">RANGE('Anasis Phase II Orig'!AL6:AZ6)</f>
        <v>#NAME?</v>
      </c>
      <c r="J13" s="3" t="s">
        <v>854</v>
      </c>
    </row>
    <row r="14" spans="1:10" x14ac:dyDescent="0.3">
      <c r="A14" s="282"/>
      <c r="B14" s="282"/>
      <c r="C14" s="282"/>
      <c r="E14" s="14" t="s">
        <v>847</v>
      </c>
      <c r="F14" s="14" t="e">
        <f>_xlfn.STDEV.S(('Anasis Phase II Orig'!F6:T6))</f>
        <v>#DIV/0!</v>
      </c>
      <c r="G14" s="14" t="e">
        <f>_xlfn.STDEV.S(('Anasis Phase II Orig'!V6:AJ6))</f>
        <v>#DIV/0!</v>
      </c>
      <c r="H14" s="14" t="e">
        <f>_xlfn.STDEV.S(('Anasis Phase II Orig'!AL6:AZ6))</f>
        <v>#DIV/0!</v>
      </c>
      <c r="J14" s="3" t="s">
        <v>855</v>
      </c>
    </row>
    <row r="15" spans="1:10" x14ac:dyDescent="0.3">
      <c r="A15" s="282"/>
      <c r="B15" s="282"/>
      <c r="C15" s="282"/>
      <c r="E15" s="14" t="s">
        <v>849</v>
      </c>
      <c r="F15" s="14" t="e">
        <f>_xlfn.VAR.S(('Anasis Phase II Orig'!F6:T6))</f>
        <v>#DIV/0!</v>
      </c>
      <c r="G15" s="14" t="e">
        <f>_xlfn.VAR.S(('Anasis Phase II Orig'!V6:AJ6))</f>
        <v>#DIV/0!</v>
      </c>
      <c r="H15" s="14" t="e">
        <f>_xlfn.VAR.S(('Anasis Phase II Orig'!AL6:AZ6))</f>
        <v>#DIV/0!</v>
      </c>
      <c r="J15" s="3" t="s">
        <v>856</v>
      </c>
    </row>
    <row r="16" spans="1:10" s="81" customFormat="1" ht="3" customHeight="1" x14ac:dyDescent="0.3">
      <c r="J16" s="20"/>
    </row>
    <row r="17" spans="1:10" x14ac:dyDescent="0.3">
      <c r="A17" s="13" t="s">
        <v>295</v>
      </c>
      <c r="B17" s="13" t="s">
        <v>258</v>
      </c>
      <c r="C17" s="13" t="s">
        <v>519</v>
      </c>
      <c r="E17" s="14" t="s">
        <v>841</v>
      </c>
      <c r="F17" s="14" t="e">
        <f>AVERAGE(('Anasis Phase II Orig'!F7:T7))</f>
        <v>#DIV/0!</v>
      </c>
      <c r="G17" s="14" t="e">
        <f>AVERAGE('Anasis Phase II Orig'!V7:AJ7)</f>
        <v>#DIV/0!</v>
      </c>
      <c r="H17" s="14" t="e">
        <f>AVERAGE('Anasis Phase II Orig'!AL7:AZ7)</f>
        <v>#DIV/0!</v>
      </c>
      <c r="J17" s="3" t="s">
        <v>857</v>
      </c>
    </row>
    <row r="18" spans="1:10" x14ac:dyDescent="0.3">
      <c r="E18" s="14" t="s">
        <v>449</v>
      </c>
      <c r="F18" s="14" t="e">
        <f>MEDIAN(('Anasis Phase II Orig'!F7:T7))</f>
        <v>#NUM!</v>
      </c>
      <c r="G18" s="14" t="e">
        <f>MEDIAN(('Anasis Phase II Orig'!V7:AJ7))</f>
        <v>#NUM!</v>
      </c>
      <c r="H18" s="14" t="e">
        <f>MEDIAN(('Anasis Phase II Orig'!AL7:AZ7))</f>
        <v>#NUM!</v>
      </c>
      <c r="J18" s="3" t="s">
        <v>858</v>
      </c>
    </row>
    <row r="19" spans="1:10" x14ac:dyDescent="0.3">
      <c r="E19" s="14" t="s">
        <v>844</v>
      </c>
      <c r="F19" s="14" t="e">
        <f>MODE(('Anasis Phase II Orig'!F7:T7))</f>
        <v>#N/A</v>
      </c>
      <c r="G19" s="14" t="e">
        <f>MODE('Anasis Phase II Orig'!V7:AJ7)</f>
        <v>#N/A</v>
      </c>
      <c r="H19" s="14" t="e">
        <f>MODE('Anasis Phase II Orig'!AL7:AZ7)</f>
        <v>#N/A</v>
      </c>
      <c r="J19" s="3" t="s">
        <v>859</v>
      </c>
    </row>
    <row r="20" spans="1:10" x14ac:dyDescent="0.3">
      <c r="E20" s="14" t="s">
        <v>251</v>
      </c>
      <c r="F20" s="14" t="e" cm="1">
        <f t="array" aca="1" ref="F20" ca="1">RANGE('Anasis Phase II Orig'!F7:T7)</f>
        <v>#NAME?</v>
      </c>
      <c r="G20" s="14" t="e" cm="1">
        <f t="array" aca="1" ref="G20" ca="1">RANGE('Anasis Phase II Orig'!V7:AJ7)</f>
        <v>#NAME?</v>
      </c>
      <c r="H20" s="14" t="e" cm="1">
        <f t="array" aca="1" ref="H20" ca="1">RANGE('Anasis Phase II Orig'!AL7:AZ7)</f>
        <v>#NAME?</v>
      </c>
      <c r="J20" s="3" t="s">
        <v>860</v>
      </c>
    </row>
    <row r="21" spans="1:10" x14ac:dyDescent="0.3">
      <c r="E21" s="14" t="s">
        <v>847</v>
      </c>
      <c r="F21" s="14" t="e">
        <f>_xlfn.STDEV.S(('Anasis Phase II Orig'!F7:T7))</f>
        <v>#DIV/0!</v>
      </c>
      <c r="G21" s="14" t="e">
        <f>_xlfn.STDEV.S(('Anasis Phase II Orig'!V7:AJ7))</f>
        <v>#DIV/0!</v>
      </c>
      <c r="H21" s="14" t="e">
        <f>_xlfn.STDEV.S(('Anasis Phase II Orig'!AL7:AZ7))</f>
        <v>#DIV/0!</v>
      </c>
      <c r="J21" s="3" t="s">
        <v>861</v>
      </c>
    </row>
    <row r="22" spans="1:10" x14ac:dyDescent="0.3">
      <c r="E22" s="14" t="s">
        <v>849</v>
      </c>
      <c r="F22" s="14" t="e">
        <f>_xlfn.VAR.S(('Anasis Phase II Orig'!F7:T7))</f>
        <v>#DIV/0!</v>
      </c>
      <c r="G22" s="14" t="e">
        <f>_xlfn.VAR.S(('Anasis Phase II Orig'!V7:AJ7))</f>
        <v>#DIV/0!</v>
      </c>
      <c r="H22" s="14" t="e">
        <f>_xlfn.VAR.S(('Anasis Phase II Orig'!AL7:AZ7))</f>
        <v>#DIV/0!</v>
      </c>
      <c r="J22" s="3" t="s">
        <v>862</v>
      </c>
    </row>
    <row r="23" spans="1:10" s="81" customFormat="1" ht="3" customHeight="1" x14ac:dyDescent="0.3">
      <c r="J23" s="20"/>
    </row>
    <row r="24" spans="1:10" x14ac:dyDescent="0.3">
      <c r="A24" s="13" t="s">
        <v>538</v>
      </c>
      <c r="B24" s="13" t="s">
        <v>540</v>
      </c>
      <c r="C24" s="13" t="s">
        <v>541</v>
      </c>
      <c r="E24" s="14" t="s">
        <v>841</v>
      </c>
      <c r="F24" s="14" t="e">
        <f>AVERAGE('Anasis Phase II Orig'!F8:T8)</f>
        <v>#DIV/0!</v>
      </c>
      <c r="G24" s="14" t="e">
        <f>AVERAGE(('Anasis Phase II Orig'!V8:AJ8))</f>
        <v>#DIV/0!</v>
      </c>
      <c r="H24" s="14" t="e">
        <f>AVERAGE('Anasis Phase II Orig'!AL8:AZ8)</f>
        <v>#DIV/0!</v>
      </c>
    </row>
    <row r="25" spans="1:10" x14ac:dyDescent="0.3">
      <c r="E25" s="14" t="s">
        <v>449</v>
      </c>
      <c r="F25" s="14" t="e">
        <f>MEDIAN('Anasis Phase II Orig'!F8:T8)</f>
        <v>#NUM!</v>
      </c>
      <c r="G25" s="14" t="e">
        <f>MEDIAN(('Anasis Phase II Orig'!V8:AJ8))</f>
        <v>#NUM!</v>
      </c>
      <c r="H25" s="14" t="e">
        <f>MEDIAN(('Anasis Phase II Orig'!AL8:AZ8))</f>
        <v>#NUM!</v>
      </c>
    </row>
    <row r="26" spans="1:10" x14ac:dyDescent="0.3">
      <c r="E26" s="14" t="s">
        <v>844</v>
      </c>
      <c r="F26" s="14" t="e">
        <f>MODE('Anasis Phase II Orig'!F8:T8)</f>
        <v>#N/A</v>
      </c>
      <c r="G26" s="14" t="e">
        <f>MODE('Anasis Phase II Orig'!V8:AJ8)</f>
        <v>#N/A</v>
      </c>
      <c r="H26" s="14" t="e">
        <f>MODE('Anasis Phase II Orig'!AL8:AZ8)</f>
        <v>#N/A</v>
      </c>
    </row>
    <row r="27" spans="1:10" x14ac:dyDescent="0.3">
      <c r="E27" s="14" t="s">
        <v>251</v>
      </c>
      <c r="F27" s="14" t="e" cm="1">
        <f t="array" aca="1" ref="F27" ca="1">RANGE('Anasis Phase II Orig'!F8:T8)</f>
        <v>#NAME?</v>
      </c>
      <c r="G27" s="14" t="e" cm="1">
        <f t="array" aca="1" ref="G27" ca="1">RANGE('Anasis Phase II Orig'!V8:AJ8)</f>
        <v>#NAME?</v>
      </c>
      <c r="H27" s="14" t="e" cm="1">
        <f t="array" aca="1" ref="H27" ca="1">RANGE('Anasis Phase II Orig'!AL8:AZ8)</f>
        <v>#NAME?</v>
      </c>
    </row>
    <row r="28" spans="1:10" x14ac:dyDescent="0.3">
      <c r="E28" s="14" t="s">
        <v>847</v>
      </c>
      <c r="F28" s="14" t="e">
        <f>_xlfn.STDEV.S('Anasis Phase II Orig'!F8:T8)</f>
        <v>#DIV/0!</v>
      </c>
      <c r="G28" s="14" t="e">
        <f>_xlfn.STDEV.S(('Anasis Phase II Orig'!V8:AJ8))</f>
        <v>#DIV/0!</v>
      </c>
      <c r="H28" s="14" t="e">
        <f>_xlfn.STDEV.S(('Anasis Phase II Orig'!AL8:AZ8))</f>
        <v>#DIV/0!</v>
      </c>
    </row>
    <row r="29" spans="1:10" x14ac:dyDescent="0.3">
      <c r="E29" s="14" t="s">
        <v>849</v>
      </c>
      <c r="F29" s="14" t="e">
        <f>_xlfn.VAR.S('Anasis Phase II Orig'!F8:T8)</f>
        <v>#DIV/0!</v>
      </c>
      <c r="G29" s="14" t="e">
        <f>_xlfn.VAR.S(('Anasis Phase II Orig'!V8:AJ8))</f>
        <v>#DIV/0!</v>
      </c>
      <c r="H29" s="14" t="e">
        <f>_xlfn.VAR.S(('Anasis Phase II Orig'!AL8:AZ8))</f>
        <v>#DIV/0!</v>
      </c>
    </row>
    <row r="30" spans="1:10" s="81" customFormat="1" ht="3" customHeight="1" x14ac:dyDescent="0.3">
      <c r="J30" s="20"/>
    </row>
    <row r="31" spans="1:10" x14ac:dyDescent="0.3">
      <c r="A31" s="13" t="s">
        <v>559</v>
      </c>
      <c r="B31" s="13" t="s">
        <v>365</v>
      </c>
      <c r="C31" s="13" t="s">
        <v>560</v>
      </c>
      <c r="E31" s="14" t="s">
        <v>841</v>
      </c>
      <c r="F31" s="14" t="e">
        <f>AVERAGE(('Anasis Phase II Orig'!F9:T9))</f>
        <v>#DIV/0!</v>
      </c>
      <c r="G31" s="14" t="e">
        <f>AVERAGE(('Anasis Phase II Orig'!V9:AJ9))</f>
        <v>#DIV/0!</v>
      </c>
      <c r="H31" s="14" t="e">
        <f>AVERAGE('Anasis Phase II Orig'!AL9:AZ9)</f>
        <v>#DIV/0!</v>
      </c>
    </row>
    <row r="32" spans="1:10" x14ac:dyDescent="0.3">
      <c r="E32" s="14" t="s">
        <v>449</v>
      </c>
      <c r="F32" s="14" t="e">
        <f>MEDIAN(('Anasis Phase II Orig'!F9:T9))</f>
        <v>#NUM!</v>
      </c>
      <c r="G32" s="14" t="e">
        <f>MEDIAN(('Anasis Phase II Orig'!V9:AJ9))</f>
        <v>#NUM!</v>
      </c>
      <c r="H32" s="14" t="e">
        <f>MEDIAN(('Anasis Phase II Orig'!AL9:AZ9))</f>
        <v>#NUM!</v>
      </c>
    </row>
    <row r="33" spans="1:10" x14ac:dyDescent="0.3">
      <c r="E33" s="14" t="s">
        <v>844</v>
      </c>
      <c r="F33" s="14" t="e">
        <f>MODE(('Anasis Phase II Orig'!F9:T9))</f>
        <v>#N/A</v>
      </c>
      <c r="G33" s="14" t="e">
        <f>MODE('Anasis Phase II Orig'!V9:AJ9)</f>
        <v>#N/A</v>
      </c>
      <c r="H33" s="14" t="e">
        <f>MODE('Anasis Phase II Orig'!AL9:AZ9)</f>
        <v>#N/A</v>
      </c>
    </row>
    <row r="34" spans="1:10" x14ac:dyDescent="0.3">
      <c r="E34" s="14" t="s">
        <v>251</v>
      </c>
      <c r="F34" s="14" t="e" cm="1">
        <f t="array" aca="1" ref="F34" ca="1">RANGE('Anasis Phase II Orig'!F9:T9)</f>
        <v>#NAME?</v>
      </c>
      <c r="G34" s="14" t="e" cm="1">
        <f t="array" aca="1" ref="G34" ca="1">RANGE('Anasis Phase II Orig'!V9:AJ9)</f>
        <v>#NAME?</v>
      </c>
      <c r="H34" s="14" t="e" cm="1">
        <f t="array" aca="1" ref="H34" ca="1">RANGE('Anasis Phase II Orig'!AL9:AZ9)</f>
        <v>#NAME?</v>
      </c>
    </row>
    <row r="35" spans="1:10" x14ac:dyDescent="0.3">
      <c r="E35" s="14" t="s">
        <v>847</v>
      </c>
      <c r="F35" s="14" t="e">
        <f>_xlfn.STDEV.S(('Anasis Phase II Orig'!F9:T9))</f>
        <v>#DIV/0!</v>
      </c>
      <c r="G35" s="14" t="e">
        <f>_xlfn.STDEV.S(('Anasis Phase II Orig'!V9:AJ9))</f>
        <v>#DIV/0!</v>
      </c>
      <c r="H35" s="14" t="e">
        <f>_xlfn.STDEV.S(('Anasis Phase II Orig'!AL9:AZ9))</f>
        <v>#DIV/0!</v>
      </c>
    </row>
    <row r="36" spans="1:10" x14ac:dyDescent="0.3">
      <c r="E36" s="14" t="s">
        <v>849</v>
      </c>
      <c r="F36" s="14" t="e">
        <f>_xlfn.VAR.S(('Anasis Phase II Orig'!F9:T9))</f>
        <v>#DIV/0!</v>
      </c>
      <c r="G36" s="14" t="e">
        <f>_xlfn.VAR.S(('Anasis Phase II Orig'!V9:AJ9))</f>
        <v>#DIV/0!</v>
      </c>
      <c r="H36" s="14" t="e">
        <f>_xlfn.VAR.S(('Anasis Phase II Orig'!AL9:AZ9))</f>
        <v>#DIV/0!</v>
      </c>
    </row>
    <row r="37" spans="1:10" s="81" customFormat="1" ht="3" customHeight="1" x14ac:dyDescent="0.3">
      <c r="J37" s="20"/>
    </row>
    <row r="38" spans="1:10" x14ac:dyDescent="0.3">
      <c r="A38" s="13" t="s">
        <v>320</v>
      </c>
      <c r="B38" s="13" t="s">
        <v>318</v>
      </c>
      <c r="C38" s="13" t="s">
        <v>579</v>
      </c>
      <c r="E38" s="14" t="s">
        <v>841</v>
      </c>
      <c r="F38" s="14" t="e">
        <f>AVERAGE('Anasis Phase II Orig'!F10:T10)</f>
        <v>#DIV/0!</v>
      </c>
      <c r="G38" s="14" t="e">
        <f>AVERAGE(('Anasis Phase II Orig'!V10:AJ10))</f>
        <v>#DIV/0!</v>
      </c>
      <c r="H38" s="14" t="e">
        <f>AVERAGE('Anasis Phase II Orig'!AL10:AZ10)</f>
        <v>#DIV/0!</v>
      </c>
    </row>
    <row r="39" spans="1:10" x14ac:dyDescent="0.3">
      <c r="E39" s="14" t="s">
        <v>449</v>
      </c>
      <c r="F39" s="14" t="e">
        <f>MEDIAN(('Anasis Phase II Orig'!F10:T10))</f>
        <v>#NUM!</v>
      </c>
      <c r="G39" s="14" t="e">
        <f>MEDIAN(('Anasis Phase II Orig'!V10:AJ10))</f>
        <v>#NUM!</v>
      </c>
      <c r="H39" s="14" t="e">
        <f>MEDIAN(('Anasis Phase II Orig'!AL10:AZ10))</f>
        <v>#NUM!</v>
      </c>
    </row>
    <row r="40" spans="1:10" x14ac:dyDescent="0.3">
      <c r="E40" s="14" t="s">
        <v>844</v>
      </c>
      <c r="F40" s="14" t="e">
        <f>MODE(('Anasis Phase II Orig'!F10:T10))</f>
        <v>#N/A</v>
      </c>
      <c r="G40" s="14" t="e">
        <f>MODE('Anasis Phase II Orig'!V10:AJ10)</f>
        <v>#N/A</v>
      </c>
      <c r="H40" s="14" t="e">
        <f>MODE('Anasis Phase II Orig'!AL10:AZ10)</f>
        <v>#N/A</v>
      </c>
    </row>
    <row r="41" spans="1:10" x14ac:dyDescent="0.3">
      <c r="E41" s="14" t="s">
        <v>251</v>
      </c>
      <c r="F41" s="14" t="e" cm="1">
        <f t="array" aca="1" ref="F41" ca="1">RANGE('Anasis Phase II Orig'!F10:T10)</f>
        <v>#NAME?</v>
      </c>
      <c r="G41" s="14" t="e" cm="1">
        <f t="array" aca="1" ref="G41" ca="1">RANGE('Anasis Phase II Orig'!V10:AJ10)</f>
        <v>#NAME?</v>
      </c>
      <c r="H41" s="14" t="e" cm="1">
        <f t="array" aca="1" ref="H41" ca="1">RANGE('Anasis Phase II Orig'!AL10:AZ10)</f>
        <v>#NAME?</v>
      </c>
    </row>
    <row r="42" spans="1:10" x14ac:dyDescent="0.3">
      <c r="E42" s="14" t="s">
        <v>847</v>
      </c>
      <c r="F42" s="14" t="e">
        <f>_xlfn.STDEV.S(('Anasis Phase II Orig'!F10:T10))</f>
        <v>#DIV/0!</v>
      </c>
      <c r="G42" s="14" t="e">
        <f>_xlfn.STDEV.S(('Anasis Phase II Orig'!V10:AJ10))</f>
        <v>#DIV/0!</v>
      </c>
      <c r="H42" s="14" t="e">
        <f>_xlfn.STDEV.S(('Anasis Phase II Orig'!AL10:AZ10))</f>
        <v>#DIV/0!</v>
      </c>
    </row>
    <row r="43" spans="1:10" x14ac:dyDescent="0.3">
      <c r="E43" s="14" t="s">
        <v>849</v>
      </c>
      <c r="F43" s="14" t="e">
        <f>_xlfn.VAR.S(('Anasis Phase II Orig'!F10:T10))</f>
        <v>#DIV/0!</v>
      </c>
      <c r="G43" s="14" t="e">
        <f>_xlfn.VAR.S(('Anasis Phase II Orig'!V10:AJ10))</f>
        <v>#DIV/0!</v>
      </c>
      <c r="H43" s="14" t="e">
        <f>_xlfn.VAR.S(('Anasis Phase II Orig'!AL10:AZ10))</f>
        <v>#DIV/0!</v>
      </c>
    </row>
    <row r="44" spans="1:10" s="81" customFormat="1" ht="3" customHeight="1" x14ac:dyDescent="0.3">
      <c r="J44" s="20"/>
    </row>
    <row r="45" spans="1:10" x14ac:dyDescent="0.3">
      <c r="A45" s="13" t="s">
        <v>328</v>
      </c>
      <c r="B45" s="13" t="s">
        <v>599</v>
      </c>
      <c r="C45" s="13" t="s">
        <v>600</v>
      </c>
      <c r="E45" s="14" t="s">
        <v>841</v>
      </c>
      <c r="F45" s="14" t="e">
        <f>AVERAGE('Anasis Phase II Orig'!F11:T11)</f>
        <v>#DIV/0!</v>
      </c>
      <c r="G45" s="14" t="e">
        <f>AVERAGE(('Anasis Phase II Orig'!V11:AJ11))</f>
        <v>#DIV/0!</v>
      </c>
      <c r="H45" s="14" t="e">
        <f>AVERAGE('Anasis Phase II Orig'!AL11:AZ11)</f>
        <v>#DIV/0!</v>
      </c>
    </row>
    <row r="46" spans="1:10" x14ac:dyDescent="0.3">
      <c r="E46" s="14" t="s">
        <v>449</v>
      </c>
      <c r="F46" s="14" t="e">
        <f>MEDIAN('Anasis Phase II Orig'!F11:T11)</f>
        <v>#NUM!</v>
      </c>
      <c r="G46" s="14" t="e">
        <f>MEDIAN(('Anasis Phase II Orig'!V11:AJ11))</f>
        <v>#NUM!</v>
      </c>
      <c r="H46" s="14" t="e">
        <f>MEDIAN(('Anasis Phase II Orig'!AL11:AZ11))</f>
        <v>#NUM!</v>
      </c>
    </row>
    <row r="47" spans="1:10" x14ac:dyDescent="0.3">
      <c r="E47" s="14" t="s">
        <v>844</v>
      </c>
      <c r="F47" s="14" t="e">
        <f>MODE(('Anasis Phase II Orig'!F11:T11))</f>
        <v>#N/A</v>
      </c>
      <c r="G47" s="14" t="e">
        <f>MODE('Anasis Phase II Orig'!V11:AJ11)</f>
        <v>#N/A</v>
      </c>
      <c r="H47" s="14" t="e">
        <f>MODE('Anasis Phase II Orig'!AL11:AZ11)</f>
        <v>#N/A</v>
      </c>
    </row>
    <row r="48" spans="1:10" x14ac:dyDescent="0.3">
      <c r="E48" s="14" t="s">
        <v>251</v>
      </c>
      <c r="F48" s="14" t="e" cm="1">
        <f t="array" aca="1" ref="F48" ca="1">RANGE('Anasis Phase II Orig'!F11:T11)</f>
        <v>#NAME?</v>
      </c>
      <c r="G48" s="14" t="e" cm="1">
        <f t="array" aca="1" ref="G48" ca="1">RANGE('Anasis Phase II Orig'!V11:AJ11)</f>
        <v>#NAME?</v>
      </c>
      <c r="H48" s="14" t="e" cm="1">
        <f t="array" aca="1" ref="H48" ca="1">RANGE('Anasis Phase II Orig'!AL11:AZ11)</f>
        <v>#NAME?</v>
      </c>
    </row>
    <row r="49" spans="1:10" x14ac:dyDescent="0.3">
      <c r="E49" s="14" t="s">
        <v>847</v>
      </c>
      <c r="F49" s="14" t="e">
        <f>_xlfn.STDEV.S(('Anasis Phase II Orig'!F11:T11))</f>
        <v>#DIV/0!</v>
      </c>
      <c r="G49" s="14" t="e">
        <f>_xlfn.STDEV.S(('Anasis Phase II Orig'!V11:AJ11))</f>
        <v>#DIV/0!</v>
      </c>
      <c r="H49" s="14" t="e">
        <f>_xlfn.STDEV.S(('Anasis Phase II Orig'!AL11:AZ11))</f>
        <v>#DIV/0!</v>
      </c>
    </row>
    <row r="50" spans="1:10" x14ac:dyDescent="0.3">
      <c r="E50" s="14" t="s">
        <v>849</v>
      </c>
      <c r="F50" s="14" t="e">
        <f>_xlfn.VAR.S(('Anasis Phase II Orig'!F11:T11))</f>
        <v>#DIV/0!</v>
      </c>
      <c r="G50" s="14" t="e">
        <f>_xlfn.VAR.S(('Anasis Phase II Orig'!V11:AJ11))</f>
        <v>#DIV/0!</v>
      </c>
      <c r="H50" s="14" t="e">
        <f>_xlfn.VAR.S(('Anasis Phase II Orig'!AL11:AZ11))</f>
        <v>#DIV/0!</v>
      </c>
    </row>
    <row r="51" spans="1:10" s="81" customFormat="1" ht="3" customHeight="1" x14ac:dyDescent="0.3">
      <c r="J51" s="20"/>
    </row>
    <row r="52" spans="1:10" x14ac:dyDescent="0.3">
      <c r="A52" s="13" t="s">
        <v>335</v>
      </c>
      <c r="B52" s="13" t="s">
        <v>619</v>
      </c>
      <c r="C52" s="13" t="s">
        <v>620</v>
      </c>
      <c r="E52" s="14" t="s">
        <v>841</v>
      </c>
      <c r="F52" s="14" t="e">
        <f>AVERAGE(('Anasis Phase II Orig'!F12:T12))</f>
        <v>#DIV/0!</v>
      </c>
      <c r="G52" s="14" t="e">
        <f>AVERAGE(('Anasis Phase II Orig'!V12:AJ12))</f>
        <v>#DIV/0!</v>
      </c>
      <c r="H52" s="14" t="e">
        <f>AVERAGE('Anasis Phase II Orig'!AL12:AZ12)</f>
        <v>#DIV/0!</v>
      </c>
    </row>
    <row r="53" spans="1:10" x14ac:dyDescent="0.3">
      <c r="E53" s="14" t="s">
        <v>449</v>
      </c>
      <c r="F53" s="14" t="e">
        <f>MEDIAN(('Anasis Phase II Orig'!F12:T12))</f>
        <v>#NUM!</v>
      </c>
      <c r="G53" s="14" t="e">
        <f>MEDIAN(('Anasis Phase II Orig'!V12:AJ12))</f>
        <v>#NUM!</v>
      </c>
      <c r="H53" s="14" t="e">
        <f>MEDIAN(('Anasis Phase II Orig'!AL12:AZ12))</f>
        <v>#NUM!</v>
      </c>
    </row>
    <row r="54" spans="1:10" x14ac:dyDescent="0.3">
      <c r="E54" s="14" t="s">
        <v>844</v>
      </c>
      <c r="F54" s="14" t="e">
        <f>MODE(('Anasis Phase II Orig'!F12:T12))</f>
        <v>#N/A</v>
      </c>
      <c r="G54" s="14" t="e">
        <f>MODE('Anasis Phase II Orig'!V12:AJ12)</f>
        <v>#N/A</v>
      </c>
      <c r="H54" s="14" t="e">
        <f>MODE('Anasis Phase II Orig'!AL12:AZ12)</f>
        <v>#N/A</v>
      </c>
    </row>
    <row r="55" spans="1:10" x14ac:dyDescent="0.3">
      <c r="E55" s="14" t="s">
        <v>251</v>
      </c>
      <c r="F55" s="14" t="e" cm="1">
        <f t="array" aca="1" ref="F55" ca="1">RANGE('Anasis Phase II Orig'!F12:T12)</f>
        <v>#NAME?</v>
      </c>
      <c r="G55" s="14" t="e" cm="1">
        <f t="array" aca="1" ref="G55" ca="1">RANGE('Anasis Phase II Orig'!V12:AJ12)</f>
        <v>#NAME?</v>
      </c>
      <c r="H55" s="14" t="e" cm="1">
        <f t="array" aca="1" ref="H55" ca="1">RANGE('Anasis Phase II Orig'!AL12:AZ12)</f>
        <v>#NAME?</v>
      </c>
    </row>
    <row r="56" spans="1:10" x14ac:dyDescent="0.3">
      <c r="E56" s="14" t="s">
        <v>847</v>
      </c>
      <c r="F56" s="14" t="e">
        <f>_xlfn.STDEV.S(('Anasis Phase II Orig'!F12:T12))</f>
        <v>#DIV/0!</v>
      </c>
      <c r="G56" s="14" t="e">
        <f>_xlfn.STDEV.S(('Anasis Phase II Orig'!V12:AJ12))</f>
        <v>#DIV/0!</v>
      </c>
      <c r="H56" s="14" t="e">
        <f>_xlfn.STDEV.S(('Anasis Phase II Orig'!AL12:AZ12))</f>
        <v>#DIV/0!</v>
      </c>
    </row>
    <row r="57" spans="1:10" x14ac:dyDescent="0.3">
      <c r="E57" s="14" t="s">
        <v>849</v>
      </c>
      <c r="F57" s="14" t="e">
        <f>_xlfn.VAR.S(('Anasis Phase II Orig'!F12:T12))</f>
        <v>#DIV/0!</v>
      </c>
      <c r="G57" s="14" t="e">
        <f>_xlfn.VAR.S(('Anasis Phase II Orig'!V12:AJ12))</f>
        <v>#DIV/0!</v>
      </c>
      <c r="H57" s="14" t="e">
        <f>_xlfn.VAR.S(('Anasis Phase II Orig'!AL12:AZ12))</f>
        <v>#DIV/0!</v>
      </c>
    </row>
    <row r="58" spans="1:10" s="81" customFormat="1" ht="3" customHeight="1" x14ac:dyDescent="0.3">
      <c r="J58" s="20"/>
    </row>
    <row r="59" spans="1:10" x14ac:dyDescent="0.3">
      <c r="A59" s="13" t="s">
        <v>335</v>
      </c>
      <c r="B59" s="13" t="s">
        <v>638</v>
      </c>
      <c r="C59" s="13" t="s">
        <v>639</v>
      </c>
      <c r="E59" s="14" t="s">
        <v>841</v>
      </c>
      <c r="F59" s="14" t="e">
        <f>AVERAGE(('Anasis Phase II Orig'!F13:T13))</f>
        <v>#DIV/0!</v>
      </c>
      <c r="G59" s="14" t="e">
        <f>AVERAGE(('Anasis Phase II Orig'!V13:AJ13))</f>
        <v>#DIV/0!</v>
      </c>
      <c r="H59" s="14" t="e">
        <f>AVERAGE('Anasis Phase II Orig'!AL13:AZ13)</f>
        <v>#DIV/0!</v>
      </c>
    </row>
    <row r="60" spans="1:10" x14ac:dyDescent="0.3">
      <c r="E60" s="14" t="s">
        <v>449</v>
      </c>
      <c r="F60" s="14" t="e">
        <f>MEDIAN(('Anasis Phase II Orig'!F13:T13))</f>
        <v>#NUM!</v>
      </c>
      <c r="G60" s="14" t="e">
        <f>MEDIAN(('Anasis Phase II Orig'!V13:AJ13))</f>
        <v>#NUM!</v>
      </c>
      <c r="H60" s="14" t="e">
        <f>MEDIAN(('Anasis Phase II Orig'!AL13:AZ13))</f>
        <v>#NUM!</v>
      </c>
    </row>
    <row r="61" spans="1:10" x14ac:dyDescent="0.3">
      <c r="E61" s="14" t="s">
        <v>844</v>
      </c>
      <c r="F61" s="14" t="e">
        <f>MODE(('Anasis Phase II Orig'!F13:T13))</f>
        <v>#N/A</v>
      </c>
      <c r="G61" s="14" t="e">
        <f>MODE('Anasis Phase II Orig'!V13:AJ13)</f>
        <v>#N/A</v>
      </c>
      <c r="H61" s="14" t="e">
        <f>MODE('Anasis Phase II Orig'!AL13:AZ13)</f>
        <v>#N/A</v>
      </c>
    </row>
    <row r="62" spans="1:10" x14ac:dyDescent="0.3">
      <c r="E62" s="14" t="s">
        <v>251</v>
      </c>
      <c r="F62" s="14" t="e" cm="1">
        <f t="array" aca="1" ref="F62" ca="1">RANGE('Anasis Phase II Orig'!F13:T13)</f>
        <v>#NAME?</v>
      </c>
      <c r="G62" s="14" t="e" cm="1">
        <f t="array" aca="1" ref="G62" ca="1">RANGE('Anasis Phase II Orig'!V13:AJ13)</f>
        <v>#NAME?</v>
      </c>
      <c r="H62" s="14" t="e" cm="1">
        <f t="array" aca="1" ref="H62" ca="1">RANGE('Anasis Phase II Orig'!AL13:AZ13)</f>
        <v>#NAME?</v>
      </c>
    </row>
    <row r="63" spans="1:10" x14ac:dyDescent="0.3">
      <c r="E63" s="14" t="s">
        <v>847</v>
      </c>
      <c r="F63" s="14" t="e">
        <f>_xlfn.STDEV.S(('Anasis Phase II Orig'!F13:T13))</f>
        <v>#DIV/0!</v>
      </c>
      <c r="G63" s="14" t="e">
        <f>_xlfn.STDEV.S(('Anasis Phase II Orig'!V13:AJ13))</f>
        <v>#DIV/0!</v>
      </c>
      <c r="H63" s="14" t="e">
        <f>_xlfn.STDEV.S(('Anasis Phase II Orig'!AL13:AZ13))</f>
        <v>#DIV/0!</v>
      </c>
    </row>
    <row r="64" spans="1:10" x14ac:dyDescent="0.3">
      <c r="E64" s="14" t="s">
        <v>849</v>
      </c>
      <c r="F64" s="14" t="e">
        <f>_xlfn.VAR.S(('Anasis Phase II Orig'!F13:T13))</f>
        <v>#DIV/0!</v>
      </c>
      <c r="G64" s="14" t="e">
        <f>_xlfn.VAR.S(('Anasis Phase II Orig'!V13:AJ13))</f>
        <v>#DIV/0!</v>
      </c>
      <c r="H64" s="14" t="e">
        <f>_xlfn.VAR.S(('Anasis Phase II Orig'!AL13:AZ13))</f>
        <v>#DIV/0!</v>
      </c>
    </row>
    <row r="65" spans="1:10" s="81" customFormat="1" ht="3" customHeight="1" x14ac:dyDescent="0.3">
      <c r="J65" s="20"/>
    </row>
    <row r="66" spans="1:10" x14ac:dyDescent="0.3">
      <c r="A66" s="13" t="s">
        <v>335</v>
      </c>
      <c r="B66" s="13" t="s">
        <v>657</v>
      </c>
      <c r="C66" s="13" t="s">
        <v>658</v>
      </c>
      <c r="E66" s="14" t="s">
        <v>841</v>
      </c>
      <c r="F66" s="14" t="e">
        <f>AVERAGE('Anasis Phase II Orig'!F14:T14)</f>
        <v>#DIV/0!</v>
      </c>
      <c r="G66" s="14" t="e">
        <f>AVERAGE(('Anasis Phase II Orig'!V14:AJ14))</f>
        <v>#DIV/0!</v>
      </c>
      <c r="H66" s="14" t="e">
        <f>AVERAGE('Anasis Phase II Orig'!AL14:AZ14)</f>
        <v>#DIV/0!</v>
      </c>
    </row>
    <row r="67" spans="1:10" x14ac:dyDescent="0.3">
      <c r="E67" s="14" t="s">
        <v>449</v>
      </c>
      <c r="F67" s="14" t="e">
        <f>MEDIAN(('Anasis Phase II Orig'!F14:T14))</f>
        <v>#NUM!</v>
      </c>
      <c r="G67" s="14" t="e">
        <f>MEDIAN(('Anasis Phase II Orig'!V14:AJ14))</f>
        <v>#NUM!</v>
      </c>
      <c r="H67" s="14" t="e">
        <f>MEDIAN(('Anasis Phase II Orig'!AL14:AZ14))</f>
        <v>#NUM!</v>
      </c>
    </row>
    <row r="68" spans="1:10" x14ac:dyDescent="0.3">
      <c r="E68" s="14" t="s">
        <v>844</v>
      </c>
      <c r="F68" s="14" t="e">
        <f>MODE(('Anasis Phase II Orig'!F14:T14))</f>
        <v>#N/A</v>
      </c>
      <c r="G68" s="14" t="e">
        <f>MODE('Anasis Phase II Orig'!V14:AJ14)</f>
        <v>#N/A</v>
      </c>
      <c r="H68" s="14" t="e">
        <f>MODE('Anasis Phase II Orig'!AL14:AZ14)</f>
        <v>#N/A</v>
      </c>
    </row>
    <row r="69" spans="1:10" x14ac:dyDescent="0.3">
      <c r="E69" s="14" t="s">
        <v>251</v>
      </c>
      <c r="F69" s="14" t="e" cm="1">
        <f t="array" aca="1" ref="F69" ca="1">RANGE('Anasis Phase II Orig'!F14:T14)</f>
        <v>#NAME?</v>
      </c>
      <c r="G69" s="14" t="e" cm="1">
        <f t="array" aca="1" ref="G69" ca="1">RANGE('Anasis Phase II Orig'!V14:AJ14)</f>
        <v>#NAME?</v>
      </c>
      <c r="H69" s="14" t="e" cm="1">
        <f t="array" aca="1" ref="H69" ca="1">RANGE('Anasis Phase II Orig'!AL14:AZ14)</f>
        <v>#NAME?</v>
      </c>
    </row>
    <row r="70" spans="1:10" x14ac:dyDescent="0.3">
      <c r="E70" s="14" t="s">
        <v>847</v>
      </c>
      <c r="F70" s="14" t="e">
        <f>_xlfn.STDEV.S(('Anasis Phase II Orig'!F14:T14))</f>
        <v>#DIV/0!</v>
      </c>
      <c r="G70" s="14" t="e">
        <f>_xlfn.STDEV.S(('Anasis Phase II Orig'!V14:AJ14))</f>
        <v>#DIV/0!</v>
      </c>
      <c r="H70" s="14" t="e">
        <f>_xlfn.STDEV.S(('Anasis Phase II Orig'!AL14:AZ14))</f>
        <v>#DIV/0!</v>
      </c>
    </row>
    <row r="71" spans="1:10" x14ac:dyDescent="0.3">
      <c r="E71" s="14" t="s">
        <v>849</v>
      </c>
      <c r="F71" s="14" t="e">
        <f>_xlfn.VAR.S(('Anasis Phase II Orig'!F14:T14))</f>
        <v>#DIV/0!</v>
      </c>
      <c r="G71" s="14" t="e">
        <f>_xlfn.VAR.S(('Anasis Phase II Orig'!V14:AJ14))</f>
        <v>#DIV/0!</v>
      </c>
      <c r="H71" s="14" t="e">
        <f>_xlfn.VAR.S(('Anasis Phase II Orig'!AL14:AZ14))</f>
        <v>#DIV/0!</v>
      </c>
    </row>
    <row r="72" spans="1:10" s="81" customFormat="1" ht="3" customHeight="1" x14ac:dyDescent="0.3">
      <c r="J72" s="20"/>
    </row>
    <row r="73" spans="1:10" x14ac:dyDescent="0.3">
      <c r="A73" s="13" t="s">
        <v>344</v>
      </c>
      <c r="B73" s="13" t="s">
        <v>675</v>
      </c>
      <c r="C73" s="13" t="s">
        <v>676</v>
      </c>
      <c r="E73" s="14" t="s">
        <v>841</v>
      </c>
      <c r="F73" s="14" t="e">
        <f>AVERAGE(('Anasis Phase II Orig'!F15:T15))</f>
        <v>#DIV/0!</v>
      </c>
      <c r="G73" s="14" t="e">
        <f>AVERAGE(('Anasis Phase II Orig'!V15:AJ15))</f>
        <v>#DIV/0!</v>
      </c>
      <c r="H73" s="14" t="e">
        <f>AVERAGE('Anasis Phase II Orig'!AL15:AZ15)</f>
        <v>#DIV/0!</v>
      </c>
    </row>
    <row r="74" spans="1:10" x14ac:dyDescent="0.3">
      <c r="E74" s="14" t="s">
        <v>449</v>
      </c>
      <c r="F74" s="14" t="e">
        <f>MEDIAN(('Anasis Phase II Orig'!F15:T15))</f>
        <v>#NUM!</v>
      </c>
      <c r="G74" s="14" t="e">
        <f>MEDIAN(('Anasis Phase II Orig'!V15:AJ15))</f>
        <v>#NUM!</v>
      </c>
      <c r="H74" s="14" t="e">
        <f>MEDIAN(('Anasis Phase II Orig'!AL15:AZ15))</f>
        <v>#NUM!</v>
      </c>
    </row>
    <row r="75" spans="1:10" x14ac:dyDescent="0.3">
      <c r="E75" s="14" t="s">
        <v>844</v>
      </c>
      <c r="F75" s="14" t="e">
        <f>MODE(('Anasis Phase II Orig'!F15:T15))</f>
        <v>#N/A</v>
      </c>
      <c r="G75" s="14" t="e">
        <f>MODE('Anasis Phase II Orig'!V15:AJ15)</f>
        <v>#N/A</v>
      </c>
      <c r="H75" s="14" t="e">
        <f>MODE('Anasis Phase II Orig'!AL15:AZ15)</f>
        <v>#N/A</v>
      </c>
    </row>
    <row r="76" spans="1:10" x14ac:dyDescent="0.3">
      <c r="E76" s="14" t="s">
        <v>251</v>
      </c>
      <c r="F76" s="14" t="e" cm="1">
        <f t="array" aca="1" ref="F76" ca="1">RANGE('Anasis Phase II Orig'!F15:T15)</f>
        <v>#NAME?</v>
      </c>
      <c r="G76" s="14" t="e" cm="1">
        <f t="array" aca="1" ref="G76" ca="1">RANGE('Anasis Phase II Orig'!V15:AJ15)</f>
        <v>#NAME?</v>
      </c>
      <c r="H76" s="14" t="e" cm="1">
        <f t="array" aca="1" ref="H76" ca="1">RANGE('Anasis Phase II Orig'!AL15:AZ15)</f>
        <v>#NAME?</v>
      </c>
    </row>
    <row r="77" spans="1:10" x14ac:dyDescent="0.3">
      <c r="E77" s="14" t="s">
        <v>847</v>
      </c>
      <c r="F77" s="14" t="e">
        <f>_xlfn.STDEV.S(('Anasis Phase II Orig'!F15:T15))</f>
        <v>#DIV/0!</v>
      </c>
      <c r="G77" s="14" t="e">
        <f>_xlfn.STDEV.S(('Anasis Phase II Orig'!V15:AJ15))</f>
        <v>#DIV/0!</v>
      </c>
      <c r="H77" s="14" t="e">
        <f>_xlfn.STDEV.S(('Anasis Phase II Orig'!AL15:AZ15))</f>
        <v>#DIV/0!</v>
      </c>
    </row>
    <row r="78" spans="1:10" x14ac:dyDescent="0.3">
      <c r="E78" s="14" t="s">
        <v>849</v>
      </c>
      <c r="F78" s="14" t="e">
        <f>_xlfn.VAR.S(('Anasis Phase II Orig'!F15:T15))</f>
        <v>#DIV/0!</v>
      </c>
      <c r="G78" s="14" t="e">
        <f>_xlfn.VAR.S(('Anasis Phase II Orig'!V15:AJ15))</f>
        <v>#DIV/0!</v>
      </c>
      <c r="H78" s="14" t="e">
        <f>_xlfn.VAR.S(('Anasis Phase II Orig'!AL15:AZ15))</f>
        <v>#DIV/0!</v>
      </c>
    </row>
    <row r="79" spans="1:10" s="81" customFormat="1" ht="3" customHeight="1" x14ac:dyDescent="0.3">
      <c r="J79" s="20"/>
    </row>
    <row r="80" spans="1:10" ht="15" thickBot="1" x14ac:dyDescent="0.35">
      <c r="A80" s="71" t="s">
        <v>352</v>
      </c>
      <c r="B80" s="71" t="s">
        <v>695</v>
      </c>
      <c r="C80" s="71" t="s">
        <v>696</v>
      </c>
      <c r="E80" s="14" t="s">
        <v>841</v>
      </c>
      <c r="F80" s="14" t="e">
        <f>AVERAGE(('Anasis Phase II Orig'!F16:T16))</f>
        <v>#DIV/0!</v>
      </c>
      <c r="G80" s="14" t="e">
        <f>AVERAGE(('Anasis Phase II Orig'!V16:AJ16))</f>
        <v>#DIV/0!</v>
      </c>
      <c r="H80" s="14" t="e">
        <f>AVERAGE('Anasis Phase II Orig'!AL16:AZ16)</f>
        <v>#DIV/0!</v>
      </c>
    </row>
    <row r="81" spans="5:10" x14ac:dyDescent="0.3">
      <c r="E81" s="14" t="s">
        <v>449</v>
      </c>
      <c r="F81" s="14" t="e">
        <f>MEDIAN(('Anasis Phase II Orig'!F16:T16))</f>
        <v>#NUM!</v>
      </c>
      <c r="G81" s="14" t="e">
        <f>MEDIAN(('Anasis Phase II Orig'!V16:AJ16))</f>
        <v>#NUM!</v>
      </c>
      <c r="H81" s="14" t="e">
        <f>MEDIAN(('Anasis Phase II Orig'!AL16:AZ16))</f>
        <v>#NUM!</v>
      </c>
    </row>
    <row r="82" spans="5:10" x14ac:dyDescent="0.3">
      <c r="E82" s="14" t="s">
        <v>844</v>
      </c>
      <c r="F82" s="14" t="e">
        <f>MODE(('Anasis Phase II Orig'!F16:T16))</f>
        <v>#N/A</v>
      </c>
      <c r="G82" s="14" t="e">
        <f>MODE('Anasis Phase II Orig'!AJ16:VV16)</f>
        <v>#N/A</v>
      </c>
      <c r="H82" s="14" t="e">
        <f>MODE('Anasis Phase II Orig'!AL16:AZ16)</f>
        <v>#N/A</v>
      </c>
    </row>
    <row r="83" spans="5:10" x14ac:dyDescent="0.3">
      <c r="E83" s="14" t="s">
        <v>251</v>
      </c>
      <c r="F83" s="14" t="e" cm="1">
        <f t="array" aca="1" ref="F83" ca="1">RANGE('Anasis Phase II Orig'!F16:T16)</f>
        <v>#NAME?</v>
      </c>
      <c r="G83" s="14" t="e" cm="1">
        <f t="array" aca="1" ref="G83" ca="1">RANGE('Anasis Phase II Orig'!AJ16:VV16)</f>
        <v>#NAME?</v>
      </c>
      <c r="H83" s="14" t="e" cm="1">
        <f t="array" aca="1" ref="H83" ca="1">RANGE('Anasis Phase II Orig'!AL16:AZ16)</f>
        <v>#NAME?</v>
      </c>
    </row>
    <row r="84" spans="5:10" x14ac:dyDescent="0.3">
      <c r="E84" s="14" t="s">
        <v>847</v>
      </c>
      <c r="F84" s="14" t="e">
        <f>_xlfn.STDEV.S(('Anasis Phase II Orig'!F16:T16))</f>
        <v>#DIV/0!</v>
      </c>
      <c r="G84" s="14" t="e">
        <f>_xlfn.STDEV.S(('Anasis Phase II Orig'!V16:AJ16))</f>
        <v>#DIV/0!</v>
      </c>
      <c r="H84" s="14" t="e">
        <f>_xlfn.STDEV.S(('Anasis Phase II Orig'!AL16:AZ16))</f>
        <v>#DIV/0!</v>
      </c>
    </row>
    <row r="85" spans="5:10" x14ac:dyDescent="0.3">
      <c r="E85" s="14" t="s">
        <v>849</v>
      </c>
      <c r="F85" s="14" t="e">
        <f>_xlfn.VAR.S(('Anasis Phase II Orig'!F16:T16))</f>
        <v>#DIV/0!</v>
      </c>
      <c r="G85" s="14" t="e">
        <f>_xlfn.VAR.S(('Anasis Phase II Orig'!V16:AJ16))</f>
        <v>#DIV/0!</v>
      </c>
      <c r="H85" s="14" t="e">
        <f>_xlfn.VAR.S(('Anasis Phase II Orig'!AL16:AZ16))</f>
        <v>#DIV/0!</v>
      </c>
    </row>
    <row r="86" spans="5:10" s="81" customFormat="1" ht="3" customHeight="1" x14ac:dyDescent="0.3">
      <c r="J86" s="20"/>
    </row>
  </sheetData>
  <mergeCells count="6">
    <mergeCell ref="A3:A8"/>
    <mergeCell ref="B3:B8"/>
    <mergeCell ref="C3:C8"/>
    <mergeCell ref="A10:A15"/>
    <mergeCell ref="B10:B15"/>
    <mergeCell ref="C10:C15"/>
  </mergeCells>
  <phoneticPr fontId="4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3E901-D335-41C2-9C10-A086E851FEBA}">
  <sheetPr>
    <tabColor theme="1" tint="0.34998626667073579"/>
  </sheetPr>
  <dimension ref="A1:I107"/>
  <sheetViews>
    <sheetView workbookViewId="0">
      <pane ySplit="1" topLeftCell="A2" activePane="bottomLeft" state="frozen"/>
      <selection pane="bottomLeft" activeCell="I13" sqref="I13"/>
    </sheetView>
  </sheetViews>
  <sheetFormatPr defaultColWidth="8.88671875" defaultRowHeight="14.4" x14ac:dyDescent="0.3"/>
  <cols>
    <col min="1" max="1" width="6" style="84" bestFit="1" customWidth="1"/>
    <col min="2" max="2" width="11.6640625" style="84" bestFit="1" customWidth="1"/>
    <col min="3" max="3" width="0.5546875" style="81" customWidth="1"/>
    <col min="4" max="4" width="21.6640625" style="14" bestFit="1" customWidth="1"/>
    <col min="5" max="7" width="8.88671875" style="14"/>
    <col min="8" max="8" width="0.5546875" style="81" customWidth="1"/>
    <col min="9" max="9" width="88.88671875" style="3" customWidth="1"/>
    <col min="10" max="16384" width="8.88671875" style="14"/>
  </cols>
  <sheetData>
    <row r="1" spans="1:9" x14ac:dyDescent="0.3">
      <c r="A1" s="41" t="s">
        <v>0</v>
      </c>
      <c r="B1" s="41" t="s">
        <v>863</v>
      </c>
      <c r="C1" s="82"/>
      <c r="D1" s="80" t="s">
        <v>840</v>
      </c>
      <c r="E1" s="91" t="s">
        <v>162</v>
      </c>
      <c r="F1" s="92" t="s">
        <v>163</v>
      </c>
      <c r="G1" s="93" t="s">
        <v>164</v>
      </c>
      <c r="I1" s="3" t="s">
        <v>125</v>
      </c>
    </row>
    <row r="2" spans="1:9" s="81" customFormat="1" ht="3" customHeight="1" x14ac:dyDescent="0.3">
      <c r="A2" s="50"/>
      <c r="B2" s="50"/>
      <c r="I2" s="20"/>
    </row>
    <row r="3" spans="1:9" ht="28.8" x14ac:dyDescent="0.3">
      <c r="A3" s="281">
        <v>1</v>
      </c>
      <c r="B3" s="283">
        <v>300000</v>
      </c>
      <c r="D3" s="14" t="s">
        <v>841</v>
      </c>
      <c r="E3" s="14" t="e">
        <f>AVERAGE('Anasis Phase II Orig'!F5:F16)</f>
        <v>#DIV/0!</v>
      </c>
      <c r="F3" s="14" t="e">
        <f>AVERAGE('Anasis Phase II Orig'!V5:V16)</f>
        <v>#DIV/0!</v>
      </c>
      <c r="G3" s="14" t="e">
        <f>AVERAGE('Anasis Phase II Orig'!AL5:AL16)</f>
        <v>#DIV/0!</v>
      </c>
      <c r="I3" s="3" t="s">
        <v>864</v>
      </c>
    </row>
    <row r="4" spans="1:9" x14ac:dyDescent="0.3">
      <c r="A4" s="282"/>
      <c r="B4" s="282"/>
      <c r="D4" s="14" t="s">
        <v>449</v>
      </c>
      <c r="E4" s="14" t="e">
        <f>MEDIAN(('Anasis Phase II Orig'!F5:F16))</f>
        <v>#NUM!</v>
      </c>
      <c r="F4" s="14" t="e">
        <f>MEDIAN(('Anasis Phase II Orig'!V5:V16))</f>
        <v>#NUM!</v>
      </c>
      <c r="G4" s="14" t="e">
        <f>MEDIAN(('Anasis Phase II Orig'!AL5:AL16))</f>
        <v>#NUM!</v>
      </c>
      <c r="I4" s="3" t="s">
        <v>865</v>
      </c>
    </row>
    <row r="5" spans="1:9" x14ac:dyDescent="0.3">
      <c r="A5" s="282"/>
      <c r="B5" s="282"/>
      <c r="D5" s="14" t="s">
        <v>844</v>
      </c>
      <c r="E5" s="14" t="e">
        <f>MODE('Anasis Phase II Orig'!F5:F16)</f>
        <v>#N/A</v>
      </c>
      <c r="F5" s="14" t="e">
        <f>MODE('Anasis Phase II Orig'!V5:V16)</f>
        <v>#N/A</v>
      </c>
      <c r="G5" s="14" t="e">
        <f>MODE('Anasis Phase II Orig'!AL5:AL16)</f>
        <v>#N/A</v>
      </c>
      <c r="I5" s="3" t="s">
        <v>866</v>
      </c>
    </row>
    <row r="6" spans="1:9" ht="28.8" x14ac:dyDescent="0.3">
      <c r="A6" s="282"/>
      <c r="B6" s="282"/>
      <c r="D6" s="14" t="s">
        <v>251</v>
      </c>
      <c r="E6" s="14" t="e" cm="1">
        <f t="array" aca="1" ref="E6" ca="1">RANGE('Anasis Phase II Orig'!F5:F16)</f>
        <v>#NAME?</v>
      </c>
      <c r="F6" s="14" t="e" cm="1">
        <f t="array" aca="1" ref="F6" ca="1">RANGE('Anasis Phase II Orig'!V5:V16)</f>
        <v>#NAME?</v>
      </c>
      <c r="G6" s="14" t="e" cm="1">
        <f t="array" aca="1" ref="G6" ca="1">RANGE('Anasis Phase II Orig'!AL5:AL16)</f>
        <v>#NAME?</v>
      </c>
      <c r="I6" s="3" t="s">
        <v>867</v>
      </c>
    </row>
    <row r="7" spans="1:9" x14ac:dyDescent="0.3">
      <c r="A7" s="282"/>
      <c r="B7" s="282"/>
      <c r="D7" s="14" t="s">
        <v>847</v>
      </c>
      <c r="E7" s="14" t="e">
        <f>_xlfn.STDEV.S(('Anasis Phase II Orig'!F5:F16))</f>
        <v>#DIV/0!</v>
      </c>
      <c r="F7" s="14" t="e">
        <f>_xlfn.STDEV.S(('Anasis Phase II Orig'!V5:V16))</f>
        <v>#DIV/0!</v>
      </c>
      <c r="G7" s="14" t="e">
        <f>_xlfn.STDEV.S(('Anasis Phase II Orig'!AL5:AL16))</f>
        <v>#DIV/0!</v>
      </c>
      <c r="I7" s="3" t="s">
        <v>868</v>
      </c>
    </row>
    <row r="8" spans="1:9" x14ac:dyDescent="0.3">
      <c r="A8" s="282"/>
      <c r="B8" s="282"/>
      <c r="D8" s="14" t="s">
        <v>849</v>
      </c>
      <c r="E8" s="14" t="e">
        <f>_xlfn.VAR.S(('Anasis Phase II Orig'!F5:F16))</f>
        <v>#DIV/0!</v>
      </c>
      <c r="F8" s="14" t="e">
        <f>_xlfn.VAR.S(('Anasis Phase II Orig'!V5:V16))</f>
        <v>#DIV/0!</v>
      </c>
      <c r="G8" s="14" t="e">
        <f>_xlfn.VAR.S(('Anasis Phase II Orig'!AL5:AL16))</f>
        <v>#DIV/0!</v>
      </c>
      <c r="I8" s="3" t="s">
        <v>869</v>
      </c>
    </row>
    <row r="9" spans="1:9" s="81" customFormat="1" ht="3" customHeight="1" x14ac:dyDescent="0.3">
      <c r="A9" s="88"/>
      <c r="B9" s="88"/>
      <c r="I9" s="20"/>
    </row>
    <row r="10" spans="1:9" x14ac:dyDescent="0.3">
      <c r="A10" s="281">
        <v>2</v>
      </c>
      <c r="B10" s="283">
        <v>200000</v>
      </c>
      <c r="D10" s="14" t="s">
        <v>841</v>
      </c>
      <c r="E10" s="14" t="e">
        <f>AVERAGE('Anasis Phase II Orig'!G5:G16)</f>
        <v>#DIV/0!</v>
      </c>
      <c r="F10" s="14" t="e">
        <f>AVERAGE('Anasis Phase II Orig'!W5:W16)</f>
        <v>#DIV/0!</v>
      </c>
      <c r="G10" s="14" t="e">
        <f>AVERAGE('Anasis Phase II Orig'!AM5:AM16)</f>
        <v>#DIV/0!</v>
      </c>
      <c r="I10" s="3" t="s">
        <v>870</v>
      </c>
    </row>
    <row r="11" spans="1:9" x14ac:dyDescent="0.3">
      <c r="A11" s="282"/>
      <c r="B11" s="282"/>
      <c r="D11" s="14" t="s">
        <v>449</v>
      </c>
      <c r="E11" s="14" t="e">
        <f>MEDIAN(('Anasis Phase II Orig'!G5:G16))</f>
        <v>#NUM!</v>
      </c>
      <c r="F11" s="14" t="e">
        <f>MEDIAN(('Anasis Phase II Orig'!W5:W16))</f>
        <v>#NUM!</v>
      </c>
      <c r="G11" s="14" t="e">
        <f>MEDIAN(('Anasis Phase II Orig'!AM5:AM16))</f>
        <v>#NUM!</v>
      </c>
      <c r="I11" s="3" t="s">
        <v>871</v>
      </c>
    </row>
    <row r="12" spans="1:9" x14ac:dyDescent="0.3">
      <c r="A12" s="282"/>
      <c r="B12" s="282"/>
      <c r="D12" s="14" t="s">
        <v>844</v>
      </c>
      <c r="E12" s="14" t="e">
        <f>MODE('Anasis Phase II Orig'!G5:G16)</f>
        <v>#N/A</v>
      </c>
      <c r="F12" s="14" t="e">
        <f>MODE('Anasis Phase II Orig'!W5:W16)</f>
        <v>#N/A</v>
      </c>
      <c r="G12" s="14" t="e">
        <f>MODE('Anasis Phase II Orig'!AM5:AM16)</f>
        <v>#N/A</v>
      </c>
      <c r="I12" s="3" t="s">
        <v>872</v>
      </c>
    </row>
    <row r="13" spans="1:9" x14ac:dyDescent="0.3">
      <c r="A13" s="282"/>
      <c r="B13" s="282"/>
      <c r="D13" s="14" t="s">
        <v>251</v>
      </c>
      <c r="E13" s="14" t="e" cm="1">
        <f t="array" aca="1" ref="E13" ca="1">RANGE('Anasis Phase II Orig'!G5:G16)</f>
        <v>#NAME?</v>
      </c>
      <c r="F13" s="14" t="e" cm="1">
        <f t="array" aca="1" ref="F13" ca="1">RANGE('Anasis Phase II Orig'!W5:W16)</f>
        <v>#NAME?</v>
      </c>
      <c r="G13" s="14" t="e" cm="1">
        <f t="array" aca="1" ref="G13" ca="1">RANGE('Anasis Phase II Orig'!AM5:AM16)</f>
        <v>#NAME?</v>
      </c>
      <c r="I13" s="3" t="s">
        <v>873</v>
      </c>
    </row>
    <row r="14" spans="1:9" x14ac:dyDescent="0.3">
      <c r="A14" s="282"/>
      <c r="B14" s="282"/>
      <c r="D14" s="14" t="s">
        <v>847</v>
      </c>
      <c r="E14" s="14" t="e">
        <f>_xlfn.STDEV.S(('Anasis Phase II Orig'!G5:G16))</f>
        <v>#DIV/0!</v>
      </c>
      <c r="F14" s="14" t="e">
        <f>_xlfn.STDEV.S(('Anasis Phase II Orig'!W5:W16))</f>
        <v>#DIV/0!</v>
      </c>
      <c r="G14" s="14" t="e">
        <f>_xlfn.STDEV.S(('Anasis Phase II Orig'!AM5:AM16))</f>
        <v>#DIV/0!</v>
      </c>
      <c r="I14" s="3" t="s">
        <v>874</v>
      </c>
    </row>
    <row r="15" spans="1:9" x14ac:dyDescent="0.3">
      <c r="A15" s="282"/>
      <c r="B15" s="282"/>
      <c r="D15" s="14" t="s">
        <v>849</v>
      </c>
      <c r="E15" s="14" t="e">
        <f>_xlfn.VAR.S(('Anasis Phase II Orig'!G5:G16))</f>
        <v>#DIV/0!</v>
      </c>
      <c r="F15" s="14" t="e">
        <f>_xlfn.VAR.S(('Anasis Phase II Orig'!W5:W16))</f>
        <v>#DIV/0!</v>
      </c>
      <c r="G15" s="14" t="e">
        <f>_xlfn.VAR.S(('Anasis Phase II Orig'!AM5:AM16))</f>
        <v>#DIV/0!</v>
      </c>
      <c r="I15" s="3" t="s">
        <v>875</v>
      </c>
    </row>
    <row r="16" spans="1:9" s="81" customFormat="1" ht="3" customHeight="1" x14ac:dyDescent="0.3">
      <c r="A16" s="88"/>
      <c r="B16" s="88"/>
      <c r="I16" s="20"/>
    </row>
    <row r="17" spans="1:9" x14ac:dyDescent="0.3">
      <c r="A17" s="67">
        <v>3</v>
      </c>
      <c r="B17" s="89">
        <v>150000</v>
      </c>
      <c r="D17" s="14" t="s">
        <v>841</v>
      </c>
      <c r="E17" s="14" t="e">
        <f>AVERAGE('Anasis Phase II Orig'!H5:H16)</f>
        <v>#DIV/0!</v>
      </c>
      <c r="F17" s="14" t="e">
        <f>AVERAGE('Anasis Phase II Orig'!X5:X16)</f>
        <v>#DIV/0!</v>
      </c>
      <c r="G17" s="14" t="e">
        <f>AVERAGE('Anasis Phase II Orig'!AN5:AN16)</f>
        <v>#DIV/0!</v>
      </c>
      <c r="I17" s="3" t="s">
        <v>876</v>
      </c>
    </row>
    <row r="18" spans="1:9" x14ac:dyDescent="0.3">
      <c r="D18" s="14" t="s">
        <v>449</v>
      </c>
      <c r="E18" s="14" t="e">
        <f>MEDIAN(('Anasis Phase II Orig'!H5:H16))</f>
        <v>#NUM!</v>
      </c>
      <c r="F18" s="14" t="e">
        <f>MEDIAN(('Anasis Phase II Orig'!X5:X16))</f>
        <v>#NUM!</v>
      </c>
      <c r="G18" s="14" t="e">
        <f>MEDIAN(('Anasis Phase II Orig'!AN5:AN16))</f>
        <v>#NUM!</v>
      </c>
      <c r="I18" s="3" t="s">
        <v>877</v>
      </c>
    </row>
    <row r="19" spans="1:9" x14ac:dyDescent="0.3">
      <c r="D19" s="14" t="s">
        <v>844</v>
      </c>
      <c r="E19" s="14" t="e">
        <f>MODE(('Anasis Phase II Orig'!H5:H16))</f>
        <v>#N/A</v>
      </c>
      <c r="F19" s="14" t="e">
        <f>MODE('Anasis Phase II Orig'!X5:X16)</f>
        <v>#N/A</v>
      </c>
      <c r="G19" s="14" t="e">
        <f>MODE('Anasis Phase II Orig'!AN5:AN16)</f>
        <v>#N/A</v>
      </c>
      <c r="I19" s="3" t="s">
        <v>878</v>
      </c>
    </row>
    <row r="20" spans="1:9" x14ac:dyDescent="0.3">
      <c r="D20" s="14" t="s">
        <v>251</v>
      </c>
      <c r="E20" s="14" t="e" cm="1">
        <f t="array" aca="1" ref="E20" ca="1">RANGE('Anasis Phase II Orig'!H5:H16)</f>
        <v>#NAME?</v>
      </c>
      <c r="F20" s="14" t="e" cm="1">
        <f t="array" aca="1" ref="F20" ca="1">RANGE('Anasis Phase II Orig'!X5:X16)</f>
        <v>#NAME?</v>
      </c>
      <c r="G20" s="14" t="e" cm="1">
        <f t="array" aca="1" ref="G20" ca="1">RANGE('Anasis Phase II Orig'!AN5:AN16)</f>
        <v>#NAME?</v>
      </c>
      <c r="I20" s="3" t="s">
        <v>879</v>
      </c>
    </row>
    <row r="21" spans="1:9" x14ac:dyDescent="0.3">
      <c r="D21" s="14" t="s">
        <v>847</v>
      </c>
      <c r="E21" s="14" t="e">
        <f>_xlfn.STDEV.S(('Anasis Phase II Orig'!H5:H16))</f>
        <v>#DIV/0!</v>
      </c>
      <c r="F21" s="14" t="e">
        <f>_xlfn.STDEV.S(('Anasis Phase II Orig'!X5:X16))</f>
        <v>#DIV/0!</v>
      </c>
      <c r="G21" s="14" t="e">
        <f>_xlfn.STDEV.S(('Anasis Phase II Orig'!AN5:AN16))</f>
        <v>#DIV/0!</v>
      </c>
      <c r="I21" s="3" t="s">
        <v>880</v>
      </c>
    </row>
    <row r="22" spans="1:9" x14ac:dyDescent="0.3">
      <c r="D22" s="14" t="s">
        <v>849</v>
      </c>
      <c r="E22" s="14" t="e">
        <f>_xlfn.VAR.S(('Anasis Phase II Orig'!H5:H16))</f>
        <v>#DIV/0!</v>
      </c>
      <c r="F22" s="14" t="e">
        <f>_xlfn.VAR.S(('Anasis Phase II Orig'!X5:X16))</f>
        <v>#DIV/0!</v>
      </c>
      <c r="G22" s="14" t="e">
        <f>_xlfn.VAR.S(('Anasis Phase II Orig'!AN5:AN16))</f>
        <v>#DIV/0!</v>
      </c>
      <c r="I22" s="3" t="s">
        <v>881</v>
      </c>
    </row>
    <row r="23" spans="1:9" s="81" customFormat="1" ht="3" customHeight="1" x14ac:dyDescent="0.3">
      <c r="A23" s="88"/>
      <c r="B23" s="88"/>
      <c r="I23" s="20"/>
    </row>
    <row r="24" spans="1:9" x14ac:dyDescent="0.3">
      <c r="A24" s="67">
        <v>4</v>
      </c>
      <c r="B24" s="89">
        <v>100000</v>
      </c>
      <c r="D24" s="14" t="s">
        <v>841</v>
      </c>
      <c r="E24" s="14" t="e">
        <f>AVERAGE('Anasis Phase II Orig'!I5:I16)</f>
        <v>#DIV/0!</v>
      </c>
      <c r="F24" s="14" t="e">
        <f>AVERAGE('Anasis Phase II Orig'!Y5:Y16)</f>
        <v>#DIV/0!</v>
      </c>
      <c r="G24" s="14" t="e">
        <f>AVERAGE('Anasis Phase II Orig'!AO5:AO16)</f>
        <v>#DIV/0!</v>
      </c>
      <c r="I24" s="3" t="s">
        <v>882</v>
      </c>
    </row>
    <row r="25" spans="1:9" x14ac:dyDescent="0.3">
      <c r="D25" s="14" t="s">
        <v>449</v>
      </c>
      <c r="E25" s="14" t="e">
        <f>MEDIAN('Anasis Phase II Orig'!I5:I16)</f>
        <v>#NUM!</v>
      </c>
      <c r="F25" s="14" t="e">
        <f>MEDIAN(('Anasis Phase II Orig'!Y5:Y16))</f>
        <v>#NUM!</v>
      </c>
      <c r="G25" s="14" t="e">
        <f>MEDIAN(('Anasis Phase II Orig'!AO5:AO16))</f>
        <v>#NUM!</v>
      </c>
      <c r="I25" s="3" t="s">
        <v>883</v>
      </c>
    </row>
    <row r="26" spans="1:9" x14ac:dyDescent="0.3">
      <c r="D26" s="14" t="s">
        <v>844</v>
      </c>
      <c r="E26" s="14" t="e">
        <f>MODE('Anasis Phase II Orig'!I5:I16)</f>
        <v>#N/A</v>
      </c>
      <c r="F26" s="14" t="e">
        <f>MODE('Anasis Phase II Orig'!Y5:Y16)</f>
        <v>#N/A</v>
      </c>
      <c r="G26" s="14" t="e">
        <f>MODE('Anasis Phase II Orig'!AO5:AO16)</f>
        <v>#N/A</v>
      </c>
      <c r="I26" s="3" t="s">
        <v>884</v>
      </c>
    </row>
    <row r="27" spans="1:9" x14ac:dyDescent="0.3">
      <c r="D27" s="14" t="s">
        <v>251</v>
      </c>
      <c r="E27" s="14" t="e" cm="1">
        <f t="array" aca="1" ref="E27" ca="1">RANGE('Anasis Phase II Orig'!I5:I16)</f>
        <v>#NAME?</v>
      </c>
      <c r="F27" s="14" t="e" cm="1">
        <f t="array" aca="1" ref="F27" ca="1">RANGE('Anasis Phase II Orig'!Y5:Y16)</f>
        <v>#NAME?</v>
      </c>
      <c r="G27" s="14" t="e" cm="1">
        <f t="array" aca="1" ref="G27" ca="1">RANGE('Anasis Phase II Orig'!AO5:AO16)</f>
        <v>#NAME?</v>
      </c>
      <c r="I27" s="3" t="s">
        <v>885</v>
      </c>
    </row>
    <row r="28" spans="1:9" x14ac:dyDescent="0.3">
      <c r="D28" s="14" t="s">
        <v>847</v>
      </c>
      <c r="E28" s="14" t="e">
        <f>_xlfn.STDEV.S('Anasis Phase II Orig'!I5:I16)</f>
        <v>#DIV/0!</v>
      </c>
      <c r="F28" s="14" t="e">
        <f>_xlfn.STDEV.S(('Anasis Phase II Orig'!Y5:Y16))</f>
        <v>#DIV/0!</v>
      </c>
      <c r="G28" s="14" t="e">
        <f>_xlfn.STDEV.S(('Anasis Phase II Orig'!AO5:AO16))</f>
        <v>#DIV/0!</v>
      </c>
      <c r="I28" s="3" t="s">
        <v>886</v>
      </c>
    </row>
    <row r="29" spans="1:9" x14ac:dyDescent="0.3">
      <c r="D29" s="14" t="s">
        <v>849</v>
      </c>
      <c r="E29" s="14" t="e">
        <f>_xlfn.VAR.S('Anasis Phase II Orig'!I5:I16)</f>
        <v>#DIV/0!</v>
      </c>
      <c r="F29" s="14" t="e">
        <f>_xlfn.VAR.S(('Anasis Phase II Orig'!Y5:Y16))</f>
        <v>#DIV/0!</v>
      </c>
      <c r="G29" s="14" t="e">
        <f>_xlfn.VAR.S(('Anasis Phase II Orig'!AO5:AO16))</f>
        <v>#DIV/0!</v>
      </c>
      <c r="I29" s="3" t="s">
        <v>887</v>
      </c>
    </row>
    <row r="30" spans="1:9" s="81" customFormat="1" ht="3" customHeight="1" x14ac:dyDescent="0.3">
      <c r="A30" s="88"/>
      <c r="B30" s="88"/>
      <c r="I30" s="20"/>
    </row>
    <row r="31" spans="1:9" x14ac:dyDescent="0.3">
      <c r="A31" s="67">
        <v>5</v>
      </c>
      <c r="B31" s="89">
        <v>50000</v>
      </c>
      <c r="D31" s="14" t="s">
        <v>841</v>
      </c>
      <c r="E31" s="14" t="e">
        <f>AVERAGE('Anasis Phase II Orig'!J5:J16)</f>
        <v>#DIV/0!</v>
      </c>
      <c r="F31" s="14" t="e">
        <f>AVERAGE('Anasis Phase II Orig'!Z5:Z16)</f>
        <v>#DIV/0!</v>
      </c>
      <c r="G31" s="14" t="e">
        <f>AVERAGE('Anasis Phase II Orig'!AP5:AP16)</f>
        <v>#DIV/0!</v>
      </c>
      <c r="I31" s="3" t="s">
        <v>888</v>
      </c>
    </row>
    <row r="32" spans="1:9" x14ac:dyDescent="0.3">
      <c r="D32" s="14" t="s">
        <v>449</v>
      </c>
      <c r="E32" s="14" t="e">
        <f>MEDIAN(('Anasis Phase II Orig'!J5:J16))</f>
        <v>#NUM!</v>
      </c>
      <c r="F32" s="14" t="e">
        <f>MEDIAN(('Anasis Phase II Orig'!Z5:Z16))</f>
        <v>#NUM!</v>
      </c>
      <c r="G32" s="14" t="e">
        <f>MEDIAN(('Anasis Phase II Orig'!AP5:AP16))</f>
        <v>#NUM!</v>
      </c>
      <c r="I32" s="3" t="s">
        <v>889</v>
      </c>
    </row>
    <row r="33" spans="1:9" x14ac:dyDescent="0.3">
      <c r="D33" s="14" t="s">
        <v>844</v>
      </c>
      <c r="E33" s="14" t="e">
        <f>MODE(('Anasis Phase II Orig'!J5:J16))</f>
        <v>#N/A</v>
      </c>
      <c r="F33" s="14" t="e">
        <f>MODE('Anasis Phase II Orig'!Z5:Z16)</f>
        <v>#N/A</v>
      </c>
      <c r="G33" s="14" t="e">
        <f>MODE('Anasis Phase II Orig'!AP5:AP16)</f>
        <v>#N/A</v>
      </c>
      <c r="I33" s="3" t="s">
        <v>890</v>
      </c>
    </row>
    <row r="34" spans="1:9" x14ac:dyDescent="0.3">
      <c r="D34" s="14" t="s">
        <v>251</v>
      </c>
      <c r="E34" s="14" t="e" cm="1">
        <f t="array" aca="1" ref="E34" ca="1">RANGE('Anasis Phase II Orig'!J5:J16)</f>
        <v>#NAME?</v>
      </c>
      <c r="F34" s="14" t="e" cm="1">
        <f t="array" aca="1" ref="F34" ca="1">RANGE('Anasis Phase II Orig'!Z5:Z16)</f>
        <v>#NAME?</v>
      </c>
      <c r="G34" s="14" t="e" cm="1">
        <f t="array" aca="1" ref="G34" ca="1">RANGE('Anasis Phase II Orig'!AP5:AP16)</f>
        <v>#NAME?</v>
      </c>
      <c r="I34" s="3" t="s">
        <v>891</v>
      </c>
    </row>
    <row r="35" spans="1:9" x14ac:dyDescent="0.3">
      <c r="D35" s="14" t="s">
        <v>847</v>
      </c>
      <c r="E35" s="14" t="e">
        <f>_xlfn.STDEV.S(('Anasis Phase II Orig'!J5:J16))</f>
        <v>#DIV/0!</v>
      </c>
      <c r="F35" s="14" t="e">
        <f>_xlfn.STDEV.S(('Anasis Phase II Orig'!Z5:Z16))</f>
        <v>#DIV/0!</v>
      </c>
      <c r="G35" s="14" t="e">
        <f>_xlfn.STDEV.S(('Anasis Phase II Orig'!AP5:AP16))</f>
        <v>#DIV/0!</v>
      </c>
      <c r="I35" s="3" t="s">
        <v>892</v>
      </c>
    </row>
    <row r="36" spans="1:9" x14ac:dyDescent="0.3">
      <c r="D36" s="14" t="s">
        <v>849</v>
      </c>
      <c r="E36" s="14" t="e">
        <f>_xlfn.VAR.S(('Anasis Phase II Orig'!J5:J16))</f>
        <v>#DIV/0!</v>
      </c>
      <c r="F36" s="14" t="e">
        <f>_xlfn.VAR.S(('Anasis Phase II Orig'!Z5:Z16))</f>
        <v>#DIV/0!</v>
      </c>
      <c r="G36" s="14" t="e">
        <f>_xlfn.VAR.S(('Anasis Phase II Orig'!AP5:AP16))</f>
        <v>#DIV/0!</v>
      </c>
      <c r="I36" s="3" t="s">
        <v>893</v>
      </c>
    </row>
    <row r="37" spans="1:9" s="81" customFormat="1" ht="3" customHeight="1" x14ac:dyDescent="0.3">
      <c r="A37" s="88"/>
      <c r="B37" s="88"/>
      <c r="I37" s="20"/>
    </row>
    <row r="38" spans="1:9" x14ac:dyDescent="0.3">
      <c r="A38" s="67">
        <v>6</v>
      </c>
      <c r="B38" s="89">
        <v>25000</v>
      </c>
      <c r="D38" s="14" t="s">
        <v>841</v>
      </c>
      <c r="E38" s="14" t="e">
        <f>AVERAGE('Anasis Phase II Orig'!K5:K16)</f>
        <v>#DIV/0!</v>
      </c>
      <c r="F38" s="14" t="e">
        <f>AVERAGE('Anasis Phase II Orig'!AA5:AA16)</f>
        <v>#DIV/0!</v>
      </c>
      <c r="G38" s="14" t="e">
        <f>AVERAGE('Anasis Phase II Orig'!AQ5:AQ16)</f>
        <v>#DIV/0!</v>
      </c>
      <c r="I38" s="3" t="s">
        <v>894</v>
      </c>
    </row>
    <row r="39" spans="1:9" x14ac:dyDescent="0.3">
      <c r="D39" s="14" t="s">
        <v>449</v>
      </c>
      <c r="E39" s="14" t="e">
        <f>MEDIAN(('Anasis Phase II Orig'!K5:K16))</f>
        <v>#NUM!</v>
      </c>
      <c r="F39" s="14" t="e">
        <f>MEDIAN(('Anasis Phase II Orig'!AA5:AA16))</f>
        <v>#NUM!</v>
      </c>
      <c r="G39" s="14" t="e">
        <f>MEDIAN(('Anasis Phase II Orig'!AQ5:AQ16))</f>
        <v>#NUM!</v>
      </c>
      <c r="I39" s="3" t="s">
        <v>895</v>
      </c>
    </row>
    <row r="40" spans="1:9" x14ac:dyDescent="0.3">
      <c r="D40" s="14" t="s">
        <v>844</v>
      </c>
      <c r="E40" s="14" t="e">
        <f>MODE(('Anasis Phase II Orig'!K5:K16))</f>
        <v>#N/A</v>
      </c>
      <c r="F40" s="14" t="e">
        <f>MODE('Anasis Phase II Orig'!AA5:AA16)</f>
        <v>#N/A</v>
      </c>
      <c r="G40" s="14" t="e">
        <f>MODE('Anasis Phase II Orig'!AQ5:AQ16)</f>
        <v>#N/A</v>
      </c>
      <c r="I40" s="3" t="s">
        <v>896</v>
      </c>
    </row>
    <row r="41" spans="1:9" x14ac:dyDescent="0.3">
      <c r="D41" s="14" t="s">
        <v>251</v>
      </c>
      <c r="E41" s="14" t="e" cm="1">
        <f t="array" aca="1" ref="E41" ca="1">RANGE('Anasis Phase II Orig'!K5:K16)</f>
        <v>#NAME?</v>
      </c>
      <c r="F41" s="14" t="e" cm="1">
        <f t="array" aca="1" ref="F41" ca="1">RANGE('Anasis Phase II Orig'!AA5:AA16)</f>
        <v>#NAME?</v>
      </c>
      <c r="G41" s="14" t="e" cm="1">
        <f t="array" aca="1" ref="G41" ca="1">RANGE('Anasis Phase II Orig'!AQ5:AQ16)</f>
        <v>#NAME?</v>
      </c>
      <c r="I41" s="3" t="s">
        <v>897</v>
      </c>
    </row>
    <row r="42" spans="1:9" x14ac:dyDescent="0.3">
      <c r="D42" s="14" t="s">
        <v>847</v>
      </c>
      <c r="E42" s="14" t="e">
        <f>_xlfn.STDEV.S(('Anasis Phase II Orig'!K5:K16))</f>
        <v>#DIV/0!</v>
      </c>
      <c r="F42" s="14" t="e">
        <f>_xlfn.STDEV.S(('Anasis Phase II Orig'!AA5:AA16))</f>
        <v>#DIV/0!</v>
      </c>
      <c r="G42" s="14" t="e">
        <f>_xlfn.STDEV.S(('Anasis Phase II Orig'!AQ5:AQ16))</f>
        <v>#DIV/0!</v>
      </c>
      <c r="I42" s="3" t="s">
        <v>898</v>
      </c>
    </row>
    <row r="43" spans="1:9" x14ac:dyDescent="0.3">
      <c r="D43" s="14" t="s">
        <v>849</v>
      </c>
      <c r="E43" s="14" t="e">
        <f>_xlfn.VAR.S(('Anasis Phase II Orig'!K5:K16))</f>
        <v>#DIV/0!</v>
      </c>
      <c r="F43" s="14" t="e">
        <f>_xlfn.VAR.S(('Anasis Phase II Orig'!AA5:AA16))</f>
        <v>#DIV/0!</v>
      </c>
      <c r="G43" s="14" t="e">
        <f>_xlfn.VAR.S(('Anasis Phase II Orig'!AQ5:AQ16))</f>
        <v>#DIV/0!</v>
      </c>
      <c r="I43" s="3" t="s">
        <v>899</v>
      </c>
    </row>
    <row r="44" spans="1:9" s="81" customFormat="1" ht="3" customHeight="1" x14ac:dyDescent="0.3">
      <c r="A44" s="88"/>
      <c r="B44" s="88"/>
      <c r="I44" s="20"/>
    </row>
    <row r="45" spans="1:9" x14ac:dyDescent="0.3">
      <c r="A45" s="67">
        <v>7</v>
      </c>
      <c r="B45" s="89">
        <v>15000</v>
      </c>
      <c r="D45" s="14" t="s">
        <v>841</v>
      </c>
      <c r="E45" s="14" t="e">
        <f>AVERAGE('Anasis Phase II Orig'!L5:L16)</f>
        <v>#DIV/0!</v>
      </c>
      <c r="F45" s="14" t="e">
        <f>AVERAGE('Anasis Phase II Orig'!AB5:AB16)</f>
        <v>#DIV/0!</v>
      </c>
      <c r="G45" s="14" t="e">
        <f>AVERAGE('Anasis Phase II Orig'!AR5:AR16)</f>
        <v>#DIV/0!</v>
      </c>
      <c r="I45" s="3" t="s">
        <v>900</v>
      </c>
    </row>
    <row r="46" spans="1:9" x14ac:dyDescent="0.3">
      <c r="D46" s="14" t="s">
        <v>449</v>
      </c>
      <c r="E46" s="14" t="e">
        <f>MEDIAN('Anasis Phase II Orig'!L5:L16)</f>
        <v>#NUM!</v>
      </c>
      <c r="F46" s="14" t="e">
        <f>MEDIAN(('Anasis Phase II Orig'!AB5:AB16))</f>
        <v>#NUM!</v>
      </c>
      <c r="G46" s="14" t="e">
        <f>MEDIAN(('Anasis Phase II Orig'!AR5:AR16))</f>
        <v>#NUM!</v>
      </c>
      <c r="I46" s="3" t="s">
        <v>901</v>
      </c>
    </row>
    <row r="47" spans="1:9" x14ac:dyDescent="0.3">
      <c r="D47" s="14" t="s">
        <v>844</v>
      </c>
      <c r="E47" s="14" t="e">
        <f>MODE(('Anasis Phase II Orig'!L5:L16))</f>
        <v>#N/A</v>
      </c>
      <c r="F47" s="14" t="e">
        <f>MODE('Anasis Phase II Orig'!AB5:AB16)</f>
        <v>#N/A</v>
      </c>
      <c r="G47" s="14" t="e">
        <f>MODE('Anasis Phase II Orig'!AR5:AR16)</f>
        <v>#N/A</v>
      </c>
      <c r="I47" s="3" t="s">
        <v>902</v>
      </c>
    </row>
    <row r="48" spans="1:9" x14ac:dyDescent="0.3">
      <c r="D48" s="14" t="s">
        <v>251</v>
      </c>
      <c r="E48" s="14" t="e" cm="1">
        <f t="array" aca="1" ref="E48" ca="1">RANGE('Anasis Phase II Orig'!L5:L16)</f>
        <v>#NAME?</v>
      </c>
      <c r="F48" s="14" t="e" cm="1">
        <f t="array" aca="1" ref="F48" ca="1">RANGE('Anasis Phase II Orig'!AB5:AB16)</f>
        <v>#NAME?</v>
      </c>
      <c r="G48" s="14" t="e" cm="1">
        <f t="array" aca="1" ref="G48" ca="1">RANGE('Anasis Phase II Orig'!AR5:AR16)</f>
        <v>#NAME?</v>
      </c>
      <c r="I48" s="3" t="s">
        <v>903</v>
      </c>
    </row>
    <row r="49" spans="1:9" x14ac:dyDescent="0.3">
      <c r="D49" s="14" t="s">
        <v>847</v>
      </c>
      <c r="E49" s="14" t="e">
        <f>_xlfn.STDEV.S(('Anasis Phase II Orig'!L5:L16))</f>
        <v>#DIV/0!</v>
      </c>
      <c r="F49" s="14" t="e">
        <f>_xlfn.STDEV.S(('Anasis Phase II Orig'!AB5:AB16))</f>
        <v>#DIV/0!</v>
      </c>
      <c r="G49" s="14" t="e">
        <f>_xlfn.STDEV.S(('Anasis Phase II Orig'!AR5:AR16))</f>
        <v>#DIV/0!</v>
      </c>
      <c r="I49" s="3" t="s">
        <v>904</v>
      </c>
    </row>
    <row r="50" spans="1:9" x14ac:dyDescent="0.3">
      <c r="D50" s="14" t="s">
        <v>849</v>
      </c>
      <c r="E50" s="14" t="e">
        <f>_xlfn.VAR.S(('Anasis Phase II Orig'!L5:L16))</f>
        <v>#DIV/0!</v>
      </c>
      <c r="F50" s="14" t="e">
        <f>_xlfn.VAR.S(('Anasis Phase II Orig'!AB5:AB16))</f>
        <v>#DIV/0!</v>
      </c>
      <c r="G50" s="14" t="e">
        <f>_xlfn.VAR.S(('Anasis Phase II Orig'!AR5:AR16))</f>
        <v>#DIV/0!</v>
      </c>
      <c r="I50" s="3" t="s">
        <v>905</v>
      </c>
    </row>
    <row r="51" spans="1:9" s="81" customFormat="1" ht="3" customHeight="1" x14ac:dyDescent="0.3">
      <c r="A51" s="88"/>
      <c r="B51" s="88"/>
      <c r="I51" s="20"/>
    </row>
    <row r="52" spans="1:9" x14ac:dyDescent="0.3">
      <c r="A52" s="67">
        <v>8</v>
      </c>
      <c r="B52" s="89">
        <v>10000</v>
      </c>
      <c r="D52" s="14" t="s">
        <v>841</v>
      </c>
      <c r="E52" s="14" t="e">
        <f>AVERAGE('Anasis Phase II Orig'!M5:M16)</f>
        <v>#DIV/0!</v>
      </c>
      <c r="F52" s="14" t="e">
        <f>AVERAGE('Anasis Phase II Orig'!AC5:AC16)</f>
        <v>#DIV/0!</v>
      </c>
      <c r="G52" s="14" t="e">
        <f>AVERAGE('Anasis Phase II Orig'!AS5:AS16)</f>
        <v>#DIV/0!</v>
      </c>
      <c r="I52" s="3" t="s">
        <v>906</v>
      </c>
    </row>
    <row r="53" spans="1:9" x14ac:dyDescent="0.3">
      <c r="D53" s="14" t="s">
        <v>449</v>
      </c>
      <c r="E53" s="14" t="e">
        <f>MEDIAN(('Anasis Phase II Orig'!M5:M16))</f>
        <v>#NUM!</v>
      </c>
      <c r="F53" s="14" t="e">
        <f>MEDIAN(('Anasis Phase II Orig'!AC5:AC16))</f>
        <v>#NUM!</v>
      </c>
      <c r="G53" s="14" t="e">
        <f>MEDIAN(('Anasis Phase II Orig'!AS5:AS16))</f>
        <v>#NUM!</v>
      </c>
      <c r="I53" s="3" t="s">
        <v>907</v>
      </c>
    </row>
    <row r="54" spans="1:9" x14ac:dyDescent="0.3">
      <c r="D54" s="14" t="s">
        <v>844</v>
      </c>
      <c r="E54" s="14" t="e">
        <f>MODE(('Anasis Phase II Orig'!M5:M16))</f>
        <v>#N/A</v>
      </c>
      <c r="F54" s="14" t="e">
        <f>MODE('Anasis Phase II Orig'!AC5:AC16)</f>
        <v>#N/A</v>
      </c>
      <c r="G54" s="14" t="e">
        <f>MODE('Anasis Phase II Orig'!AS5:AS16)</f>
        <v>#N/A</v>
      </c>
      <c r="I54" s="3" t="s">
        <v>908</v>
      </c>
    </row>
    <row r="55" spans="1:9" x14ac:dyDescent="0.3">
      <c r="D55" s="14" t="s">
        <v>251</v>
      </c>
      <c r="E55" s="14" t="e" cm="1">
        <f t="array" aca="1" ref="E55" ca="1">RANGE('Anasis Phase II Orig'!M5:M16)</f>
        <v>#NAME?</v>
      </c>
      <c r="F55" s="14" t="e" cm="1">
        <f t="array" aca="1" ref="F55" ca="1">RANGE('Anasis Phase II Orig'!AC5:AC16)</f>
        <v>#NAME?</v>
      </c>
      <c r="G55" s="14" t="e" cm="1">
        <f t="array" aca="1" ref="G55" ca="1">RANGE('Anasis Phase II Orig'!AS5:AS16)</f>
        <v>#NAME?</v>
      </c>
      <c r="I55" s="3" t="s">
        <v>909</v>
      </c>
    </row>
    <row r="56" spans="1:9" x14ac:dyDescent="0.3">
      <c r="D56" s="14" t="s">
        <v>847</v>
      </c>
      <c r="E56" s="14" t="e">
        <f>_xlfn.STDEV.S(('Anasis Phase II Orig'!M5:M16))</f>
        <v>#DIV/0!</v>
      </c>
      <c r="F56" s="14" t="e">
        <f>_xlfn.STDEV.S(('Anasis Phase II Orig'!AC5:AC16))</f>
        <v>#DIV/0!</v>
      </c>
      <c r="G56" s="14" t="e">
        <f>_xlfn.STDEV.S(('Anasis Phase II Orig'!AS5:AS16))</f>
        <v>#DIV/0!</v>
      </c>
      <c r="I56" s="3" t="s">
        <v>910</v>
      </c>
    </row>
    <row r="57" spans="1:9" x14ac:dyDescent="0.3">
      <c r="D57" s="14" t="s">
        <v>849</v>
      </c>
      <c r="E57" s="14" t="e">
        <f>_xlfn.VAR.S(('Anasis Phase II Orig'!M5:M16))</f>
        <v>#DIV/0!</v>
      </c>
      <c r="F57" s="14" t="e">
        <f>_xlfn.VAR.S(('Anasis Phase II Orig'!AC5:AC16))</f>
        <v>#DIV/0!</v>
      </c>
      <c r="G57" s="14" t="e">
        <f>_xlfn.VAR.S(('Anasis Phase II Orig'!AS5:AS16))</f>
        <v>#DIV/0!</v>
      </c>
      <c r="I57" s="3" t="s">
        <v>911</v>
      </c>
    </row>
    <row r="58" spans="1:9" s="81" customFormat="1" ht="3" customHeight="1" x14ac:dyDescent="0.3">
      <c r="A58" s="88"/>
      <c r="B58" s="88"/>
      <c r="I58" s="20"/>
    </row>
    <row r="59" spans="1:9" x14ac:dyDescent="0.3">
      <c r="A59" s="67">
        <v>9</v>
      </c>
      <c r="B59" s="89">
        <v>5000</v>
      </c>
      <c r="D59" s="14" t="s">
        <v>841</v>
      </c>
      <c r="E59" s="14" t="e">
        <f>AVERAGE('Anasis Phase II Orig'!N5:N16)</f>
        <v>#DIV/0!</v>
      </c>
      <c r="F59" s="14" t="e">
        <f>AVERAGE('Anasis Phase II Orig'!AD5:AD16)</f>
        <v>#DIV/0!</v>
      </c>
      <c r="G59" s="14" t="e">
        <f>AVERAGE('Anasis Phase II Orig'!AT5:AT16)</f>
        <v>#DIV/0!</v>
      </c>
      <c r="I59" s="3" t="s">
        <v>912</v>
      </c>
    </row>
    <row r="60" spans="1:9" x14ac:dyDescent="0.3">
      <c r="D60" s="14" t="s">
        <v>449</v>
      </c>
      <c r="E60" s="14" t="e">
        <f>MEDIAN(('Anasis Phase II Orig'!N5:N16))</f>
        <v>#NUM!</v>
      </c>
      <c r="F60" s="14" t="e">
        <f>MEDIAN(('Anasis Phase II Orig'!AD5:AD16))</f>
        <v>#NUM!</v>
      </c>
      <c r="G60" s="14" t="e">
        <f>MEDIAN(('Anasis Phase II Orig'!AT5:AT16))</f>
        <v>#NUM!</v>
      </c>
      <c r="I60" s="3" t="s">
        <v>913</v>
      </c>
    </row>
    <row r="61" spans="1:9" x14ac:dyDescent="0.3">
      <c r="D61" s="14" t="s">
        <v>844</v>
      </c>
      <c r="E61" s="14" t="e">
        <f>MODE(('Anasis Phase II Orig'!N5:N16))</f>
        <v>#N/A</v>
      </c>
      <c r="F61" s="14" t="e">
        <f>MODE('Anasis Phase II Orig'!AD5:AD16)</f>
        <v>#N/A</v>
      </c>
      <c r="G61" s="14" t="e">
        <f>MODE('Anasis Phase II Orig'!AT5:AT16)</f>
        <v>#N/A</v>
      </c>
      <c r="I61" s="3" t="s">
        <v>914</v>
      </c>
    </row>
    <row r="62" spans="1:9" x14ac:dyDescent="0.3">
      <c r="D62" s="14" t="s">
        <v>251</v>
      </c>
      <c r="E62" s="14" t="e" cm="1">
        <f t="array" aca="1" ref="E62" ca="1">RANGE('Anasis Phase II Orig'!N5:N16)</f>
        <v>#NAME?</v>
      </c>
      <c r="F62" s="14" t="e" cm="1">
        <f t="array" aca="1" ref="F62" ca="1">RANGE('Anasis Phase II Orig'!AD5:AD16)</f>
        <v>#NAME?</v>
      </c>
      <c r="G62" s="14" t="e" cm="1">
        <f t="array" aca="1" ref="G62" ca="1">RANGE('Anasis Phase II Orig'!AT5:AT16)</f>
        <v>#NAME?</v>
      </c>
      <c r="I62" s="3" t="s">
        <v>915</v>
      </c>
    </row>
    <row r="63" spans="1:9" x14ac:dyDescent="0.3">
      <c r="D63" s="14" t="s">
        <v>847</v>
      </c>
      <c r="E63" s="14" t="e">
        <f>_xlfn.STDEV.S(('Anasis Phase II Orig'!N5:N16))</f>
        <v>#DIV/0!</v>
      </c>
      <c r="F63" s="14" t="e">
        <f>_xlfn.STDEV.S(('Anasis Phase II Orig'!AD5:AD16))</f>
        <v>#DIV/0!</v>
      </c>
      <c r="G63" s="14" t="e">
        <f>_xlfn.STDEV.S(('Anasis Phase II Orig'!AT5:AT16))</f>
        <v>#DIV/0!</v>
      </c>
      <c r="I63" s="3" t="s">
        <v>916</v>
      </c>
    </row>
    <row r="64" spans="1:9" x14ac:dyDescent="0.3">
      <c r="D64" s="14" t="s">
        <v>849</v>
      </c>
      <c r="E64" s="14" t="e">
        <f>_xlfn.VAR.S(('Anasis Phase II Orig'!N5:N16))</f>
        <v>#DIV/0!</v>
      </c>
      <c r="F64" s="14" t="e">
        <f>_xlfn.VAR.S(('Anasis Phase II Orig'!AD5:AD16))</f>
        <v>#DIV/0!</v>
      </c>
      <c r="G64" s="14" t="e">
        <f>_xlfn.VAR.S(('Anasis Phase II Orig'!AT5:AT16))</f>
        <v>#DIV/0!</v>
      </c>
      <c r="I64" s="3" t="s">
        <v>917</v>
      </c>
    </row>
    <row r="65" spans="1:9" s="81" customFormat="1" ht="3" customHeight="1" x14ac:dyDescent="0.3">
      <c r="A65" s="88"/>
      <c r="B65" s="88"/>
      <c r="I65" s="20"/>
    </row>
    <row r="66" spans="1:9" x14ac:dyDescent="0.3">
      <c r="A66" s="67">
        <v>10</v>
      </c>
      <c r="B66" s="89">
        <v>2500</v>
      </c>
      <c r="D66" s="14" t="s">
        <v>841</v>
      </c>
      <c r="E66" s="14" t="e">
        <f>AVERAGE('Anasis Phase II Orig'!O5:O16)</f>
        <v>#DIV/0!</v>
      </c>
      <c r="F66" s="14" t="e">
        <f>AVERAGE('Anasis Phase II Orig'!AE5:AE16)</f>
        <v>#DIV/0!</v>
      </c>
      <c r="G66" s="14" t="e">
        <f>AVERAGE('Anasis Phase II Orig'!AU5:AU16)</f>
        <v>#DIV/0!</v>
      </c>
      <c r="I66" s="3" t="s">
        <v>918</v>
      </c>
    </row>
    <row r="67" spans="1:9" x14ac:dyDescent="0.3">
      <c r="D67" s="14" t="s">
        <v>449</v>
      </c>
      <c r="E67" s="14" t="e">
        <f>MEDIAN(('Anasis Phase II Orig'!O5:O16))</f>
        <v>#NUM!</v>
      </c>
      <c r="F67" s="14" t="e">
        <f>MEDIAN(('Anasis Phase II Orig'!AE5:AE16))</f>
        <v>#NUM!</v>
      </c>
      <c r="G67" s="14" t="e">
        <f>MEDIAN(('Anasis Phase II Orig'!AU5:AU16))</f>
        <v>#NUM!</v>
      </c>
      <c r="I67" s="3" t="s">
        <v>919</v>
      </c>
    </row>
    <row r="68" spans="1:9" x14ac:dyDescent="0.3">
      <c r="D68" s="14" t="s">
        <v>844</v>
      </c>
      <c r="E68" s="14" t="e">
        <f>MODE(('Anasis Phase II Orig'!O5:O16))</f>
        <v>#N/A</v>
      </c>
      <c r="F68" s="14" t="e">
        <f>MODE('Anasis Phase II Orig'!AE5:AE16)</f>
        <v>#N/A</v>
      </c>
      <c r="G68" s="14" t="e">
        <f>MODE('Anasis Phase II Orig'!AU5:AU16)</f>
        <v>#N/A</v>
      </c>
      <c r="I68" s="3" t="s">
        <v>920</v>
      </c>
    </row>
    <row r="69" spans="1:9" x14ac:dyDescent="0.3">
      <c r="D69" s="14" t="s">
        <v>251</v>
      </c>
      <c r="E69" s="14" t="e" cm="1">
        <f t="array" aca="1" ref="E69" ca="1">RANGE('Anasis Phase II Orig'!O5:O16)</f>
        <v>#NAME?</v>
      </c>
      <c r="F69" s="14" t="e" cm="1">
        <f t="array" aca="1" ref="F69" ca="1">RANGE('Anasis Phase II Orig'!AE5:AE16)</f>
        <v>#NAME?</v>
      </c>
      <c r="G69" s="14" t="e" cm="1">
        <f t="array" aca="1" ref="G69" ca="1">RANGE('Anasis Phase II Orig'!AU5:AU16)</f>
        <v>#NAME?</v>
      </c>
      <c r="I69" s="3" t="s">
        <v>921</v>
      </c>
    </row>
    <row r="70" spans="1:9" x14ac:dyDescent="0.3">
      <c r="D70" s="14" t="s">
        <v>847</v>
      </c>
      <c r="E70" s="14" t="e">
        <f>_xlfn.STDEV.S(('Anasis Phase II Orig'!O5:O16))</f>
        <v>#DIV/0!</v>
      </c>
      <c r="F70" s="14" t="e">
        <f>_xlfn.STDEV.S(('Anasis Phase II Orig'!AE5:AE16))</f>
        <v>#DIV/0!</v>
      </c>
      <c r="G70" s="14" t="e">
        <f>_xlfn.STDEV.S(('Anasis Phase II Orig'!AU5:AU16))</f>
        <v>#DIV/0!</v>
      </c>
      <c r="I70" s="3" t="s">
        <v>922</v>
      </c>
    </row>
    <row r="71" spans="1:9" x14ac:dyDescent="0.3">
      <c r="D71" s="14" t="s">
        <v>849</v>
      </c>
      <c r="E71" s="14" t="e">
        <f>_xlfn.VAR.S(('Anasis Phase II Orig'!O5:O16))</f>
        <v>#DIV/0!</v>
      </c>
      <c r="F71" s="14" t="e">
        <f>_xlfn.VAR.S(('Anasis Phase II Orig'!AE5:AE16))</f>
        <v>#DIV/0!</v>
      </c>
      <c r="G71" s="14" t="e">
        <f>_xlfn.VAR.S(('Anasis Phase II Orig'!AU5:AU16))</f>
        <v>#DIV/0!</v>
      </c>
      <c r="I71" s="3" t="s">
        <v>923</v>
      </c>
    </row>
    <row r="72" spans="1:9" s="81" customFormat="1" ht="3" customHeight="1" x14ac:dyDescent="0.3">
      <c r="A72" s="88"/>
      <c r="B72" s="88"/>
      <c r="I72" s="20"/>
    </row>
    <row r="73" spans="1:9" x14ac:dyDescent="0.3">
      <c r="A73" s="67">
        <v>11</v>
      </c>
      <c r="B73" s="67">
        <v>1000</v>
      </c>
      <c r="D73" s="14" t="s">
        <v>841</v>
      </c>
      <c r="E73" s="14" t="e">
        <f>AVERAGE('Anasis Phase II Orig'!P5:P16)</f>
        <v>#DIV/0!</v>
      </c>
      <c r="F73" s="14" t="e">
        <f>AVERAGE('Anasis Phase II Orig'!AF5:AF16)</f>
        <v>#DIV/0!</v>
      </c>
      <c r="G73" s="14" t="e">
        <f>AVERAGE('Anasis Phase II Orig'!AV5:AV16)</f>
        <v>#DIV/0!</v>
      </c>
      <c r="I73" s="3" t="s">
        <v>924</v>
      </c>
    </row>
    <row r="74" spans="1:9" x14ac:dyDescent="0.3">
      <c r="D74" s="14" t="s">
        <v>449</v>
      </c>
      <c r="E74" s="14" t="e">
        <f>MEDIAN(('Anasis Phase II Orig'!P5:P16))</f>
        <v>#NUM!</v>
      </c>
      <c r="F74" s="14" t="e">
        <f>MEDIAN(('Anasis Phase II Orig'!AF5:AF16))</f>
        <v>#NUM!</v>
      </c>
      <c r="G74" s="14" t="e">
        <f>MEDIAN(('Anasis Phase II Orig'!AV5:AV16))</f>
        <v>#NUM!</v>
      </c>
      <c r="I74" s="3" t="s">
        <v>925</v>
      </c>
    </row>
    <row r="75" spans="1:9" x14ac:dyDescent="0.3">
      <c r="D75" s="14" t="s">
        <v>844</v>
      </c>
      <c r="E75" s="14" t="e">
        <f>MODE(('Anasis Phase II Orig'!P5:P16))</f>
        <v>#N/A</v>
      </c>
      <c r="F75" s="14" t="e">
        <f>MODE('Anasis Phase II Orig'!AF5:AF16)</f>
        <v>#N/A</v>
      </c>
      <c r="G75" s="14" t="e">
        <f>MODE('Anasis Phase II Orig'!AV5:AV16)</f>
        <v>#N/A</v>
      </c>
      <c r="I75" s="3" t="s">
        <v>926</v>
      </c>
    </row>
    <row r="76" spans="1:9" x14ac:dyDescent="0.3">
      <c r="D76" s="14" t="s">
        <v>251</v>
      </c>
      <c r="E76" s="14" t="e" cm="1">
        <f t="array" aca="1" ref="E76" ca="1">RANGE('Anasis Phase II Orig'!P5:P16)</f>
        <v>#NAME?</v>
      </c>
      <c r="F76" s="14" t="e" cm="1">
        <f t="array" aca="1" ref="F76" ca="1">RANGE('Anasis Phase II Orig'!AF5:AF16)</f>
        <v>#NAME?</v>
      </c>
      <c r="G76" s="14" t="e" cm="1">
        <f t="array" aca="1" ref="G76" ca="1">RANGE('Anasis Phase II Orig'!AV5:AV16)</f>
        <v>#NAME?</v>
      </c>
      <c r="I76" s="3" t="s">
        <v>927</v>
      </c>
    </row>
    <row r="77" spans="1:9" x14ac:dyDescent="0.3">
      <c r="D77" s="14" t="s">
        <v>847</v>
      </c>
      <c r="E77" s="14" t="e">
        <f>_xlfn.STDEV.S(('Anasis Phase II Orig'!P5:P16))</f>
        <v>#DIV/0!</v>
      </c>
      <c r="F77" s="14" t="e">
        <f>_xlfn.STDEV.S(('Anasis Phase II Orig'!AF5:AF16))</f>
        <v>#DIV/0!</v>
      </c>
      <c r="G77" s="14" t="e">
        <f>_xlfn.STDEV.S(('Anasis Phase II Orig'!AV5:AV16))</f>
        <v>#DIV/0!</v>
      </c>
      <c r="I77" s="3" t="s">
        <v>928</v>
      </c>
    </row>
    <row r="78" spans="1:9" x14ac:dyDescent="0.3">
      <c r="D78" s="14" t="s">
        <v>849</v>
      </c>
      <c r="E78" s="14" t="e">
        <f>_xlfn.VAR.S(('Anasis Phase II Orig'!P5:P16))</f>
        <v>#DIV/0!</v>
      </c>
      <c r="F78" s="14" t="e">
        <f>_xlfn.VAR.S(('Anasis Phase II Orig'!AF5:AF16))</f>
        <v>#DIV/0!</v>
      </c>
      <c r="G78" s="14" t="e">
        <f>_xlfn.VAR.S(('Anasis Phase II Orig'!AV5:AV16))</f>
        <v>#DIV/0!</v>
      </c>
      <c r="I78" s="3" t="s">
        <v>929</v>
      </c>
    </row>
    <row r="79" spans="1:9" s="81" customFormat="1" ht="3" customHeight="1" x14ac:dyDescent="0.3">
      <c r="A79" s="88"/>
      <c r="B79" s="88"/>
      <c r="I79" s="20"/>
    </row>
    <row r="80" spans="1:9" ht="15" thickBot="1" x14ac:dyDescent="0.35">
      <c r="A80" s="90">
        <v>12</v>
      </c>
      <c r="B80" s="90">
        <v>500</v>
      </c>
      <c r="D80" s="14" t="s">
        <v>841</v>
      </c>
      <c r="E80" s="14" t="e">
        <f>AVERAGE('Anasis Phase II Orig'!Q5:Q16)</f>
        <v>#DIV/0!</v>
      </c>
      <c r="F80" s="14" t="e">
        <f>AVERAGE('Anasis Phase II Orig'!AG5:AG16)</f>
        <v>#DIV/0!</v>
      </c>
      <c r="G80" s="14" t="e">
        <f>AVERAGE('Anasis Phase II Orig'!AW5:AW16)</f>
        <v>#DIV/0!</v>
      </c>
      <c r="I80" s="3" t="s">
        <v>930</v>
      </c>
    </row>
    <row r="81" spans="1:9" x14ac:dyDescent="0.3">
      <c r="D81" s="14" t="s">
        <v>449</v>
      </c>
      <c r="E81" s="14" t="e">
        <f>MEDIAN(('Anasis Phase II Orig'!Q5:Q16))</f>
        <v>#NUM!</v>
      </c>
      <c r="F81" s="14" t="e">
        <f>MEDIAN(('Anasis Phase II Orig'!AG5:AG16))</f>
        <v>#NUM!</v>
      </c>
      <c r="G81" s="14" t="e">
        <f>MEDIAN(('Anasis Phase II Orig'!AW5:AW16))</f>
        <v>#NUM!</v>
      </c>
      <c r="I81" s="3" t="s">
        <v>931</v>
      </c>
    </row>
    <row r="82" spans="1:9" x14ac:dyDescent="0.3">
      <c r="D82" s="14" t="s">
        <v>844</v>
      </c>
      <c r="E82" s="14" t="e">
        <f>MODE(('Anasis Phase II Orig'!Q5:Q16))</f>
        <v>#N/A</v>
      </c>
      <c r="F82" s="14" t="e">
        <f>MODE('Anasis Phase II Orig'!AG5:AG16)</f>
        <v>#N/A</v>
      </c>
      <c r="G82" s="14" t="e">
        <f>MODE('Anasis Phase II Orig'!AW5:AW16)</f>
        <v>#N/A</v>
      </c>
      <c r="I82" s="3" t="s">
        <v>932</v>
      </c>
    </row>
    <row r="83" spans="1:9" x14ac:dyDescent="0.3">
      <c r="D83" s="14" t="s">
        <v>251</v>
      </c>
      <c r="E83" s="14" t="e" cm="1">
        <f t="array" aca="1" ref="E83" ca="1">RANGE('Anasis Phase II Orig'!Q5:Q16)</f>
        <v>#NAME?</v>
      </c>
      <c r="F83" s="14" t="e" cm="1">
        <f t="array" aca="1" ref="F83" ca="1">RANGE('Anasis Phase II Orig'!AG5:AG16)</f>
        <v>#NAME?</v>
      </c>
      <c r="G83" s="14" t="e" cm="1">
        <f t="array" aca="1" ref="G83" ca="1">RANGE('Anasis Phase II Orig'!AW5:AW16)</f>
        <v>#NAME?</v>
      </c>
      <c r="I83" s="3" t="s">
        <v>933</v>
      </c>
    </row>
    <row r="84" spans="1:9" x14ac:dyDescent="0.3">
      <c r="D84" s="14" t="s">
        <v>847</v>
      </c>
      <c r="E84" s="14" t="e">
        <f>_xlfn.STDEV.S(('Anasis Phase II Orig'!Q5:Q16))</f>
        <v>#DIV/0!</v>
      </c>
      <c r="F84" s="14" t="e">
        <f>_xlfn.STDEV.S(('Anasis Phase II Orig'!AG5:AG16))</f>
        <v>#DIV/0!</v>
      </c>
      <c r="G84" s="14" t="e">
        <f>_xlfn.STDEV.S(('Anasis Phase II Orig'!AW5:AW16))</f>
        <v>#DIV/0!</v>
      </c>
      <c r="I84" s="3" t="s">
        <v>934</v>
      </c>
    </row>
    <row r="85" spans="1:9" x14ac:dyDescent="0.3">
      <c r="D85" s="14" t="s">
        <v>849</v>
      </c>
      <c r="E85" s="14" t="e">
        <f>_xlfn.VAR.S(('Anasis Phase II Orig'!Q5:Q16))</f>
        <v>#DIV/0!</v>
      </c>
      <c r="F85" s="14" t="e">
        <f>_xlfn.VAR.S(('Anasis Phase II Orig'!AG5:AG16))</f>
        <v>#DIV/0!</v>
      </c>
      <c r="G85" s="14" t="e">
        <f>_xlfn.VAR.S(('Anasis Phase II Orig'!AW5:AW16))</f>
        <v>#DIV/0!</v>
      </c>
      <c r="I85" s="3" t="s">
        <v>935</v>
      </c>
    </row>
    <row r="86" spans="1:9" s="81" customFormat="1" ht="3" customHeight="1" x14ac:dyDescent="0.3">
      <c r="A86" s="88"/>
      <c r="B86" s="88"/>
      <c r="I86" s="20"/>
    </row>
    <row r="87" spans="1:9" x14ac:dyDescent="0.3">
      <c r="A87" s="84">
        <v>13</v>
      </c>
      <c r="B87" s="84">
        <v>250</v>
      </c>
      <c r="D87" s="14" t="s">
        <v>841</v>
      </c>
      <c r="E87" s="14" t="e">
        <f>AVERAGE('Anasis Phase II Orig'!R5:R16)</f>
        <v>#DIV/0!</v>
      </c>
      <c r="F87" s="14" t="e">
        <f>AVERAGE('Anasis Phase II Orig'!AH5:AH16)</f>
        <v>#DIV/0!</v>
      </c>
      <c r="G87" s="14" t="e">
        <f>AVERAGE('Anasis Phase II Orig'!AX5:AX16)</f>
        <v>#DIV/0!</v>
      </c>
      <c r="I87" s="3" t="s">
        <v>936</v>
      </c>
    </row>
    <row r="88" spans="1:9" x14ac:dyDescent="0.3">
      <c r="D88" s="14" t="s">
        <v>449</v>
      </c>
      <c r="E88" s="14" t="e">
        <f>MEDIAN(('Anasis Phase II Orig'!R5:R16))</f>
        <v>#NUM!</v>
      </c>
      <c r="F88" s="14" t="e">
        <f>MEDIAN(('Anasis Phase II Orig'!AH5:AH16))</f>
        <v>#NUM!</v>
      </c>
      <c r="G88" s="14" t="e">
        <f>MEDIAN(('Anasis Phase II Orig'!AX5:AX16))</f>
        <v>#NUM!</v>
      </c>
      <c r="I88" s="3" t="s">
        <v>937</v>
      </c>
    </row>
    <row r="89" spans="1:9" x14ac:dyDescent="0.3">
      <c r="D89" s="14" t="s">
        <v>844</v>
      </c>
      <c r="E89" s="14" t="e">
        <f>MODE(('Anasis Phase II Orig'!R5:R16))</f>
        <v>#N/A</v>
      </c>
      <c r="F89" s="14" t="e">
        <f>MODE('Anasis Phase II Orig'!AH5:AH16)</f>
        <v>#N/A</v>
      </c>
      <c r="G89" s="14" t="e">
        <f>MODE('Anasis Phase II Orig'!AX5:AX16)</f>
        <v>#N/A</v>
      </c>
      <c r="I89" s="3" t="s">
        <v>938</v>
      </c>
    </row>
    <row r="90" spans="1:9" x14ac:dyDescent="0.3">
      <c r="D90" s="14" t="s">
        <v>251</v>
      </c>
      <c r="E90" s="14" t="e" cm="1">
        <f t="array" aca="1" ref="E90" ca="1">RANGE('Anasis Phase II Orig'!R5:R16)</f>
        <v>#NAME?</v>
      </c>
      <c r="F90" s="14" t="e" cm="1">
        <f t="array" aca="1" ref="F90" ca="1">RANGE('Anasis Phase II Orig'!AH5:AH16)</f>
        <v>#NAME?</v>
      </c>
      <c r="G90" s="14" t="e" cm="1">
        <f t="array" aca="1" ref="G90" ca="1">RANGE('Anasis Phase II Orig'!AX5:AX16)</f>
        <v>#NAME?</v>
      </c>
      <c r="I90" s="3" t="s">
        <v>939</v>
      </c>
    </row>
    <row r="91" spans="1:9" x14ac:dyDescent="0.3">
      <c r="D91" s="14" t="s">
        <v>847</v>
      </c>
      <c r="E91" s="14" t="e">
        <f>_xlfn.STDEV.S(('Anasis Phase II Orig'!R5:R16))</f>
        <v>#DIV/0!</v>
      </c>
      <c r="F91" s="14" t="e">
        <f>_xlfn.STDEV.S(('Anasis Phase II Orig'!AH5:AH16))</f>
        <v>#DIV/0!</v>
      </c>
      <c r="G91" s="14" t="e">
        <f>_xlfn.STDEV.S(('Anasis Phase II Orig'!AX5:AX16))</f>
        <v>#DIV/0!</v>
      </c>
      <c r="I91" s="3" t="s">
        <v>940</v>
      </c>
    </row>
    <row r="92" spans="1:9" x14ac:dyDescent="0.3">
      <c r="D92" s="14" t="s">
        <v>849</v>
      </c>
      <c r="E92" s="14" t="e">
        <f>_xlfn.VAR.S(('Anasis Phase II Orig'!R5:R16))</f>
        <v>#DIV/0!</v>
      </c>
      <c r="F92" s="14" t="e">
        <f>_xlfn.VAR.S(('Anasis Phase II Orig'!AH5:AH16))</f>
        <v>#DIV/0!</v>
      </c>
      <c r="G92" s="14" t="e">
        <f>_xlfn.VAR.S(('Anasis Phase II Orig'!AX5:AX16))</f>
        <v>#DIV/0!</v>
      </c>
      <c r="I92" s="3" t="s">
        <v>941</v>
      </c>
    </row>
    <row r="93" spans="1:9" s="81" customFormat="1" ht="3" customHeight="1" x14ac:dyDescent="0.3">
      <c r="A93" s="88"/>
      <c r="B93" s="88"/>
      <c r="I93" s="20"/>
    </row>
    <row r="94" spans="1:9" x14ac:dyDescent="0.3">
      <c r="A94" s="84">
        <v>14</v>
      </c>
      <c r="B94" s="84">
        <v>10</v>
      </c>
      <c r="D94" s="14" t="s">
        <v>841</v>
      </c>
      <c r="E94" s="14" t="e">
        <f>AVERAGE('Anasis Phase II Orig'!S5:S16)</f>
        <v>#DIV/0!</v>
      </c>
      <c r="F94" s="14" t="e">
        <f>AVERAGE('Anasis Phase II Orig'!AI5:AI16)</f>
        <v>#DIV/0!</v>
      </c>
      <c r="G94" s="14" t="e">
        <f>AVERAGE('Anasis Phase II Orig'!AY5:AY16)</f>
        <v>#DIV/0!</v>
      </c>
      <c r="I94" s="3" t="s">
        <v>942</v>
      </c>
    </row>
    <row r="95" spans="1:9" x14ac:dyDescent="0.3">
      <c r="D95" s="14" t="s">
        <v>449</v>
      </c>
      <c r="E95" s="14" t="e">
        <f>MEDIAN(('Anasis Phase II Orig'!S5:S16))</f>
        <v>#NUM!</v>
      </c>
      <c r="F95" s="14" t="e">
        <f>MEDIAN(('Anasis Phase II Orig'!AI5:AI16))</f>
        <v>#NUM!</v>
      </c>
      <c r="G95" s="14" t="e">
        <f>MEDIAN(('Anasis Phase II Orig'!AY5:AY16))</f>
        <v>#NUM!</v>
      </c>
      <c r="I95" s="3" t="s">
        <v>943</v>
      </c>
    </row>
    <row r="96" spans="1:9" x14ac:dyDescent="0.3">
      <c r="D96" s="14" t="s">
        <v>844</v>
      </c>
      <c r="E96" s="14" t="e">
        <f>MODE(('Anasis Phase II Orig'!S5:S16))</f>
        <v>#N/A</v>
      </c>
      <c r="F96" s="14" t="e">
        <f>MODE('Anasis Phase II Orig'!AI5:AI16)</f>
        <v>#N/A</v>
      </c>
      <c r="G96" s="14" t="e">
        <f>MODE('Anasis Phase II Orig'!AY5:AY16)</f>
        <v>#N/A</v>
      </c>
      <c r="I96" s="3" t="s">
        <v>944</v>
      </c>
    </row>
    <row r="97" spans="1:9" x14ac:dyDescent="0.3">
      <c r="D97" s="14" t="s">
        <v>251</v>
      </c>
      <c r="E97" s="14" t="e" cm="1">
        <f t="array" aca="1" ref="E97" ca="1">RANGE('Anasis Phase II Orig'!S5:S16)</f>
        <v>#NAME?</v>
      </c>
      <c r="F97" s="14" t="e" cm="1">
        <f t="array" aca="1" ref="F97" ca="1">RANGE('Anasis Phase II Orig'!AI5:AI16)</f>
        <v>#NAME?</v>
      </c>
      <c r="G97" s="14" t="e" cm="1">
        <f t="array" aca="1" ref="G97" ca="1">RANGE('Anasis Phase II Orig'!AY5:AY16)</f>
        <v>#NAME?</v>
      </c>
      <c r="I97" s="3" t="s">
        <v>945</v>
      </c>
    </row>
    <row r="98" spans="1:9" x14ac:dyDescent="0.3">
      <c r="D98" s="14" t="s">
        <v>847</v>
      </c>
      <c r="E98" s="14" t="e">
        <f>_xlfn.STDEV.S(('Anasis Phase II Orig'!S5:S16))</f>
        <v>#DIV/0!</v>
      </c>
      <c r="F98" s="14" t="e">
        <f>_xlfn.STDEV.S(('Anasis Phase II Orig'!AI5:AI16))</f>
        <v>#DIV/0!</v>
      </c>
      <c r="G98" s="14" t="e">
        <f>_xlfn.STDEV.S(('Anasis Phase II Orig'!AY5:AY16))</f>
        <v>#DIV/0!</v>
      </c>
      <c r="I98" s="3" t="s">
        <v>946</v>
      </c>
    </row>
    <row r="99" spans="1:9" x14ac:dyDescent="0.3">
      <c r="D99" s="14" t="s">
        <v>849</v>
      </c>
      <c r="E99" s="14" t="e">
        <f>_xlfn.VAR.S(('Anasis Phase II Orig'!S5:S16))</f>
        <v>#DIV/0!</v>
      </c>
      <c r="F99" s="14" t="e">
        <f>_xlfn.VAR.S(('Anasis Phase II Orig'!AI5:AI16))</f>
        <v>#DIV/0!</v>
      </c>
      <c r="G99" s="14" t="e">
        <f>_xlfn.VAR.S(('Anasis Phase II Orig'!AY5:AY16))</f>
        <v>#DIV/0!</v>
      </c>
      <c r="I99" s="3" t="s">
        <v>947</v>
      </c>
    </row>
    <row r="100" spans="1:9" s="81" customFormat="1" ht="3" customHeight="1" x14ac:dyDescent="0.3">
      <c r="A100" s="88"/>
      <c r="B100" s="88"/>
      <c r="I100" s="20"/>
    </row>
    <row r="101" spans="1:9" x14ac:dyDescent="0.3">
      <c r="A101" s="84">
        <v>15</v>
      </c>
      <c r="B101" s="84">
        <v>5</v>
      </c>
      <c r="D101" s="14" t="s">
        <v>841</v>
      </c>
      <c r="E101" s="14" t="e">
        <f>AVERAGE('Anasis Phase II Orig'!T5:T16)</f>
        <v>#DIV/0!</v>
      </c>
      <c r="F101" s="14" t="e">
        <f>AVERAGE('Anasis Phase II Orig'!AJ5:AJ16)</f>
        <v>#DIV/0!</v>
      </c>
      <c r="G101" s="14" t="e">
        <f>AVERAGE('Anasis Phase II Orig'!AZ5:AZ16)</f>
        <v>#DIV/0!</v>
      </c>
      <c r="I101" s="3" t="s">
        <v>948</v>
      </c>
    </row>
    <row r="102" spans="1:9" x14ac:dyDescent="0.3">
      <c r="D102" s="14" t="s">
        <v>449</v>
      </c>
      <c r="E102" s="14" t="e">
        <f>MEDIAN(('Anasis Phase II Orig'!T5:T16))</f>
        <v>#NUM!</v>
      </c>
      <c r="F102" s="14" t="e">
        <f>MEDIAN(('Anasis Phase II Orig'!AJ5:AJ16))</f>
        <v>#NUM!</v>
      </c>
      <c r="G102" s="14" t="e">
        <f>MEDIAN(('Anasis Phase II Orig'!AZ5:AZ16))</f>
        <v>#NUM!</v>
      </c>
      <c r="I102" s="3" t="s">
        <v>949</v>
      </c>
    </row>
    <row r="103" spans="1:9" x14ac:dyDescent="0.3">
      <c r="D103" s="14" t="s">
        <v>844</v>
      </c>
      <c r="E103" s="14" t="e">
        <f>MODE(('Anasis Phase II Orig'!T5:T16))</f>
        <v>#N/A</v>
      </c>
      <c r="F103" s="14" t="e">
        <f>MODE('Anasis Phase II Orig'!AJ5:AJ16)</f>
        <v>#N/A</v>
      </c>
      <c r="G103" s="14" t="e">
        <f>MODE('Anasis Phase II Orig'!AZ5:AZ16)</f>
        <v>#N/A</v>
      </c>
      <c r="I103" s="3" t="s">
        <v>950</v>
      </c>
    </row>
    <row r="104" spans="1:9" x14ac:dyDescent="0.3">
      <c r="D104" s="14" t="s">
        <v>251</v>
      </c>
      <c r="E104" s="14" t="e" cm="1">
        <f t="array" aca="1" ref="E104" ca="1">RANGE('Anasis Phase II Orig'!T5:T16)</f>
        <v>#NAME?</v>
      </c>
      <c r="F104" s="14" t="e" cm="1">
        <f t="array" aca="1" ref="F104" ca="1">RANGE('Anasis Phase II Orig'!AJ5:AJ16)</f>
        <v>#NAME?</v>
      </c>
      <c r="G104" s="14" t="e" cm="1">
        <f t="array" aca="1" ref="G104" ca="1">RANGE('Anasis Phase II Orig'!AZ5:AZ16)</f>
        <v>#NAME?</v>
      </c>
      <c r="I104" s="3" t="s">
        <v>951</v>
      </c>
    </row>
    <row r="105" spans="1:9" x14ac:dyDescent="0.3">
      <c r="D105" s="14" t="s">
        <v>847</v>
      </c>
      <c r="E105" s="14" t="e">
        <f>_xlfn.STDEV.S(('Anasis Phase II Orig'!T5:T16))</f>
        <v>#DIV/0!</v>
      </c>
      <c r="F105" s="14" t="e">
        <f>_xlfn.STDEV.S(('Anasis Phase II Orig'!AJ5:AJ16))</f>
        <v>#DIV/0!</v>
      </c>
      <c r="G105" s="14" t="e">
        <f>_xlfn.STDEV.S(('Anasis Phase II Orig'!AZ5:AZ16))</f>
        <v>#DIV/0!</v>
      </c>
      <c r="I105" s="3" t="s">
        <v>952</v>
      </c>
    </row>
    <row r="106" spans="1:9" x14ac:dyDescent="0.3">
      <c r="D106" s="14" t="s">
        <v>849</v>
      </c>
      <c r="E106" s="14" t="e">
        <f>_xlfn.VAR.S(('Anasis Phase II Orig'!T5:T16))</f>
        <v>#DIV/0!</v>
      </c>
      <c r="F106" s="14" t="e">
        <f>_xlfn.VAR.S(('Anasis Phase II Orig'!AJ5:AJ16))</f>
        <v>#DIV/0!</v>
      </c>
      <c r="G106" s="14" t="e">
        <f>_xlfn.VAR.S(('Anasis Phase II Orig'!AZ5:AZ16))</f>
        <v>#DIV/0!</v>
      </c>
      <c r="I106" s="3" t="s">
        <v>953</v>
      </c>
    </row>
    <row r="107" spans="1:9" s="81" customFormat="1" ht="3" customHeight="1" x14ac:dyDescent="0.3">
      <c r="A107" s="88"/>
      <c r="B107" s="88"/>
      <c r="I107" s="20"/>
    </row>
  </sheetData>
  <mergeCells count="4">
    <mergeCell ref="A3:A8"/>
    <mergeCell ref="B3:B8"/>
    <mergeCell ref="A10:A15"/>
    <mergeCell ref="B10:B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25</vt:i4>
      </vt:variant>
    </vt:vector>
  </HeadingPairs>
  <TitlesOfParts>
    <vt:vector size="25" baseType="lpstr">
      <vt:lpstr>RANKING</vt:lpstr>
      <vt:lpstr>Checklist v3</vt:lpstr>
      <vt:lpstr>Phase I</vt:lpstr>
      <vt:lpstr>Phase II-Short-Scan</vt:lpstr>
      <vt:lpstr>Phase II-Long-Scan</vt:lpstr>
      <vt:lpstr>Phase III</vt:lpstr>
      <vt:lpstr>Phase IV v3</vt:lpstr>
      <vt:lpstr>Analysis Phase 1&amp;3 Percent</vt:lpstr>
      <vt:lpstr>Analysis Phase 2&amp;3 Shrt Percent</vt:lpstr>
      <vt:lpstr>Analysis Phase 2&amp;3 Lng Percent</vt:lpstr>
      <vt:lpstr>Analysis Phase 3&amp;4 Percent</vt:lpstr>
      <vt:lpstr>Phase I&amp;III ROC TPR-FPR Graph</vt:lpstr>
      <vt:lpstr>Phase 2&amp;3 S ROC TPR-FPR Graph</vt:lpstr>
      <vt:lpstr>Phase 2&amp;3 L ROC TPR-FPR Graph</vt:lpstr>
      <vt:lpstr>Phase III&amp;IV ROC TPR-FPR Graph</vt:lpstr>
      <vt:lpstr>Combined ROC TPR-FPR Graph</vt:lpstr>
      <vt:lpstr>Analysis Phase I &amp; III</vt:lpstr>
      <vt:lpstr>Analysis Phase 2&amp;3 Short Scan</vt:lpstr>
      <vt:lpstr>Analysis Phase 2&amp;3 Long Scan</vt:lpstr>
      <vt:lpstr>Analysis Phase III &amp; IV</vt:lpstr>
      <vt:lpstr>Analysis Combined Phases</vt:lpstr>
      <vt:lpstr>Phase II - Original</vt:lpstr>
      <vt:lpstr>Anasis Phase II Orig</vt:lpstr>
      <vt:lpstr>Anasis Phase II Comp TOOLS Orig</vt:lpstr>
      <vt:lpstr>Anasis Phase II Comp TIME Orig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</dc:creator>
  <cp:keywords/>
  <dc:description/>
  <cp:lastModifiedBy>Simon Rees (0151968)</cp:lastModifiedBy>
  <cp:revision/>
  <dcterms:created xsi:type="dcterms:W3CDTF">2015-06-05T18:17:20Z</dcterms:created>
  <dcterms:modified xsi:type="dcterms:W3CDTF">2025-12-03T23:05:30Z</dcterms:modified>
  <cp:category/>
  <cp:contentStatus/>
</cp:coreProperties>
</file>