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66925"/>
  <mc:AlternateContent xmlns:mc="http://schemas.openxmlformats.org/markup-compatibility/2006">
    <mc:Choice Requires="x15">
      <x15ac:absPath xmlns:x15ac="http://schemas.microsoft.com/office/spreadsheetml/2010/11/ac" url="https://uowtsd-my.sharepoint.com/personal/2501613_student_uwtsd_ac_uk/Documents/Documents/"/>
    </mc:Choice>
  </mc:AlternateContent>
  <xr:revisionPtr revIDLastSave="0" documentId="8_{4CFCF02D-2E6A-47B7-8DEF-22D53DF66F42}" xr6:coauthVersionLast="47" xr6:coauthVersionMax="47" xr10:uidLastSave="{00000000-0000-0000-0000-000000000000}"/>
  <bookViews>
    <workbookView xWindow="-110" yWindow="-110" windowWidth="19420" windowHeight="1150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 i="1" l="1"/>
  <c r="N4" i="1"/>
  <c r="N5" i="1"/>
  <c r="N6" i="1"/>
  <c r="N7" i="1"/>
  <c r="F14" i="1"/>
  <c r="F15" i="1"/>
  <c r="F16" i="1"/>
  <c r="F17" i="1"/>
  <c r="F13" i="1"/>
  <c r="L3" i="1"/>
  <c r="G14" i="1"/>
  <c r="G15" i="1"/>
  <c r="G16" i="1"/>
  <c r="G17" i="1"/>
  <c r="G13" i="1"/>
  <c r="M4" i="1"/>
  <c r="M5" i="1"/>
  <c r="M6" i="1"/>
  <c r="M7" i="1"/>
  <c r="M3" i="1"/>
  <c r="L7" i="1"/>
  <c r="L4" i="1"/>
  <c r="L5" i="1"/>
  <c r="L6" i="1"/>
  <c r="K4" i="1"/>
  <c r="K5" i="1"/>
  <c r="K6" i="1"/>
  <c r="K7" i="1"/>
  <c r="K3" i="1"/>
  <c r="J4" i="1"/>
  <c r="J5" i="1"/>
  <c r="J6" i="1"/>
  <c r="J7" i="1"/>
  <c r="J3" i="1"/>
  <c r="I4" i="1"/>
  <c r="I5" i="1"/>
  <c r="I6" i="1"/>
  <c r="I7" i="1"/>
  <c r="I3" i="1"/>
  <c r="H4" i="1"/>
  <c r="H5" i="1"/>
  <c r="H6" i="1"/>
  <c r="H7" i="1"/>
  <c r="H3" i="1"/>
  <c r="G7" i="1"/>
  <c r="G4" i="1"/>
  <c r="G5" i="1"/>
  <c r="G6" i="1"/>
  <c r="G3" i="1"/>
  <c r="F4" i="1"/>
  <c r="F5" i="1"/>
  <c r="F6" i="1"/>
  <c r="F7" i="1"/>
  <c r="F3" i="1"/>
  <c r="C4" i="1"/>
  <c r="C5" i="1"/>
  <c r="C6" i="1"/>
  <c r="C7" i="1"/>
  <c r="C3" i="1"/>
</calcChain>
</file>

<file path=xl/sharedStrings.xml><?xml version="1.0" encoding="utf-8"?>
<sst xmlns="http://schemas.openxmlformats.org/spreadsheetml/2006/main" count="35" uniqueCount="28">
  <si>
    <t>Mass</t>
  </si>
  <si>
    <t>Initial PE</t>
  </si>
  <si>
    <t>Tt</t>
  </si>
  <si>
    <t>h2</t>
  </si>
  <si>
    <t>Mg</t>
  </si>
  <si>
    <t>PE loss adjusted</t>
  </si>
  <si>
    <t>Tf</t>
  </si>
  <si>
    <t>Acceleration</t>
  </si>
  <si>
    <t>v</t>
  </si>
  <si>
    <t>w</t>
  </si>
  <si>
    <t>Torque</t>
  </si>
  <si>
    <t>Alpha</t>
  </si>
  <si>
    <t>KE</t>
  </si>
  <si>
    <t>Kg</t>
  </si>
  <si>
    <t>j</t>
  </si>
  <si>
    <t>s</t>
  </si>
  <si>
    <t>m</t>
  </si>
  <si>
    <t>n</t>
  </si>
  <si>
    <t>m/s2</t>
  </si>
  <si>
    <t>m/s</t>
  </si>
  <si>
    <t>rad/s</t>
  </si>
  <si>
    <t>Nm</t>
  </si>
  <si>
    <t>rad/s2</t>
  </si>
  <si>
    <t>h1 (m)</t>
  </si>
  <si>
    <t>g (m/s2)</t>
  </si>
  <si>
    <t>c (m)</t>
  </si>
  <si>
    <t>r (m)</t>
  </si>
  <si>
    <t>(kgm^2)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</si>
</sst>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19050" cap="rnd">
              <a:solidFill>
                <a:schemeClr val="accent1"/>
              </a:solid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Sheet1!$F$13:$F$17</c:f>
              <c:numCache>
                <c:formatCode>General</c:formatCode>
                <c:ptCount val="5"/>
                <c:pt idx="0">
                  <c:v>6.0787749626916299E-3</c:v>
                </c:pt>
                <c:pt idx="1">
                  <c:v>1.2175398237568837E-2</c:v>
                </c:pt>
                <c:pt idx="2">
                  <c:v>1.8221601128154536E-2</c:v>
                </c:pt>
                <c:pt idx="3">
                  <c:v>2.4384188965092576E-2</c:v>
                </c:pt>
                <c:pt idx="4">
                  <c:v>3.1403867521367521E-2</c:v>
                </c:pt>
              </c:numCache>
            </c:numRef>
          </c:xVal>
          <c:yVal>
            <c:numRef>
              <c:f>Sheet1!$G$13:$G$17</c:f>
              <c:numCache>
                <c:formatCode>General</c:formatCode>
                <c:ptCount val="5"/>
                <c:pt idx="0">
                  <c:v>7.0467464451685373</c:v>
                </c:pt>
                <c:pt idx="1">
                  <c:v>13.671047631506816</c:v>
                </c:pt>
                <c:pt idx="2">
                  <c:v>21.488730694567188</c:v>
                </c:pt>
                <c:pt idx="3">
                  <c:v>26.551740471181621</c:v>
                </c:pt>
                <c:pt idx="4">
                  <c:v>11.328579375916656</c:v>
                </c:pt>
              </c:numCache>
            </c:numRef>
          </c:yVal>
          <c:smooth val="1"/>
          <c:extLst>
            <c:ext xmlns:c16="http://schemas.microsoft.com/office/drawing/2014/chart" uri="{C3380CC4-5D6E-409C-BE32-E72D297353CC}">
              <c16:uniqueId val="{00000000-7F15-4128-B466-6F36CF8527EF}"/>
            </c:ext>
          </c:extLst>
        </c:ser>
        <c:dLbls>
          <c:showLegendKey val="0"/>
          <c:showVal val="0"/>
          <c:showCatName val="0"/>
          <c:showSerName val="0"/>
          <c:showPercent val="0"/>
          <c:showBubbleSize val="0"/>
        </c:dLbls>
        <c:axId val="1578718216"/>
        <c:axId val="1578720264"/>
      </c:scatterChart>
      <c:valAx>
        <c:axId val="1578718216"/>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Torque (Nm)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720264"/>
        <c:crosses val="autoZero"/>
        <c:crossBetween val="midCat"/>
      </c:valAx>
      <c:valAx>
        <c:axId val="15787202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Alpha (Rad/s)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7871821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7</xdr:col>
      <xdr:colOff>422275</xdr:colOff>
      <xdr:row>9</xdr:row>
      <xdr:rowOff>92075</xdr:rowOff>
    </xdr:from>
    <xdr:to>
      <xdr:col>14</xdr:col>
      <xdr:colOff>273050</xdr:colOff>
      <xdr:row>23</xdr:row>
      <xdr:rowOff>168275</xdr:rowOff>
    </xdr:to>
    <xdr:graphicFrame macro="">
      <xdr:nvGraphicFramePr>
        <xdr:cNvPr id="2" name="Chart 1">
          <a:extLst>
            <a:ext uri="{FF2B5EF4-FFF2-40B4-BE49-F238E27FC236}">
              <a16:creationId xmlns:a16="http://schemas.microsoft.com/office/drawing/2014/main" id="{655D7F01-4CEC-F734-54BC-450026D1B0B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12700</xdr:colOff>
      <xdr:row>18</xdr:row>
      <xdr:rowOff>57150</xdr:rowOff>
    </xdr:from>
    <xdr:to>
      <xdr:col>6</xdr:col>
      <xdr:colOff>152400</xdr:colOff>
      <xdr:row>27</xdr:row>
      <xdr:rowOff>101600</xdr:rowOff>
    </xdr:to>
    <xdr:sp macro="" textlink="">
      <xdr:nvSpPr>
        <xdr:cNvPr id="3" name="TextBox 2">
          <a:extLst>
            <a:ext uri="{FF2B5EF4-FFF2-40B4-BE49-F238E27FC236}">
              <a16:creationId xmlns:a16="http://schemas.microsoft.com/office/drawing/2014/main" id="{CFA7472F-E71A-3A64-F8D5-D853D4F6FFD3}"/>
            </a:ext>
          </a:extLst>
        </xdr:cNvPr>
        <xdr:cNvSpPr txBox="1"/>
      </xdr:nvSpPr>
      <xdr:spPr>
        <a:xfrm>
          <a:off x="622300" y="3390900"/>
          <a:ext cx="3727450" cy="1701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a:t>
          </a:r>
          <a:r>
            <a:rPr lang="en-GB" sz="1100" baseline="0"/>
            <a:t> PE loss increases as the mass on the flywheel increases, in quite small increments at first, such as the 0.015 joule increase from 100 grams to 200 grams, however it quickly multiplys and leads to an increase of over a joule when going from 400 grams to 500 grams. This could happen due to the increased weight not carrying as much comparative inertia than the lighter weights, or it could simply be due to inaccurate measurements, where smaller differences have smaller human mistakes.</a:t>
          </a:r>
          <a:endParaRPr lang="en-GB" sz="1100"/>
        </a:p>
      </xdr:txBody>
    </xdr:sp>
    <xdr:clientData/>
  </xdr:twoCellAnchor>
  <xdr:twoCellAnchor>
    <xdr:from>
      <xdr:col>0</xdr:col>
      <xdr:colOff>603250</xdr:colOff>
      <xdr:row>28</xdr:row>
      <xdr:rowOff>19050</xdr:rowOff>
    </xdr:from>
    <xdr:to>
      <xdr:col>6</xdr:col>
      <xdr:colOff>158750</xdr:colOff>
      <xdr:row>32</xdr:row>
      <xdr:rowOff>69850</xdr:rowOff>
    </xdr:to>
    <xdr:sp macro="" textlink="">
      <xdr:nvSpPr>
        <xdr:cNvPr id="4" name="TextBox 3">
          <a:extLst>
            <a:ext uri="{FF2B5EF4-FFF2-40B4-BE49-F238E27FC236}">
              <a16:creationId xmlns:a16="http://schemas.microsoft.com/office/drawing/2014/main" id="{1CB03529-985A-A1A8-C476-8B65EEA4F86E}"/>
            </a:ext>
          </a:extLst>
        </xdr:cNvPr>
        <xdr:cNvSpPr txBox="1"/>
      </xdr:nvSpPr>
      <xdr:spPr>
        <a:xfrm>
          <a:off x="603250" y="5194300"/>
          <a:ext cx="3752850" cy="78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My</a:t>
          </a:r>
          <a:r>
            <a:rPr lang="en-GB" sz="1100" baseline="0"/>
            <a:t> values for 'I' do not align well with the original values. the main anomaly is the very last result, for 500 grams, as it appears to have a decrease in the rad/s, which goes against the pattern of all others up to 400 grams.</a:t>
          </a:r>
          <a:endParaRPr lang="en-GB" sz="1100"/>
        </a:p>
      </xdr:txBody>
    </xdr:sp>
    <xdr:clientData/>
  </xdr:twoCellAnchor>
  <xdr:twoCellAnchor>
    <xdr:from>
      <xdr:col>0</xdr:col>
      <xdr:colOff>603250</xdr:colOff>
      <xdr:row>32</xdr:row>
      <xdr:rowOff>177800</xdr:rowOff>
    </xdr:from>
    <xdr:to>
      <xdr:col>6</xdr:col>
      <xdr:colOff>177800</xdr:colOff>
      <xdr:row>37</xdr:row>
      <xdr:rowOff>31750</xdr:rowOff>
    </xdr:to>
    <xdr:sp macro="" textlink="">
      <xdr:nvSpPr>
        <xdr:cNvPr id="5" name="TextBox 4">
          <a:extLst>
            <a:ext uri="{FF2B5EF4-FFF2-40B4-BE49-F238E27FC236}">
              <a16:creationId xmlns:a16="http://schemas.microsoft.com/office/drawing/2014/main" id="{01540C42-9927-9979-5860-54E9EFB76AE0}"/>
            </a:ext>
          </a:extLst>
        </xdr:cNvPr>
        <xdr:cNvSpPr txBox="1"/>
      </xdr:nvSpPr>
      <xdr:spPr>
        <a:xfrm>
          <a:off x="603250" y="6089650"/>
          <a:ext cx="3771900" cy="77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Other</a:t>
          </a:r>
          <a:r>
            <a:rPr lang="en-GB" sz="1100" baseline="0"/>
            <a:t> than the friction losses, the equation KE=PE+PE losses does not account for other forces or disruptions to the flywheel, such as the force of the engine either aiding in its momentum or slowing it down.</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N17"/>
  <sheetViews>
    <sheetView tabSelected="1" workbookViewId="0">
      <selection activeCell="H11" sqref="H11"/>
    </sheetView>
  </sheetViews>
  <sheetFormatPr defaultRowHeight="14.5" x14ac:dyDescent="0.35"/>
  <cols>
    <col min="6" max="6" width="16.453125" bestFit="1" customWidth="1"/>
    <col min="7" max="7" width="15.7265625" customWidth="1"/>
    <col min="9" max="9" width="11.7265625" bestFit="1" customWidth="1"/>
    <col min="11" max="11" width="14.26953125" bestFit="1" customWidth="1"/>
    <col min="14" max="14" width="11.81640625" customWidth="1"/>
  </cols>
  <sheetData>
    <row r="1" spans="2:14" x14ac:dyDescent="0.35">
      <c r="B1" t="s">
        <v>0</v>
      </c>
      <c r="C1" t="s">
        <v>1</v>
      </c>
      <c r="D1" t="s">
        <v>2</v>
      </c>
      <c r="E1" t="s">
        <v>3</v>
      </c>
      <c r="F1" t="s">
        <v>4</v>
      </c>
      <c r="G1" t="s">
        <v>5</v>
      </c>
      <c r="H1" t="s">
        <v>6</v>
      </c>
      <c r="I1" t="s">
        <v>7</v>
      </c>
      <c r="J1" t="s">
        <v>8</v>
      </c>
      <c r="K1" t="s">
        <v>9</v>
      </c>
      <c r="L1" t="s">
        <v>10</v>
      </c>
      <c r="M1" t="s">
        <v>11</v>
      </c>
      <c r="N1" t="s">
        <v>12</v>
      </c>
    </row>
    <row r="2" spans="2:14" ht="15.75" customHeight="1" x14ac:dyDescent="0.35">
      <c r="B2" t="s">
        <v>13</v>
      </c>
      <c r="C2" t="s">
        <v>14</v>
      </c>
      <c r="D2" t="s">
        <v>15</v>
      </c>
      <c r="E2" t="s">
        <v>16</v>
      </c>
      <c r="F2" t="s">
        <v>17</v>
      </c>
      <c r="G2" t="s">
        <v>14</v>
      </c>
      <c r="H2" t="s">
        <v>15</v>
      </c>
      <c r="I2" t="s">
        <v>18</v>
      </c>
      <c r="J2" t="s">
        <v>19</v>
      </c>
      <c r="K2" t="s">
        <v>20</v>
      </c>
      <c r="L2" t="s">
        <v>21</v>
      </c>
      <c r="M2" t="s">
        <v>22</v>
      </c>
      <c r="N2" t="s">
        <v>14</v>
      </c>
    </row>
    <row r="3" spans="2:14" ht="15" customHeight="1" x14ac:dyDescent="0.35">
      <c r="B3">
        <v>0.1</v>
      </c>
      <c r="C3">
        <f>SUM(B3*$C$11*$C$12)</f>
        <v>0.27468000000000004</v>
      </c>
      <c r="D3">
        <v>4.68</v>
      </c>
      <c r="E3">
        <v>0.24</v>
      </c>
      <c r="F3">
        <f>SUM(B3*$C$12)</f>
        <v>0.98100000000000009</v>
      </c>
      <c r="G3" s="1">
        <f>SUM(B3*$C$12*($C$11-E4)*($C$11/($C$11+E4)))</f>
        <v>1.5547924528301902E-2</v>
      </c>
      <c r="H3">
        <f>SUM(D3*($C$11/($C$11+E4)))</f>
        <v>2.4724528301886792</v>
      </c>
      <c r="I3">
        <f>C$11/(H3*H3)</f>
        <v>4.5803851893595489E-2</v>
      </c>
      <c r="J3">
        <f>I3*H3</f>
        <v>0.11324786324786326</v>
      </c>
      <c r="K3">
        <f>(2*PI()*J3/$C$13)</f>
        <v>17.44013015756023</v>
      </c>
      <c r="L3">
        <f>(F3-I3)*C$14</f>
        <v>6.0787749626916299E-3</v>
      </c>
      <c r="M3">
        <f>I3/C$14</f>
        <v>7.0467464451685373</v>
      </c>
      <c r="N3">
        <f>0.5*(C$15*K3)*(C$15*K3)</f>
        <v>3.8019767489080227E-5</v>
      </c>
    </row>
    <row r="4" spans="2:14" x14ac:dyDescent="0.35">
      <c r="B4">
        <v>0.2</v>
      </c>
      <c r="C4">
        <f t="shared" ref="C4:C7" si="0">SUM(B4*$C$11*$C$12)</f>
        <v>0.54936000000000007</v>
      </c>
      <c r="D4">
        <v>3.36</v>
      </c>
      <c r="E4">
        <v>0.25</v>
      </c>
      <c r="F4">
        <f t="shared" ref="F4:F7" si="1">SUM(B4*$C$12)</f>
        <v>1.9620000000000002</v>
      </c>
      <c r="G4" s="1">
        <f t="shared" ref="G4:G6" si="2">SUM(B4*$C$12*($C$11-E5)*($C$11/($C$11+E5)))</f>
        <v>3.1095849056603803E-2</v>
      </c>
      <c r="H4">
        <f t="shared" ref="H4:H7" si="3">SUM(D4*($C$11/($C$11+E5)))</f>
        <v>1.7750943396226415</v>
      </c>
      <c r="I4">
        <f t="shared" ref="I4:I7" si="4">C$11/(H4*H4)</f>
        <v>8.8861809604794298E-2</v>
      </c>
      <c r="J4">
        <f t="shared" ref="J4:J7" si="5">I4*H4</f>
        <v>0.15773809523809523</v>
      </c>
      <c r="K4">
        <f t="shared" ref="K4:K7" si="6">(2*PI()*J4/$C$13)</f>
        <v>24.291609862316033</v>
      </c>
      <c r="L4">
        <f t="shared" ref="L4:L6" si="7">(F4-I4)*C$14</f>
        <v>1.2175398237568837E-2</v>
      </c>
      <c r="M4">
        <f t="shared" ref="M4:M7" si="8">I4/C$14</f>
        <v>13.671047631506816</v>
      </c>
      <c r="N4">
        <f>0.5*(C$15*K4)*(C$15*K4)</f>
        <v>7.3760288712871195E-5</v>
      </c>
    </row>
    <row r="5" spans="2:14" x14ac:dyDescent="0.35">
      <c r="B5">
        <v>0.3</v>
      </c>
      <c r="C5">
        <f t="shared" si="0"/>
        <v>0.82404000000000011</v>
      </c>
      <c r="D5">
        <v>2.68</v>
      </c>
      <c r="E5">
        <v>0.25</v>
      </c>
      <c r="F5">
        <f t="shared" si="1"/>
        <v>2.9430000000000001</v>
      </c>
      <c r="G5" s="1">
        <f t="shared" si="2"/>
        <v>4.66437735849057E-2</v>
      </c>
      <c r="H5">
        <f t="shared" si="3"/>
        <v>1.4158490566037736</v>
      </c>
      <c r="I5">
        <f t="shared" si="4"/>
        <v>0.13967674951468673</v>
      </c>
      <c r="J5">
        <f t="shared" si="5"/>
        <v>0.19776119402985079</v>
      </c>
      <c r="K5">
        <f t="shared" si="6"/>
        <v>30.455152663202199</v>
      </c>
      <c r="L5">
        <f t="shared" si="7"/>
        <v>1.8221601128154536E-2</v>
      </c>
      <c r="M5">
        <f t="shared" si="8"/>
        <v>21.488730694567188</v>
      </c>
      <c r="N5">
        <f>0.5*(C$15*K5)*(C$15*K5)</f>
        <v>1.1593954046736901E-4</v>
      </c>
    </row>
    <row r="6" spans="2:14" x14ac:dyDescent="0.35">
      <c r="B6">
        <v>0.4</v>
      </c>
      <c r="C6">
        <f t="shared" si="0"/>
        <v>1.0987200000000001</v>
      </c>
      <c r="D6">
        <v>2.3199999999999998</v>
      </c>
      <c r="E6">
        <v>0.25</v>
      </c>
      <c r="F6">
        <f t="shared" si="1"/>
        <v>3.9240000000000004</v>
      </c>
      <c r="G6" s="1">
        <f t="shared" si="2"/>
        <v>0.1077176470588236</v>
      </c>
      <c r="H6">
        <f t="shared" si="3"/>
        <v>1.2737254901960784</v>
      </c>
      <c r="I6">
        <f t="shared" si="4"/>
        <v>0.17258631306268052</v>
      </c>
      <c r="J6">
        <f t="shared" si="5"/>
        <v>0.2198275862068966</v>
      </c>
      <c r="K6">
        <f t="shared" si="6"/>
        <v>33.853369111958983</v>
      </c>
      <c r="L6">
        <f t="shared" si="7"/>
        <v>2.4384188965092576E-2</v>
      </c>
      <c r="M6">
        <f t="shared" si="8"/>
        <v>26.551740471181621</v>
      </c>
      <c r="N6">
        <f>0.5*(C$15*K6)*(C$15*K6)</f>
        <v>1.4325632502881734E-4</v>
      </c>
    </row>
    <row r="7" spans="2:14" x14ac:dyDescent="0.35">
      <c r="B7">
        <v>0.5</v>
      </c>
      <c r="C7">
        <f t="shared" si="0"/>
        <v>1.3734000000000002</v>
      </c>
      <c r="D7">
        <v>1.95</v>
      </c>
      <c r="E7">
        <v>0.23</v>
      </c>
      <c r="F7">
        <f t="shared" si="1"/>
        <v>4.9050000000000002</v>
      </c>
      <c r="G7" s="1">
        <f>SUM(B7*$C$12*($C$11-E8)*($C$11/($C$11+E8)))</f>
        <v>1.3734000000000002</v>
      </c>
      <c r="H7">
        <f t="shared" si="3"/>
        <v>1.95</v>
      </c>
      <c r="I7">
        <f t="shared" si="4"/>
        <v>7.3635765943458262E-2</v>
      </c>
      <c r="J7">
        <f t="shared" si="5"/>
        <v>0.14358974358974361</v>
      </c>
      <c r="K7">
        <f t="shared" si="6"/>
        <v>22.112768803548068</v>
      </c>
      <c r="L7">
        <f>(F7-I7)*C$14</f>
        <v>3.1403867521367521E-2</v>
      </c>
      <c r="M7">
        <f t="shared" si="8"/>
        <v>11.328579375916656</v>
      </c>
      <c r="N7">
        <f>0.5*(C$15*K7)*(C$15*K7)</f>
        <v>6.1121818019896097E-5</v>
      </c>
    </row>
    <row r="11" spans="2:14" x14ac:dyDescent="0.35">
      <c r="B11" t="s">
        <v>23</v>
      </c>
      <c r="C11">
        <v>0.28000000000000003</v>
      </c>
      <c r="F11" t="s">
        <v>10</v>
      </c>
      <c r="G11" t="s">
        <v>11</v>
      </c>
    </row>
    <row r="12" spans="2:14" x14ac:dyDescent="0.35">
      <c r="B12" t="s">
        <v>24</v>
      </c>
      <c r="C12">
        <v>9.81</v>
      </c>
      <c r="F12" t="s">
        <v>21</v>
      </c>
      <c r="G12" t="s">
        <v>22</v>
      </c>
    </row>
    <row r="13" spans="2:14" x14ac:dyDescent="0.35">
      <c r="B13" t="s">
        <v>25</v>
      </c>
      <c r="C13">
        <v>4.0800000000000003E-2</v>
      </c>
      <c r="F13">
        <f>(F3-I3)*C$14</f>
        <v>6.0787749626916299E-3</v>
      </c>
      <c r="G13">
        <f>I3/C$14</f>
        <v>7.0467464451685373</v>
      </c>
    </row>
    <row r="14" spans="2:14" x14ac:dyDescent="0.35">
      <c r="B14" t="s">
        <v>26</v>
      </c>
      <c r="C14">
        <v>6.4999999999999997E-3</v>
      </c>
      <c r="F14">
        <f t="shared" ref="F14:F17" si="9">(F4-I4)*C$14</f>
        <v>1.2175398237568837E-2</v>
      </c>
      <c r="G14">
        <f t="shared" ref="G14:G17" si="10">I4/C$14</f>
        <v>13.671047631506816</v>
      </c>
    </row>
    <row r="15" spans="2:14" x14ac:dyDescent="0.35">
      <c r="B15" t="s">
        <v>27</v>
      </c>
      <c r="C15">
        <v>5.0000000000000001E-4</v>
      </c>
      <c r="F15">
        <f t="shared" si="9"/>
        <v>1.8221601128154536E-2</v>
      </c>
      <c r="G15">
        <f t="shared" si="10"/>
        <v>21.488730694567188</v>
      </c>
    </row>
    <row r="16" spans="2:14" x14ac:dyDescent="0.35">
      <c r="F16">
        <f t="shared" si="9"/>
        <v>2.4384188965092576E-2</v>
      </c>
      <c r="G16">
        <f t="shared" si="10"/>
        <v>26.551740471181621</v>
      </c>
    </row>
    <row r="17" spans="6:7" x14ac:dyDescent="0.35">
      <c r="F17">
        <f t="shared" si="9"/>
        <v>3.1403867521367521E-2</v>
      </c>
      <c r="G17">
        <f t="shared" si="10"/>
        <v>11.328579375916656</v>
      </c>
    </row>
  </sheetData>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9" ma:contentTypeDescription="Create a new document." ma:contentTypeScope="" ma:versionID="95bb2c0a060fbb4811d78c6ebb64cfba">
  <xsd:schema xmlns:xsd="http://www.w3.org/2001/XMLSchema" xmlns:xs="http://www.w3.org/2001/XMLSchema" xmlns:p="http://schemas.microsoft.com/office/2006/metadata/properties" xmlns:ns3="b4f9f7ee-5770-4a14-8925-17f3d16e50b7" targetNamespace="http://schemas.microsoft.com/office/2006/metadata/properties" ma:root="true" ma:fieldsID="71f8df9dc03577ad9557ac3bba25a013"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b4f9f7ee-5770-4a14-8925-17f3d16e50b7" xsi:nil="true"/>
  </documentManagement>
</p:properties>
</file>

<file path=customXml/itemProps1.xml><?xml version="1.0" encoding="utf-8"?>
<ds:datastoreItem xmlns:ds="http://schemas.openxmlformats.org/officeDocument/2006/customXml" ds:itemID="{3F040BED-92DD-4BCE-B11A-685C9C193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91C867F-B5E9-4836-8452-4C3196C0F47A}">
  <ds:schemaRefs>
    <ds:schemaRef ds:uri="http://schemas.microsoft.com/sharepoint/v3/contenttype/forms"/>
  </ds:schemaRefs>
</ds:datastoreItem>
</file>

<file path=customXml/itemProps3.xml><?xml version="1.0" encoding="utf-8"?>
<ds:datastoreItem xmlns:ds="http://schemas.openxmlformats.org/officeDocument/2006/customXml" ds:itemID="{4665B5E3-7AD5-429B-9F5B-7B7EDA02ACD8}">
  <ds:schemaRefs>
    <ds:schemaRef ds:uri="http://schemas.microsoft.com/office/2006/metadata/properties"/>
    <ds:schemaRef ds:uri="http://purl.org/dc/terms/"/>
    <ds:schemaRef ds:uri="http://www.w3.org/XML/1998/namespace"/>
    <ds:schemaRef ds:uri="b4f9f7ee-5770-4a14-8925-17f3d16e50b7"/>
    <ds:schemaRef ds:uri="http://schemas.microsoft.com/office/2006/documentManagement/types"/>
    <ds:schemaRef ds:uri="http://purl.org/dc/dcmitype/"/>
    <ds:schemaRef ds:uri="http://purl.org/dc/elements/1.1/"/>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Dylan Edge</cp:lastModifiedBy>
  <cp:revision/>
  <dcterms:created xsi:type="dcterms:W3CDTF">2026-03-28T14:05:09Z</dcterms:created>
  <dcterms:modified xsi:type="dcterms:W3CDTF">2026-03-29T20:55:58Z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ies>
</file>