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OWEN LORD\3rd Year\Powertrain\"/>
    </mc:Choice>
  </mc:AlternateContent>
  <xr:revisionPtr revIDLastSave="0" documentId="13_ncr:1_{2297CE63-E3DF-4E27-8F43-075FDC22573E}" xr6:coauthVersionLast="45" xr6:coauthVersionMax="45" xr10:uidLastSave="{00000000-0000-0000-0000-000000000000}"/>
  <bookViews>
    <workbookView xWindow="-108" yWindow="-108" windowWidth="23256" windowHeight="12720" tabRatio="891" firstSheet="20" activeTab="20" xr2:uid="{00000000-000D-0000-FFFF-FFFF00000000}"/>
  </bookViews>
  <sheets>
    <sheet name="CO2" sheetId="1" state="hidden" r:id="rId1"/>
    <sheet name="H2O" sheetId="2" state="hidden" r:id="rId2"/>
    <sheet name="N2" sheetId="3" state="hidden" r:id="rId3"/>
    <sheet name="O2" sheetId="4" state="hidden" r:id="rId4"/>
    <sheet name="CO" sheetId="5" state="hidden" r:id="rId5"/>
    <sheet name="C gas" sheetId="6" state="hidden" r:id="rId6"/>
    <sheet name="C solid" sheetId="7" state="hidden" r:id="rId7"/>
    <sheet name="CH4" sheetId="8" state="hidden" r:id="rId8"/>
    <sheet name="H2" sheetId="9" state="hidden" r:id="rId9"/>
    <sheet name="H" sheetId="10" state="hidden" r:id="rId10"/>
    <sheet name="O" sheetId="11" state="hidden" r:id="rId11"/>
    <sheet name="OH" sheetId="12" state="hidden" r:id="rId12"/>
    <sheet name="N" sheetId="13" state="hidden" r:id="rId13"/>
    <sheet name="NO" sheetId="14" state="hidden" r:id="rId14"/>
    <sheet name="NO2" sheetId="15" state="hidden" r:id="rId15"/>
    <sheet name="SO2" sheetId="16" state="hidden" r:id="rId16"/>
    <sheet name="SO3" sheetId="17" state="hidden" r:id="rId17"/>
    <sheet name="C3H8" sheetId="18" state="hidden" r:id="rId18"/>
    <sheet name="Masses" sheetId="19" state="hidden" r:id="rId19"/>
    <sheet name="Basic Enthalpy of Combustion" sheetId="21" state="hidden" r:id="rId20"/>
    <sheet name="Zeldovich Calculator" sheetId="22" r:id="rId21"/>
    <sheet name="EGR NOx PPM Comparison" sheetId="33" r:id="rId22"/>
    <sheet name="0% EGR" sheetId="28" r:id="rId23"/>
    <sheet name="2.5% EGR" sheetId="29" r:id="rId24"/>
    <sheet name="5% EGR" sheetId="24" r:id="rId25"/>
    <sheet name="7.5% EGR" sheetId="30" r:id="rId26"/>
    <sheet name="10% EGR" sheetId="25" r:id="rId27"/>
    <sheet name="12.5% EGR" sheetId="31" r:id="rId28"/>
    <sheet name="15% EGR" sheetId="26" r:id="rId29"/>
    <sheet name="17.5% EGR" sheetId="32" r:id="rId30"/>
    <sheet name="20% EGR" sheetId="27" r:id="rId3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2" i="33" l="1"/>
  <c r="D21" i="33"/>
  <c r="E21" i="33"/>
  <c r="F21" i="33"/>
  <c r="G21" i="33"/>
  <c r="H21" i="33"/>
  <c r="I21" i="33"/>
  <c r="J21" i="33"/>
  <c r="K21" i="33"/>
  <c r="C21" i="33"/>
  <c r="E22" i="33" s="1"/>
  <c r="C16" i="22"/>
  <c r="C18" i="24"/>
  <c r="M4" i="29"/>
  <c r="AB4" i="22"/>
  <c r="Z4" i="22"/>
  <c r="AA4" i="22"/>
  <c r="AF5" i="22"/>
  <c r="H22" i="33" l="1"/>
  <c r="I22" i="33"/>
  <c r="D22" i="33"/>
  <c r="K22" i="33"/>
  <c r="G22" i="33"/>
  <c r="F22" i="33"/>
  <c r="AG4" i="22"/>
  <c r="N4" i="22"/>
  <c r="B12" i="22"/>
  <c r="M4" i="22"/>
  <c r="G7" i="1" a="1"/>
  <c r="G7" i="1" s="1"/>
  <c r="Q4" i="22"/>
  <c r="E4" i="22" l="1"/>
  <c r="E5" i="22"/>
  <c r="U4" i="22" l="1"/>
  <c r="P4" i="22"/>
  <c r="T4" i="22" s="1"/>
  <c r="J4" i="22"/>
  <c r="B19" i="22" l="1"/>
  <c r="C18" i="22" l="1"/>
  <c r="P5" i="22"/>
  <c r="B21" i="32"/>
  <c r="C21" i="32" s="1"/>
  <c r="H18" i="32" s="1"/>
  <c r="S20" i="32"/>
  <c r="R20" i="32"/>
  <c r="Q20" i="32"/>
  <c r="P20" i="32"/>
  <c r="I20" i="32"/>
  <c r="G20" i="32"/>
  <c r="B20" i="32"/>
  <c r="C20" i="32" s="1"/>
  <c r="S19" i="32"/>
  <c r="R19" i="32"/>
  <c r="Q19" i="32"/>
  <c r="P19" i="32"/>
  <c r="I19" i="32"/>
  <c r="G19" i="32"/>
  <c r="F19" i="32"/>
  <c r="K19" i="32" s="1"/>
  <c r="C19" i="32"/>
  <c r="F20" i="32" s="1"/>
  <c r="K20" i="32" s="1"/>
  <c r="S18" i="32"/>
  <c r="R18" i="32"/>
  <c r="Q18" i="32"/>
  <c r="U18" i="32" s="1"/>
  <c r="P18" i="32"/>
  <c r="I18" i="32"/>
  <c r="G18" i="32"/>
  <c r="F18" i="32"/>
  <c r="K18" i="32" s="1"/>
  <c r="C18" i="32"/>
  <c r="E14" i="32" s="1"/>
  <c r="J14" i="32" s="1"/>
  <c r="S17" i="32"/>
  <c r="R17" i="32"/>
  <c r="V17" i="32" s="1"/>
  <c r="Q17" i="32"/>
  <c r="P17" i="32"/>
  <c r="I17" i="32"/>
  <c r="G17" i="32"/>
  <c r="F17" i="32"/>
  <c r="K17" i="32" s="1"/>
  <c r="S16" i="32"/>
  <c r="R16" i="32"/>
  <c r="Q16" i="32"/>
  <c r="P16" i="32"/>
  <c r="I16" i="32"/>
  <c r="G16" i="32"/>
  <c r="E16" i="32"/>
  <c r="J16" i="32" s="1"/>
  <c r="S15" i="32"/>
  <c r="R15" i="32"/>
  <c r="V15" i="32" s="1"/>
  <c r="Q15" i="32"/>
  <c r="P15" i="32"/>
  <c r="I15" i="32"/>
  <c r="H15" i="32"/>
  <c r="G15" i="32"/>
  <c r="F15" i="32"/>
  <c r="K15" i="32" s="1"/>
  <c r="S14" i="32"/>
  <c r="R14" i="32"/>
  <c r="V14" i="32" s="1"/>
  <c r="Q14" i="32"/>
  <c r="P14" i="32"/>
  <c r="I14" i="32"/>
  <c r="H14" i="32"/>
  <c r="G14" i="32"/>
  <c r="F14" i="32"/>
  <c r="K14" i="32" s="1"/>
  <c r="S13" i="32"/>
  <c r="W13" i="32" s="1"/>
  <c r="R13" i="32"/>
  <c r="Q13" i="32"/>
  <c r="U13" i="32" s="1"/>
  <c r="P13" i="32"/>
  <c r="I13" i="32"/>
  <c r="H13" i="32"/>
  <c r="G13" i="32"/>
  <c r="F13" i="32"/>
  <c r="K13" i="32" s="1"/>
  <c r="E13" i="32"/>
  <c r="J13" i="32" s="1"/>
  <c r="S12" i="32"/>
  <c r="W12" i="32" s="1"/>
  <c r="R12" i="32"/>
  <c r="Q12" i="32"/>
  <c r="P12" i="32"/>
  <c r="I12" i="32"/>
  <c r="H12" i="32"/>
  <c r="G12" i="32"/>
  <c r="F12" i="32"/>
  <c r="K12" i="32" s="1"/>
  <c r="E12" i="32"/>
  <c r="J12" i="32" s="1"/>
  <c r="S11" i="32"/>
  <c r="R11" i="32"/>
  <c r="Q11" i="32"/>
  <c r="P11" i="32"/>
  <c r="K11" i="32"/>
  <c r="I11" i="32"/>
  <c r="H11" i="32"/>
  <c r="G11" i="32"/>
  <c r="F11" i="32"/>
  <c r="E11" i="32"/>
  <c r="J11" i="32" s="1"/>
  <c r="B11" i="32"/>
  <c r="S10" i="32"/>
  <c r="W10" i="32" s="1"/>
  <c r="R10" i="32"/>
  <c r="V10" i="32" s="1"/>
  <c r="Q10" i="32"/>
  <c r="P10" i="32"/>
  <c r="J10" i="32"/>
  <c r="I10" i="32"/>
  <c r="H10" i="32"/>
  <c r="G10" i="32"/>
  <c r="F10" i="32"/>
  <c r="K10" i="32" s="1"/>
  <c r="L10" i="32" s="1"/>
  <c r="E10" i="32"/>
  <c r="S9" i="32"/>
  <c r="R9" i="32"/>
  <c r="Q9" i="32"/>
  <c r="U9" i="32" s="1"/>
  <c r="P9" i="32"/>
  <c r="T9" i="32" s="1"/>
  <c r="M9" i="32"/>
  <c r="I9" i="32"/>
  <c r="H9" i="32"/>
  <c r="O9" i="32" s="1"/>
  <c r="G9" i="32"/>
  <c r="F9" i="32"/>
  <c r="K9" i="32" s="1"/>
  <c r="L9" i="32" s="1"/>
  <c r="E9" i="32"/>
  <c r="J9" i="32" s="1"/>
  <c r="S8" i="32"/>
  <c r="W8" i="32" s="1"/>
  <c r="R8" i="32"/>
  <c r="Q8" i="32"/>
  <c r="P8" i="32"/>
  <c r="J8" i="32"/>
  <c r="I8" i="32"/>
  <c r="H8" i="32"/>
  <c r="G8" i="32"/>
  <c r="F8" i="32"/>
  <c r="K8" i="32" s="1"/>
  <c r="L8" i="32" s="1"/>
  <c r="E8" i="32"/>
  <c r="S7" i="32"/>
  <c r="W7" i="32" s="1"/>
  <c r="R7" i="32"/>
  <c r="Q7" i="32"/>
  <c r="U7" i="32" s="1"/>
  <c r="P7" i="32"/>
  <c r="K7" i="32"/>
  <c r="I7" i="32"/>
  <c r="H7" i="32"/>
  <c r="G7" i="32"/>
  <c r="F7" i="32"/>
  <c r="E7" i="32"/>
  <c r="J7" i="32" s="1"/>
  <c r="AF6" i="32"/>
  <c r="AF7" i="32" s="1"/>
  <c r="AF8" i="32" s="1"/>
  <c r="AF9" i="32" s="1"/>
  <c r="AF10" i="32" s="1"/>
  <c r="AF11" i="32" s="1"/>
  <c r="AF12" i="32" s="1"/>
  <c r="AF13" i="32" s="1"/>
  <c r="AF14" i="32" s="1"/>
  <c r="AF15" i="32" s="1"/>
  <c r="AF16" i="32" s="1"/>
  <c r="AF17" i="32" s="1"/>
  <c r="AF18" i="32" s="1"/>
  <c r="AF19" i="32" s="1"/>
  <c r="S6" i="32"/>
  <c r="R6" i="32"/>
  <c r="Q6" i="32"/>
  <c r="U6" i="32" s="1"/>
  <c r="P6" i="32"/>
  <c r="I6" i="32"/>
  <c r="H6" i="32"/>
  <c r="G6" i="32"/>
  <c r="F6" i="32"/>
  <c r="K6" i="32" s="1"/>
  <c r="E6" i="32"/>
  <c r="J6" i="32" s="1"/>
  <c r="AF5" i="32"/>
  <c r="S5" i="32"/>
  <c r="R5" i="32"/>
  <c r="Q5" i="32"/>
  <c r="U5" i="32" s="1"/>
  <c r="P5" i="32"/>
  <c r="M5" i="32"/>
  <c r="N5" i="32" s="1"/>
  <c r="I5" i="32"/>
  <c r="H5" i="32"/>
  <c r="O5" i="32" s="1"/>
  <c r="G5" i="32"/>
  <c r="F5" i="32"/>
  <c r="K5" i="32" s="1"/>
  <c r="L5" i="32" s="1"/>
  <c r="E5" i="32"/>
  <c r="J5" i="32" s="1"/>
  <c r="CR4" i="32"/>
  <c r="CR5" i="32" s="1"/>
  <c r="CR6" i="32" s="1"/>
  <c r="CR7" i="32" s="1"/>
  <c r="CR8" i="32" s="1"/>
  <c r="CR9" i="32" s="1"/>
  <c r="CR10" i="32" s="1"/>
  <c r="CR11" i="32" s="1"/>
  <c r="CR12" i="32" s="1"/>
  <c r="CR13" i="32" s="1"/>
  <c r="CR14" i="32" s="1"/>
  <c r="CR15" i="32" s="1"/>
  <c r="CR16" i="32" s="1"/>
  <c r="CR17" i="32" s="1"/>
  <c r="CR18" i="32" s="1"/>
  <c r="CR19" i="32" s="1"/>
  <c r="CN4" i="32"/>
  <c r="CN5" i="32" s="1"/>
  <c r="CN6" i="32" s="1"/>
  <c r="CN7" i="32" s="1"/>
  <c r="CN8" i="32" s="1"/>
  <c r="CN9" i="32" s="1"/>
  <c r="CN10" i="32" s="1"/>
  <c r="CN11" i="32" s="1"/>
  <c r="CN12" i="32" s="1"/>
  <c r="CN13" i="32" s="1"/>
  <c r="CN14" i="32" s="1"/>
  <c r="CN15" i="32" s="1"/>
  <c r="CN16" i="32" s="1"/>
  <c r="CN17" i="32" s="1"/>
  <c r="CN18" i="32" s="1"/>
  <c r="CN19" i="32" s="1"/>
  <c r="CJ4" i="32"/>
  <c r="CJ5" i="32" s="1"/>
  <c r="CJ6" i="32" s="1"/>
  <c r="CJ7" i="32" s="1"/>
  <c r="CJ8" i="32" s="1"/>
  <c r="CJ9" i="32" s="1"/>
  <c r="CJ10" i="32" s="1"/>
  <c r="CJ11" i="32" s="1"/>
  <c r="CJ12" i="32" s="1"/>
  <c r="CJ13" i="32" s="1"/>
  <c r="CJ14" i="32" s="1"/>
  <c r="CJ15" i="32" s="1"/>
  <c r="CJ16" i="32" s="1"/>
  <c r="CJ17" i="32" s="1"/>
  <c r="CJ18" i="32" s="1"/>
  <c r="CJ19" i="32" s="1"/>
  <c r="CF4" i="32"/>
  <c r="CF5" i="32" s="1"/>
  <c r="CF6" i="32" s="1"/>
  <c r="CF7" i="32" s="1"/>
  <c r="CF8" i="32" s="1"/>
  <c r="CF9" i="32" s="1"/>
  <c r="CF10" i="32" s="1"/>
  <c r="CF11" i="32" s="1"/>
  <c r="CF12" i="32" s="1"/>
  <c r="CF13" i="32" s="1"/>
  <c r="CF14" i="32" s="1"/>
  <c r="CF15" i="32" s="1"/>
  <c r="CF16" i="32" s="1"/>
  <c r="CF17" i="32" s="1"/>
  <c r="CF18" i="32" s="1"/>
  <c r="CF19" i="32" s="1"/>
  <c r="CB4" i="32"/>
  <c r="CB5" i="32" s="1"/>
  <c r="CB6" i="32" s="1"/>
  <c r="CB7" i="32" s="1"/>
  <c r="CB8" i="32" s="1"/>
  <c r="CB9" i="32" s="1"/>
  <c r="CB10" i="32" s="1"/>
  <c r="CB11" i="32" s="1"/>
  <c r="CB12" i="32" s="1"/>
  <c r="CB13" i="32" s="1"/>
  <c r="CB14" i="32" s="1"/>
  <c r="CB15" i="32" s="1"/>
  <c r="CB16" i="32" s="1"/>
  <c r="CB17" i="32" s="1"/>
  <c r="CB18" i="32" s="1"/>
  <c r="CB19" i="32" s="1"/>
  <c r="BX4" i="32"/>
  <c r="BX5" i="32" s="1"/>
  <c r="BX6" i="32" s="1"/>
  <c r="BX7" i="32" s="1"/>
  <c r="BX8" i="32" s="1"/>
  <c r="BX9" i="32" s="1"/>
  <c r="BX10" i="32" s="1"/>
  <c r="BX11" i="32" s="1"/>
  <c r="BX12" i="32" s="1"/>
  <c r="BX13" i="32" s="1"/>
  <c r="BX14" i="32" s="1"/>
  <c r="BX15" i="32" s="1"/>
  <c r="BX16" i="32" s="1"/>
  <c r="BX17" i="32" s="1"/>
  <c r="BX18" i="32" s="1"/>
  <c r="BX19" i="32" s="1"/>
  <c r="BT4" i="32"/>
  <c r="BT5" i="32" s="1"/>
  <c r="BT6" i="32" s="1"/>
  <c r="BT7" i="32" s="1"/>
  <c r="BT8" i="32" s="1"/>
  <c r="BT9" i="32" s="1"/>
  <c r="BT10" i="32" s="1"/>
  <c r="BT11" i="32" s="1"/>
  <c r="BT12" i="32" s="1"/>
  <c r="BT13" i="32" s="1"/>
  <c r="BT14" i="32" s="1"/>
  <c r="BT15" i="32" s="1"/>
  <c r="BT16" i="32" s="1"/>
  <c r="BT17" i="32" s="1"/>
  <c r="BT18" i="32" s="1"/>
  <c r="BT19" i="32" s="1"/>
  <c r="BP4" i="32"/>
  <c r="BP5" i="32" s="1"/>
  <c r="BP6" i="32" s="1"/>
  <c r="BP7" i="32" s="1"/>
  <c r="BP8" i="32" s="1"/>
  <c r="BP9" i="32" s="1"/>
  <c r="BP10" i="32" s="1"/>
  <c r="BP11" i="32" s="1"/>
  <c r="BP12" i="32" s="1"/>
  <c r="BP13" i="32" s="1"/>
  <c r="BP14" i="32" s="1"/>
  <c r="BP15" i="32" s="1"/>
  <c r="BP16" i="32" s="1"/>
  <c r="BP17" i="32" s="1"/>
  <c r="BP18" i="32" s="1"/>
  <c r="BP19" i="32" s="1"/>
  <c r="BL4" i="32"/>
  <c r="BL5" i="32" s="1"/>
  <c r="BL6" i="32" s="1"/>
  <c r="BL7" i="32" s="1"/>
  <c r="BL8" i="32" s="1"/>
  <c r="BL9" i="32" s="1"/>
  <c r="BL10" i="32" s="1"/>
  <c r="BL11" i="32" s="1"/>
  <c r="BL12" i="32" s="1"/>
  <c r="BL13" i="32" s="1"/>
  <c r="BL14" i="32" s="1"/>
  <c r="BL15" i="32" s="1"/>
  <c r="BL16" i="32" s="1"/>
  <c r="BL17" i="32" s="1"/>
  <c r="BL18" i="32" s="1"/>
  <c r="BL19" i="32" s="1"/>
  <c r="BH4" i="32"/>
  <c r="BH5" i="32" s="1"/>
  <c r="BH6" i="32" s="1"/>
  <c r="BH7" i="32" s="1"/>
  <c r="BH8" i="32" s="1"/>
  <c r="BH9" i="32" s="1"/>
  <c r="BH10" i="32" s="1"/>
  <c r="BH11" i="32" s="1"/>
  <c r="BH12" i="32" s="1"/>
  <c r="BH13" i="32" s="1"/>
  <c r="BH14" i="32" s="1"/>
  <c r="BH15" i="32" s="1"/>
  <c r="BH16" i="32" s="1"/>
  <c r="BH17" i="32" s="1"/>
  <c r="BH18" i="32" s="1"/>
  <c r="BH19" i="32" s="1"/>
  <c r="BD4" i="32"/>
  <c r="BD5" i="32" s="1"/>
  <c r="BD6" i="32" s="1"/>
  <c r="BD7" i="32" s="1"/>
  <c r="BD8" i="32" s="1"/>
  <c r="BD9" i="32" s="1"/>
  <c r="BD10" i="32" s="1"/>
  <c r="BD11" i="32" s="1"/>
  <c r="BD12" i="32" s="1"/>
  <c r="BD13" i="32" s="1"/>
  <c r="BD14" i="32" s="1"/>
  <c r="BD15" i="32" s="1"/>
  <c r="BD16" i="32" s="1"/>
  <c r="BD17" i="32" s="1"/>
  <c r="BD18" i="32" s="1"/>
  <c r="BD19" i="32" s="1"/>
  <c r="AZ4" i="32"/>
  <c r="AZ5" i="32" s="1"/>
  <c r="AZ6" i="32" s="1"/>
  <c r="AZ7" i="32" s="1"/>
  <c r="AZ8" i="32" s="1"/>
  <c r="AZ9" i="32" s="1"/>
  <c r="AZ10" i="32" s="1"/>
  <c r="AZ11" i="32" s="1"/>
  <c r="AZ12" i="32" s="1"/>
  <c r="AZ13" i="32" s="1"/>
  <c r="AZ14" i="32" s="1"/>
  <c r="AZ15" i="32" s="1"/>
  <c r="AZ16" i="32" s="1"/>
  <c r="AZ17" i="32" s="1"/>
  <c r="AZ18" i="32" s="1"/>
  <c r="AZ19" i="32" s="1"/>
  <c r="AV4" i="32"/>
  <c r="AV5" i="32" s="1"/>
  <c r="AV6" i="32" s="1"/>
  <c r="AV7" i="32" s="1"/>
  <c r="AV8" i="32" s="1"/>
  <c r="AV9" i="32" s="1"/>
  <c r="AV10" i="32" s="1"/>
  <c r="AV11" i="32" s="1"/>
  <c r="AV12" i="32" s="1"/>
  <c r="AV13" i="32" s="1"/>
  <c r="AV14" i="32" s="1"/>
  <c r="AV15" i="32" s="1"/>
  <c r="AV16" i="32" s="1"/>
  <c r="AV17" i="32" s="1"/>
  <c r="AV18" i="32" s="1"/>
  <c r="AV19" i="32" s="1"/>
  <c r="AR4" i="32"/>
  <c r="AR5" i="32" s="1"/>
  <c r="AR6" i="32" s="1"/>
  <c r="AR7" i="32" s="1"/>
  <c r="AR8" i="32" s="1"/>
  <c r="AR9" i="32" s="1"/>
  <c r="AR10" i="32" s="1"/>
  <c r="AR11" i="32" s="1"/>
  <c r="AR12" i="32" s="1"/>
  <c r="AR13" i="32" s="1"/>
  <c r="AR14" i="32" s="1"/>
  <c r="AR15" i="32" s="1"/>
  <c r="AR16" i="32" s="1"/>
  <c r="AR17" i="32" s="1"/>
  <c r="AR18" i="32" s="1"/>
  <c r="AR19" i="32" s="1"/>
  <c r="AN4" i="32"/>
  <c r="AN5" i="32" s="1"/>
  <c r="AN6" i="32" s="1"/>
  <c r="AN7" i="32" s="1"/>
  <c r="AN8" i="32" s="1"/>
  <c r="AN9" i="32" s="1"/>
  <c r="AN10" i="32" s="1"/>
  <c r="AN11" i="32" s="1"/>
  <c r="AN12" i="32" s="1"/>
  <c r="AN13" i="32" s="1"/>
  <c r="AN14" i="32" s="1"/>
  <c r="AN15" i="32" s="1"/>
  <c r="AN16" i="32" s="1"/>
  <c r="AN17" i="32" s="1"/>
  <c r="AN18" i="32" s="1"/>
  <c r="AN19" i="32" s="1"/>
  <c r="AJ4" i="32"/>
  <c r="AJ5" i="32" s="1"/>
  <c r="AJ6" i="32" s="1"/>
  <c r="AJ7" i="32" s="1"/>
  <c r="AJ8" i="32" s="1"/>
  <c r="AJ9" i="32" s="1"/>
  <c r="AJ10" i="32" s="1"/>
  <c r="AJ11" i="32" s="1"/>
  <c r="AJ12" i="32" s="1"/>
  <c r="AJ13" i="32" s="1"/>
  <c r="AJ14" i="32" s="1"/>
  <c r="AJ15" i="32" s="1"/>
  <c r="AJ16" i="32" s="1"/>
  <c r="AJ17" i="32" s="1"/>
  <c r="AJ18" i="32" s="1"/>
  <c r="AJ19" i="32" s="1"/>
  <c r="AF4" i="32"/>
  <c r="S4" i="32"/>
  <c r="R4" i="32"/>
  <c r="Q4" i="32"/>
  <c r="P4" i="32"/>
  <c r="M4" i="32"/>
  <c r="I4" i="32"/>
  <c r="H4" i="32"/>
  <c r="G4" i="32"/>
  <c r="N4" i="32" s="1"/>
  <c r="F4" i="32"/>
  <c r="K4" i="32" s="1"/>
  <c r="E4" i="32"/>
  <c r="J4" i="32" s="1"/>
  <c r="B4" i="32"/>
  <c r="B12" i="32" s="1"/>
  <c r="M13" i="32" s="1"/>
  <c r="B21" i="31"/>
  <c r="C21" i="31" s="1"/>
  <c r="H18" i="31" s="1"/>
  <c r="S20" i="31"/>
  <c r="R20" i="31"/>
  <c r="Q20" i="31"/>
  <c r="P20" i="31"/>
  <c r="I20" i="31"/>
  <c r="G20" i="31"/>
  <c r="B20" i="31"/>
  <c r="C20" i="31" s="1"/>
  <c r="S19" i="31"/>
  <c r="R19" i="31"/>
  <c r="Q19" i="31"/>
  <c r="P19" i="31"/>
  <c r="I19" i="31"/>
  <c r="G19" i="31"/>
  <c r="F19" i="31"/>
  <c r="K19" i="31" s="1"/>
  <c r="C19" i="31"/>
  <c r="F20" i="31" s="1"/>
  <c r="K20" i="31" s="1"/>
  <c r="S18" i="31"/>
  <c r="R18" i="31"/>
  <c r="Q18" i="31"/>
  <c r="U18" i="31" s="1"/>
  <c r="P18" i="31"/>
  <c r="I18" i="31"/>
  <c r="G18" i="31"/>
  <c r="F18" i="31"/>
  <c r="K18" i="31" s="1"/>
  <c r="E18" i="31"/>
  <c r="J18" i="31" s="1"/>
  <c r="C18" i="31"/>
  <c r="S17" i="31"/>
  <c r="R17" i="31"/>
  <c r="Q17" i="31"/>
  <c r="P17" i="31"/>
  <c r="I17" i="31"/>
  <c r="G17" i="31"/>
  <c r="F17" i="31"/>
  <c r="K17" i="31" s="1"/>
  <c r="S16" i="31"/>
  <c r="R16" i="31"/>
  <c r="Q16" i="31"/>
  <c r="U16" i="31" s="1"/>
  <c r="P16" i="31"/>
  <c r="I16" i="31"/>
  <c r="H16" i="31"/>
  <c r="G16" i="31"/>
  <c r="F16" i="31"/>
  <c r="K16" i="31" s="1"/>
  <c r="S15" i="31"/>
  <c r="R15" i="31"/>
  <c r="V15" i="31" s="1"/>
  <c r="Q15" i="31"/>
  <c r="P15" i="31"/>
  <c r="M15" i="31"/>
  <c r="I15" i="31"/>
  <c r="H15" i="31"/>
  <c r="G15" i="31"/>
  <c r="F15" i="31"/>
  <c r="K15" i="31" s="1"/>
  <c r="L15" i="31" s="1"/>
  <c r="E15" i="31"/>
  <c r="J15" i="31" s="1"/>
  <c r="S14" i="31"/>
  <c r="R14" i="31"/>
  <c r="Q14" i="31"/>
  <c r="U14" i="31" s="1"/>
  <c r="P14" i="31"/>
  <c r="I14" i="31"/>
  <c r="G14" i="31"/>
  <c r="F14" i="31"/>
  <c r="K14" i="31" s="1"/>
  <c r="E14" i="31"/>
  <c r="J14" i="31" s="1"/>
  <c r="S13" i="31"/>
  <c r="W13" i="31" s="1"/>
  <c r="R13" i="31"/>
  <c r="V13" i="31" s="1"/>
  <c r="Q13" i="31"/>
  <c r="P13" i="31"/>
  <c r="J13" i="31"/>
  <c r="I13" i="31"/>
  <c r="H13" i="31"/>
  <c r="G13" i="31"/>
  <c r="F13" i="31"/>
  <c r="K13" i="31" s="1"/>
  <c r="L13" i="31" s="1"/>
  <c r="E13" i="31"/>
  <c r="S12" i="31"/>
  <c r="R12" i="31"/>
  <c r="Q12" i="31"/>
  <c r="P12" i="31"/>
  <c r="T12" i="31" s="1"/>
  <c r="J12" i="31"/>
  <c r="I12" i="31"/>
  <c r="H12" i="31"/>
  <c r="G12" i="31"/>
  <c r="F12" i="31"/>
  <c r="K12" i="31" s="1"/>
  <c r="L12" i="31" s="1"/>
  <c r="E12" i="31"/>
  <c r="S11" i="31"/>
  <c r="R11" i="31"/>
  <c r="V11" i="31" s="1"/>
  <c r="Q11" i="31"/>
  <c r="P11" i="31"/>
  <c r="T11" i="31" s="1"/>
  <c r="I11" i="31"/>
  <c r="H11" i="31"/>
  <c r="G11" i="31"/>
  <c r="F11" i="31"/>
  <c r="K11" i="31" s="1"/>
  <c r="E11" i="31"/>
  <c r="J11" i="31" s="1"/>
  <c r="B11" i="31"/>
  <c r="S10" i="31"/>
  <c r="R10" i="31"/>
  <c r="Q10" i="31"/>
  <c r="P10" i="31"/>
  <c r="T10" i="31" s="1"/>
  <c r="J10" i="31"/>
  <c r="I10" i="31"/>
  <c r="H10" i="31"/>
  <c r="G10" i="31"/>
  <c r="F10" i="31"/>
  <c r="K10" i="31" s="1"/>
  <c r="L10" i="31" s="1"/>
  <c r="E10" i="31"/>
  <c r="W9" i="31"/>
  <c r="S9" i="31"/>
  <c r="R9" i="31"/>
  <c r="Q9" i="31"/>
  <c r="P9" i="31"/>
  <c r="I9" i="31"/>
  <c r="H9" i="31"/>
  <c r="G9" i="31"/>
  <c r="F9" i="31"/>
  <c r="K9" i="31" s="1"/>
  <c r="L9" i="31" s="1"/>
  <c r="E9" i="31"/>
  <c r="J9" i="31" s="1"/>
  <c r="S8" i="31"/>
  <c r="R8" i="31"/>
  <c r="Q8" i="31"/>
  <c r="P8" i="31"/>
  <c r="T8" i="31" s="1"/>
  <c r="M8" i="31"/>
  <c r="N8" i="31" s="1"/>
  <c r="I8" i="31"/>
  <c r="H8" i="31"/>
  <c r="G8" i="31"/>
  <c r="F8" i="31"/>
  <c r="K8" i="31" s="1"/>
  <c r="L8" i="31" s="1"/>
  <c r="E8" i="31"/>
  <c r="J8" i="31" s="1"/>
  <c r="S7" i="31"/>
  <c r="W7" i="31" s="1"/>
  <c r="R7" i="31"/>
  <c r="Q7" i="31"/>
  <c r="U7" i="31" s="1"/>
  <c r="P7" i="31"/>
  <c r="M7" i="31"/>
  <c r="O7" i="31" s="1"/>
  <c r="I7" i="31"/>
  <c r="H7" i="31"/>
  <c r="G7" i="31"/>
  <c r="N7" i="31" s="1"/>
  <c r="F7" i="31"/>
  <c r="K7" i="31" s="1"/>
  <c r="E7" i="31"/>
  <c r="J7" i="31" s="1"/>
  <c r="S6" i="31"/>
  <c r="R6" i="31"/>
  <c r="V6" i="31" s="1"/>
  <c r="Q6" i="31"/>
  <c r="P6" i="31"/>
  <c r="K6" i="31"/>
  <c r="I6" i="31"/>
  <c r="H6" i="31"/>
  <c r="G6" i="31"/>
  <c r="F6" i="31"/>
  <c r="E6" i="31"/>
  <c r="J6" i="31" s="1"/>
  <c r="CR5" i="31"/>
  <c r="CR6" i="31" s="1"/>
  <c r="CR7" i="31" s="1"/>
  <c r="CR8" i="31" s="1"/>
  <c r="CR9" i="31" s="1"/>
  <c r="CR10" i="31" s="1"/>
  <c r="CR11" i="31" s="1"/>
  <c r="CR12" i="31" s="1"/>
  <c r="CR13" i="31" s="1"/>
  <c r="CR14" i="31" s="1"/>
  <c r="CR15" i="31" s="1"/>
  <c r="CR16" i="31" s="1"/>
  <c r="CR17" i="31" s="1"/>
  <c r="CR18" i="31" s="1"/>
  <c r="CR19" i="31" s="1"/>
  <c r="S5" i="31"/>
  <c r="R5" i="31"/>
  <c r="Q5" i="31"/>
  <c r="P5" i="31"/>
  <c r="M5" i="31"/>
  <c r="I5" i="31"/>
  <c r="H5" i="31"/>
  <c r="O5" i="31" s="1"/>
  <c r="G5" i="31"/>
  <c r="F5" i="31"/>
  <c r="K5" i="31" s="1"/>
  <c r="L5" i="31" s="1"/>
  <c r="E5" i="31"/>
  <c r="J5" i="31" s="1"/>
  <c r="CR4" i="31"/>
  <c r="CN4" i="31"/>
  <c r="CN5" i="31" s="1"/>
  <c r="CN6" i="31" s="1"/>
  <c r="CN7" i="31" s="1"/>
  <c r="CN8" i="31" s="1"/>
  <c r="CN9" i="31" s="1"/>
  <c r="CN10" i="31" s="1"/>
  <c r="CN11" i="31" s="1"/>
  <c r="CN12" i="31" s="1"/>
  <c r="CN13" i="31" s="1"/>
  <c r="CN14" i="31" s="1"/>
  <c r="CN15" i="31" s="1"/>
  <c r="CN16" i="31" s="1"/>
  <c r="CN17" i="31" s="1"/>
  <c r="CN18" i="31" s="1"/>
  <c r="CN19" i="31" s="1"/>
  <c r="CJ4" i="31"/>
  <c r="CJ5" i="31" s="1"/>
  <c r="CJ6" i="31" s="1"/>
  <c r="CJ7" i="31" s="1"/>
  <c r="CJ8" i="31" s="1"/>
  <c r="CJ9" i="31" s="1"/>
  <c r="CJ10" i="31" s="1"/>
  <c r="CJ11" i="31" s="1"/>
  <c r="CJ12" i="31" s="1"/>
  <c r="CJ13" i="31" s="1"/>
  <c r="CJ14" i="31" s="1"/>
  <c r="CJ15" i="31" s="1"/>
  <c r="CJ16" i="31" s="1"/>
  <c r="CJ17" i="31" s="1"/>
  <c r="CJ18" i="31" s="1"/>
  <c r="CJ19" i="31" s="1"/>
  <c r="CF4" i="31"/>
  <c r="CF5" i="31" s="1"/>
  <c r="CF6" i="31" s="1"/>
  <c r="CF7" i="31" s="1"/>
  <c r="CF8" i="31" s="1"/>
  <c r="CF9" i="31" s="1"/>
  <c r="CF10" i="31" s="1"/>
  <c r="CF11" i="31" s="1"/>
  <c r="CF12" i="31" s="1"/>
  <c r="CF13" i="31" s="1"/>
  <c r="CF14" i="31" s="1"/>
  <c r="CF15" i="31" s="1"/>
  <c r="CF16" i="31" s="1"/>
  <c r="CF17" i="31" s="1"/>
  <c r="CF18" i="31" s="1"/>
  <c r="CF19" i="31" s="1"/>
  <c r="CB4" i="31"/>
  <c r="CB5" i="31" s="1"/>
  <c r="CB6" i="31" s="1"/>
  <c r="CB7" i="31" s="1"/>
  <c r="CB8" i="31" s="1"/>
  <c r="CB9" i="31" s="1"/>
  <c r="CB10" i="31" s="1"/>
  <c r="CB11" i="31" s="1"/>
  <c r="CB12" i="31" s="1"/>
  <c r="CB13" i="31" s="1"/>
  <c r="CB14" i="31" s="1"/>
  <c r="CB15" i="31" s="1"/>
  <c r="CB16" i="31" s="1"/>
  <c r="CB17" i="31" s="1"/>
  <c r="CB18" i="31" s="1"/>
  <c r="CB19" i="31" s="1"/>
  <c r="BX4" i="31"/>
  <c r="BX5" i="31" s="1"/>
  <c r="BX6" i="31" s="1"/>
  <c r="BX7" i="31" s="1"/>
  <c r="BX8" i="31" s="1"/>
  <c r="BX9" i="31" s="1"/>
  <c r="BX10" i="31" s="1"/>
  <c r="BX11" i="31" s="1"/>
  <c r="BX12" i="31" s="1"/>
  <c r="BX13" i="31" s="1"/>
  <c r="BX14" i="31" s="1"/>
  <c r="BX15" i="31" s="1"/>
  <c r="BX16" i="31" s="1"/>
  <c r="BX17" i="31" s="1"/>
  <c r="BX18" i="31" s="1"/>
  <c r="BX19" i="31" s="1"/>
  <c r="BT4" i="31"/>
  <c r="BT5" i="31" s="1"/>
  <c r="BT6" i="31" s="1"/>
  <c r="BT7" i="31" s="1"/>
  <c r="BT8" i="31" s="1"/>
  <c r="BT9" i="31" s="1"/>
  <c r="BT10" i="31" s="1"/>
  <c r="BT11" i="31" s="1"/>
  <c r="BT12" i="31" s="1"/>
  <c r="BT13" i="31" s="1"/>
  <c r="BT14" i="31" s="1"/>
  <c r="BT15" i="31" s="1"/>
  <c r="BT16" i="31" s="1"/>
  <c r="BT17" i="31" s="1"/>
  <c r="BT18" i="31" s="1"/>
  <c r="BT19" i="31" s="1"/>
  <c r="BP4" i="31"/>
  <c r="BP5" i="31" s="1"/>
  <c r="BP6" i="31" s="1"/>
  <c r="BP7" i="31" s="1"/>
  <c r="BP8" i="31" s="1"/>
  <c r="BP9" i="31" s="1"/>
  <c r="BP10" i="31" s="1"/>
  <c r="BP11" i="31" s="1"/>
  <c r="BP12" i="31" s="1"/>
  <c r="BP13" i="31" s="1"/>
  <c r="BP14" i="31" s="1"/>
  <c r="BP15" i="31" s="1"/>
  <c r="BP16" i="31" s="1"/>
  <c r="BP17" i="31" s="1"/>
  <c r="BP18" i="31" s="1"/>
  <c r="BP19" i="31" s="1"/>
  <c r="BL4" i="31"/>
  <c r="BL5" i="31" s="1"/>
  <c r="BL6" i="31" s="1"/>
  <c r="BL7" i="31" s="1"/>
  <c r="BL8" i="31" s="1"/>
  <c r="BL9" i="31" s="1"/>
  <c r="BL10" i="31" s="1"/>
  <c r="BL11" i="31" s="1"/>
  <c r="BL12" i="31" s="1"/>
  <c r="BL13" i="31" s="1"/>
  <c r="BL14" i="31" s="1"/>
  <c r="BL15" i="31" s="1"/>
  <c r="BL16" i="31" s="1"/>
  <c r="BL17" i="31" s="1"/>
  <c r="BL18" i="31" s="1"/>
  <c r="BL19" i="31" s="1"/>
  <c r="BH4" i="31"/>
  <c r="BH5" i="31" s="1"/>
  <c r="BH6" i="31" s="1"/>
  <c r="BH7" i="31" s="1"/>
  <c r="BH8" i="31" s="1"/>
  <c r="BH9" i="31" s="1"/>
  <c r="BH10" i="31" s="1"/>
  <c r="BH11" i="31" s="1"/>
  <c r="BH12" i="31" s="1"/>
  <c r="BH13" i="31" s="1"/>
  <c r="BH14" i="31" s="1"/>
  <c r="BH15" i="31" s="1"/>
  <c r="BH16" i="31" s="1"/>
  <c r="BH17" i="31" s="1"/>
  <c r="BH18" i="31" s="1"/>
  <c r="BH19" i="31" s="1"/>
  <c r="BD4" i="31"/>
  <c r="BD5" i="31" s="1"/>
  <c r="BD6" i="31" s="1"/>
  <c r="BD7" i="31" s="1"/>
  <c r="BD8" i="31" s="1"/>
  <c r="BD9" i="31" s="1"/>
  <c r="BD10" i="31" s="1"/>
  <c r="BD11" i="31" s="1"/>
  <c r="BD12" i="31" s="1"/>
  <c r="BD13" i="31" s="1"/>
  <c r="BD14" i="31" s="1"/>
  <c r="BD15" i="31" s="1"/>
  <c r="BD16" i="31" s="1"/>
  <c r="BD17" i="31" s="1"/>
  <c r="BD18" i="31" s="1"/>
  <c r="BD19" i="31" s="1"/>
  <c r="AZ4" i="31"/>
  <c r="AZ5" i="31" s="1"/>
  <c r="AZ6" i="31" s="1"/>
  <c r="AZ7" i="31" s="1"/>
  <c r="AZ8" i="31" s="1"/>
  <c r="AZ9" i="31" s="1"/>
  <c r="AZ10" i="31" s="1"/>
  <c r="AZ11" i="31" s="1"/>
  <c r="AZ12" i="31" s="1"/>
  <c r="AZ13" i="31" s="1"/>
  <c r="AZ14" i="31" s="1"/>
  <c r="AZ15" i="31" s="1"/>
  <c r="AZ16" i="31" s="1"/>
  <c r="AZ17" i="31" s="1"/>
  <c r="AZ18" i="31" s="1"/>
  <c r="AZ19" i="31" s="1"/>
  <c r="AV4" i="31"/>
  <c r="AV5" i="31" s="1"/>
  <c r="AV6" i="31" s="1"/>
  <c r="AV7" i="31" s="1"/>
  <c r="AV8" i="31" s="1"/>
  <c r="AV9" i="31" s="1"/>
  <c r="AV10" i="31" s="1"/>
  <c r="AV11" i="31" s="1"/>
  <c r="AV12" i="31" s="1"/>
  <c r="AV13" i="31" s="1"/>
  <c r="AV14" i="31" s="1"/>
  <c r="AV15" i="31" s="1"/>
  <c r="AV16" i="31" s="1"/>
  <c r="AV17" i="31" s="1"/>
  <c r="AV18" i="31" s="1"/>
  <c r="AV19" i="31" s="1"/>
  <c r="AR4" i="31"/>
  <c r="AR5" i="31" s="1"/>
  <c r="AR6" i="31" s="1"/>
  <c r="AR7" i="31" s="1"/>
  <c r="AR8" i="31" s="1"/>
  <c r="AR9" i="31" s="1"/>
  <c r="AR10" i="31" s="1"/>
  <c r="AR11" i="31" s="1"/>
  <c r="AR12" i="31" s="1"/>
  <c r="AR13" i="31" s="1"/>
  <c r="AR14" i="31" s="1"/>
  <c r="AR15" i="31" s="1"/>
  <c r="AR16" i="31" s="1"/>
  <c r="AR17" i="31" s="1"/>
  <c r="AR18" i="31" s="1"/>
  <c r="AR19" i="31" s="1"/>
  <c r="AN4" i="31"/>
  <c r="AN5" i="31" s="1"/>
  <c r="AN6" i="31" s="1"/>
  <c r="AN7" i="31" s="1"/>
  <c r="AN8" i="31" s="1"/>
  <c r="AN9" i="31" s="1"/>
  <c r="AN10" i="31" s="1"/>
  <c r="AN11" i="31" s="1"/>
  <c r="AN12" i="31" s="1"/>
  <c r="AN13" i="31" s="1"/>
  <c r="AN14" i="31" s="1"/>
  <c r="AN15" i="31" s="1"/>
  <c r="AN16" i="31" s="1"/>
  <c r="AN17" i="31" s="1"/>
  <c r="AN18" i="31" s="1"/>
  <c r="AN19" i="31" s="1"/>
  <c r="AJ4" i="31"/>
  <c r="AJ5" i="31" s="1"/>
  <c r="AJ6" i="31" s="1"/>
  <c r="AJ7" i="31" s="1"/>
  <c r="AJ8" i="31" s="1"/>
  <c r="AJ9" i="31" s="1"/>
  <c r="AJ10" i="31" s="1"/>
  <c r="AJ11" i="31" s="1"/>
  <c r="AJ12" i="31" s="1"/>
  <c r="AJ13" i="31" s="1"/>
  <c r="AJ14" i="31" s="1"/>
  <c r="AJ15" i="31" s="1"/>
  <c r="AJ16" i="31" s="1"/>
  <c r="AJ17" i="31" s="1"/>
  <c r="AJ18" i="31" s="1"/>
  <c r="AJ19" i="31" s="1"/>
  <c r="AF4" i="31"/>
  <c r="AF5" i="31" s="1"/>
  <c r="AF6" i="31" s="1"/>
  <c r="AF7" i="31" s="1"/>
  <c r="AF8" i="31" s="1"/>
  <c r="AF9" i="31" s="1"/>
  <c r="AF10" i="31" s="1"/>
  <c r="AF11" i="31" s="1"/>
  <c r="AF12" i="31" s="1"/>
  <c r="AF13" i="31" s="1"/>
  <c r="AF14" i="31" s="1"/>
  <c r="AF15" i="31" s="1"/>
  <c r="AF16" i="31" s="1"/>
  <c r="AF17" i="31" s="1"/>
  <c r="AF18" i="31" s="1"/>
  <c r="AF19" i="31" s="1"/>
  <c r="S4" i="31"/>
  <c r="R4" i="31"/>
  <c r="Q4" i="31"/>
  <c r="P4" i="31"/>
  <c r="T4" i="31" s="1"/>
  <c r="I4" i="31"/>
  <c r="H4" i="31"/>
  <c r="G4" i="31"/>
  <c r="F4" i="31"/>
  <c r="K4" i="31" s="1"/>
  <c r="E4" i="31"/>
  <c r="J4" i="31" s="1"/>
  <c r="B4" i="31"/>
  <c r="B12" i="31" s="1"/>
  <c r="B21" i="30"/>
  <c r="C21" i="30" s="1"/>
  <c r="H20" i="30" s="1"/>
  <c r="S20" i="30"/>
  <c r="R20" i="30"/>
  <c r="Q20" i="30"/>
  <c r="P20" i="30"/>
  <c r="I20" i="30"/>
  <c r="G20" i="30"/>
  <c r="B20" i="30"/>
  <c r="C20" i="30" s="1"/>
  <c r="S19" i="30"/>
  <c r="R19" i="30"/>
  <c r="Q19" i="30"/>
  <c r="P19" i="30"/>
  <c r="I19" i="30"/>
  <c r="G19" i="30"/>
  <c r="C19" i="30"/>
  <c r="F20" i="30" s="1"/>
  <c r="K20" i="30" s="1"/>
  <c r="S18" i="30"/>
  <c r="R18" i="30"/>
  <c r="V18" i="30" s="1"/>
  <c r="Q18" i="30"/>
  <c r="P18" i="30"/>
  <c r="I18" i="30"/>
  <c r="H18" i="30"/>
  <c r="G18" i="30"/>
  <c r="F18" i="30"/>
  <c r="K18" i="30" s="1"/>
  <c r="C18" i="30"/>
  <c r="E18" i="30" s="1"/>
  <c r="J18" i="30" s="1"/>
  <c r="S17" i="30"/>
  <c r="R17" i="30"/>
  <c r="Q17" i="30"/>
  <c r="P17" i="30"/>
  <c r="I17" i="30"/>
  <c r="G17" i="30"/>
  <c r="F17" i="30"/>
  <c r="K17" i="30" s="1"/>
  <c r="S16" i="30"/>
  <c r="R16" i="30"/>
  <c r="Q16" i="30"/>
  <c r="P16" i="30"/>
  <c r="T16" i="30" s="1"/>
  <c r="I16" i="30"/>
  <c r="G16" i="30"/>
  <c r="F16" i="30"/>
  <c r="U16" i="30" s="1"/>
  <c r="E16" i="30"/>
  <c r="J16" i="30" s="1"/>
  <c r="S15" i="30"/>
  <c r="R15" i="30"/>
  <c r="Q15" i="30"/>
  <c r="P15" i="30"/>
  <c r="I15" i="30"/>
  <c r="H15" i="30"/>
  <c r="G15" i="30"/>
  <c r="F15" i="30"/>
  <c r="K15" i="30" s="1"/>
  <c r="S14" i="30"/>
  <c r="R14" i="30"/>
  <c r="Q14" i="30"/>
  <c r="P14" i="30"/>
  <c r="I14" i="30"/>
  <c r="G14" i="30"/>
  <c r="F14" i="30"/>
  <c r="K14" i="30" s="1"/>
  <c r="S13" i="30"/>
  <c r="R13" i="30"/>
  <c r="Q13" i="30"/>
  <c r="P13" i="30"/>
  <c r="I13" i="30"/>
  <c r="H13" i="30"/>
  <c r="G13" i="30"/>
  <c r="F13" i="30"/>
  <c r="K13" i="30" s="1"/>
  <c r="E13" i="30"/>
  <c r="J13" i="30" s="1"/>
  <c r="S12" i="30"/>
  <c r="R12" i="30"/>
  <c r="Q12" i="30"/>
  <c r="P12" i="30"/>
  <c r="I12" i="30"/>
  <c r="H12" i="30"/>
  <c r="G12" i="30"/>
  <c r="F12" i="30"/>
  <c r="K12" i="30" s="1"/>
  <c r="E12" i="30"/>
  <c r="J12" i="30" s="1"/>
  <c r="S11" i="30"/>
  <c r="R11" i="30"/>
  <c r="Q11" i="30"/>
  <c r="P11" i="30"/>
  <c r="T11" i="30" s="1"/>
  <c r="I11" i="30"/>
  <c r="H11" i="30"/>
  <c r="G11" i="30"/>
  <c r="F11" i="30"/>
  <c r="K11" i="30" s="1"/>
  <c r="E11" i="30"/>
  <c r="J11" i="30" s="1"/>
  <c r="B11" i="30"/>
  <c r="S10" i="30"/>
  <c r="W10" i="30" s="1"/>
  <c r="R10" i="30"/>
  <c r="Q10" i="30"/>
  <c r="P10" i="30"/>
  <c r="I10" i="30"/>
  <c r="H10" i="30"/>
  <c r="G10" i="30"/>
  <c r="F10" i="30"/>
  <c r="K10" i="30" s="1"/>
  <c r="E10" i="30"/>
  <c r="J10" i="30" s="1"/>
  <c r="S9" i="30"/>
  <c r="R9" i="30"/>
  <c r="Q9" i="30"/>
  <c r="P9" i="30"/>
  <c r="I9" i="30"/>
  <c r="H9" i="30"/>
  <c r="G9" i="30"/>
  <c r="F9" i="30"/>
  <c r="K9" i="30" s="1"/>
  <c r="E9" i="30"/>
  <c r="J9" i="30" s="1"/>
  <c r="S8" i="30"/>
  <c r="W8" i="30" s="1"/>
  <c r="R8" i="30"/>
  <c r="Q8" i="30"/>
  <c r="P8" i="30"/>
  <c r="I8" i="30"/>
  <c r="H8" i="30"/>
  <c r="G8" i="30"/>
  <c r="F8" i="30"/>
  <c r="K8" i="30" s="1"/>
  <c r="E8" i="30"/>
  <c r="J8" i="30" s="1"/>
  <c r="S7" i="30"/>
  <c r="R7" i="30"/>
  <c r="Q7" i="30"/>
  <c r="P7" i="30"/>
  <c r="I7" i="30"/>
  <c r="H7" i="30"/>
  <c r="G7" i="30"/>
  <c r="F7" i="30"/>
  <c r="K7" i="30" s="1"/>
  <c r="E7" i="30"/>
  <c r="J7" i="30" s="1"/>
  <c r="S6" i="30"/>
  <c r="R6" i="30"/>
  <c r="V6" i="30" s="1"/>
  <c r="Q6" i="30"/>
  <c r="P6" i="30"/>
  <c r="M6" i="30"/>
  <c r="I6" i="30"/>
  <c r="H6" i="30"/>
  <c r="G6" i="30"/>
  <c r="N6" i="30" s="1"/>
  <c r="F6" i="30"/>
  <c r="K6" i="30" s="1"/>
  <c r="E6" i="30"/>
  <c r="J6" i="30" s="1"/>
  <c r="S5" i="30"/>
  <c r="R5" i="30"/>
  <c r="Q5" i="30"/>
  <c r="P5" i="30"/>
  <c r="I5" i="30"/>
  <c r="H5" i="30"/>
  <c r="G5" i="30"/>
  <c r="F5" i="30"/>
  <c r="K5" i="30" s="1"/>
  <c r="E5" i="30"/>
  <c r="J5" i="30" s="1"/>
  <c r="CR4" i="30"/>
  <c r="CR5" i="30" s="1"/>
  <c r="CR6" i="30" s="1"/>
  <c r="CR7" i="30" s="1"/>
  <c r="CR8" i="30" s="1"/>
  <c r="CR9" i="30" s="1"/>
  <c r="CR10" i="30" s="1"/>
  <c r="CR11" i="30" s="1"/>
  <c r="CR12" i="30" s="1"/>
  <c r="CR13" i="30" s="1"/>
  <c r="CR14" i="30" s="1"/>
  <c r="CR15" i="30" s="1"/>
  <c r="CR16" i="30" s="1"/>
  <c r="CR17" i="30" s="1"/>
  <c r="CR18" i="30" s="1"/>
  <c r="CR19" i="30" s="1"/>
  <c r="CN4" i="30"/>
  <c r="CN5" i="30" s="1"/>
  <c r="CN6" i="30" s="1"/>
  <c r="CN7" i="30" s="1"/>
  <c r="CN8" i="30" s="1"/>
  <c r="CN9" i="30" s="1"/>
  <c r="CN10" i="30" s="1"/>
  <c r="CN11" i="30" s="1"/>
  <c r="CN12" i="30" s="1"/>
  <c r="CN13" i="30" s="1"/>
  <c r="CN14" i="30" s="1"/>
  <c r="CN15" i="30" s="1"/>
  <c r="CN16" i="30" s="1"/>
  <c r="CN17" i="30" s="1"/>
  <c r="CN18" i="30" s="1"/>
  <c r="CN19" i="30" s="1"/>
  <c r="CJ4" i="30"/>
  <c r="CJ5" i="30" s="1"/>
  <c r="CJ6" i="30" s="1"/>
  <c r="CJ7" i="30" s="1"/>
  <c r="CJ8" i="30" s="1"/>
  <c r="CJ9" i="30" s="1"/>
  <c r="CJ10" i="30" s="1"/>
  <c r="CJ11" i="30" s="1"/>
  <c r="CJ12" i="30" s="1"/>
  <c r="CJ13" i="30" s="1"/>
  <c r="CJ14" i="30" s="1"/>
  <c r="CJ15" i="30" s="1"/>
  <c r="CJ16" i="30" s="1"/>
  <c r="CJ17" i="30" s="1"/>
  <c r="CJ18" i="30" s="1"/>
  <c r="CJ19" i="30" s="1"/>
  <c r="CF4" i="30"/>
  <c r="CF5" i="30" s="1"/>
  <c r="CF6" i="30" s="1"/>
  <c r="CF7" i="30" s="1"/>
  <c r="CF8" i="30" s="1"/>
  <c r="CF9" i="30" s="1"/>
  <c r="CF10" i="30" s="1"/>
  <c r="CF11" i="30" s="1"/>
  <c r="CF12" i="30" s="1"/>
  <c r="CF13" i="30" s="1"/>
  <c r="CF14" i="30" s="1"/>
  <c r="CF15" i="30" s="1"/>
  <c r="CF16" i="30" s="1"/>
  <c r="CF17" i="30" s="1"/>
  <c r="CF18" i="30" s="1"/>
  <c r="CF19" i="30" s="1"/>
  <c r="CB4" i="30"/>
  <c r="CB5" i="30" s="1"/>
  <c r="CB6" i="30" s="1"/>
  <c r="CB7" i="30" s="1"/>
  <c r="CB8" i="30" s="1"/>
  <c r="CB9" i="30" s="1"/>
  <c r="CB10" i="30" s="1"/>
  <c r="CB11" i="30" s="1"/>
  <c r="CB12" i="30" s="1"/>
  <c r="CB13" i="30" s="1"/>
  <c r="CB14" i="30" s="1"/>
  <c r="CB15" i="30" s="1"/>
  <c r="CB16" i="30" s="1"/>
  <c r="CB17" i="30" s="1"/>
  <c r="CB18" i="30" s="1"/>
  <c r="CB19" i="30" s="1"/>
  <c r="BX4" i="30"/>
  <c r="BX5" i="30" s="1"/>
  <c r="BX6" i="30" s="1"/>
  <c r="BX7" i="30" s="1"/>
  <c r="BX8" i="30" s="1"/>
  <c r="BX9" i="30" s="1"/>
  <c r="BX10" i="30" s="1"/>
  <c r="BX11" i="30" s="1"/>
  <c r="BX12" i="30" s="1"/>
  <c r="BX13" i="30" s="1"/>
  <c r="BX14" i="30" s="1"/>
  <c r="BX15" i="30" s="1"/>
  <c r="BX16" i="30" s="1"/>
  <c r="BX17" i="30" s="1"/>
  <c r="BX18" i="30" s="1"/>
  <c r="BX19" i="30" s="1"/>
  <c r="BT4" i="30"/>
  <c r="BT5" i="30" s="1"/>
  <c r="BT6" i="30" s="1"/>
  <c r="BT7" i="30" s="1"/>
  <c r="BT8" i="30" s="1"/>
  <c r="BT9" i="30" s="1"/>
  <c r="BT10" i="30" s="1"/>
  <c r="BT11" i="30" s="1"/>
  <c r="BT12" i="30" s="1"/>
  <c r="BT13" i="30" s="1"/>
  <c r="BT14" i="30" s="1"/>
  <c r="BT15" i="30" s="1"/>
  <c r="BT16" i="30" s="1"/>
  <c r="BT17" i="30" s="1"/>
  <c r="BT18" i="30" s="1"/>
  <c r="BT19" i="30" s="1"/>
  <c r="BP4" i="30"/>
  <c r="BP5" i="30" s="1"/>
  <c r="BP6" i="30" s="1"/>
  <c r="BP7" i="30" s="1"/>
  <c r="BP8" i="30" s="1"/>
  <c r="BP9" i="30" s="1"/>
  <c r="BP10" i="30" s="1"/>
  <c r="BP11" i="30" s="1"/>
  <c r="BP12" i="30" s="1"/>
  <c r="BP13" i="30" s="1"/>
  <c r="BP14" i="30" s="1"/>
  <c r="BP15" i="30" s="1"/>
  <c r="BP16" i="30" s="1"/>
  <c r="BP17" i="30" s="1"/>
  <c r="BP18" i="30" s="1"/>
  <c r="BP19" i="30" s="1"/>
  <c r="BL4" i="30"/>
  <c r="BL5" i="30" s="1"/>
  <c r="BL6" i="30" s="1"/>
  <c r="BL7" i="30" s="1"/>
  <c r="BL8" i="30" s="1"/>
  <c r="BL9" i="30" s="1"/>
  <c r="BL10" i="30" s="1"/>
  <c r="BL11" i="30" s="1"/>
  <c r="BL12" i="30" s="1"/>
  <c r="BL13" i="30" s="1"/>
  <c r="BL14" i="30" s="1"/>
  <c r="BL15" i="30" s="1"/>
  <c r="BL16" i="30" s="1"/>
  <c r="BL17" i="30" s="1"/>
  <c r="BL18" i="30" s="1"/>
  <c r="BL19" i="30" s="1"/>
  <c r="BH4" i="30"/>
  <c r="BH5" i="30" s="1"/>
  <c r="BH6" i="30" s="1"/>
  <c r="BH7" i="30" s="1"/>
  <c r="BH8" i="30" s="1"/>
  <c r="BH9" i="30" s="1"/>
  <c r="BH10" i="30" s="1"/>
  <c r="BH11" i="30" s="1"/>
  <c r="BH12" i="30" s="1"/>
  <c r="BH13" i="30" s="1"/>
  <c r="BH14" i="30" s="1"/>
  <c r="BH15" i="30" s="1"/>
  <c r="BH16" i="30" s="1"/>
  <c r="BH17" i="30" s="1"/>
  <c r="BH18" i="30" s="1"/>
  <c r="BH19" i="30" s="1"/>
  <c r="BD4" i="30"/>
  <c r="BD5" i="30" s="1"/>
  <c r="BD6" i="30" s="1"/>
  <c r="BD7" i="30" s="1"/>
  <c r="BD8" i="30" s="1"/>
  <c r="BD9" i="30" s="1"/>
  <c r="BD10" i="30" s="1"/>
  <c r="BD11" i="30" s="1"/>
  <c r="BD12" i="30" s="1"/>
  <c r="BD13" i="30" s="1"/>
  <c r="BD14" i="30" s="1"/>
  <c r="BD15" i="30" s="1"/>
  <c r="BD16" i="30" s="1"/>
  <c r="BD17" i="30" s="1"/>
  <c r="BD18" i="30" s="1"/>
  <c r="BD19" i="30" s="1"/>
  <c r="AZ4" i="30"/>
  <c r="AZ5" i="30" s="1"/>
  <c r="AZ6" i="30" s="1"/>
  <c r="AZ7" i="30" s="1"/>
  <c r="AZ8" i="30" s="1"/>
  <c r="AZ9" i="30" s="1"/>
  <c r="AZ10" i="30" s="1"/>
  <c r="AZ11" i="30" s="1"/>
  <c r="AZ12" i="30" s="1"/>
  <c r="AZ13" i="30" s="1"/>
  <c r="AZ14" i="30" s="1"/>
  <c r="AZ15" i="30" s="1"/>
  <c r="AZ16" i="30" s="1"/>
  <c r="AZ17" i="30" s="1"/>
  <c r="AZ18" i="30" s="1"/>
  <c r="AZ19" i="30" s="1"/>
  <c r="AV4" i="30"/>
  <c r="AV5" i="30" s="1"/>
  <c r="AV6" i="30" s="1"/>
  <c r="AV7" i="30" s="1"/>
  <c r="AV8" i="30" s="1"/>
  <c r="AV9" i="30" s="1"/>
  <c r="AV10" i="30" s="1"/>
  <c r="AV11" i="30" s="1"/>
  <c r="AV12" i="30" s="1"/>
  <c r="AV13" i="30" s="1"/>
  <c r="AV14" i="30" s="1"/>
  <c r="AV15" i="30" s="1"/>
  <c r="AV16" i="30" s="1"/>
  <c r="AV17" i="30" s="1"/>
  <c r="AV18" i="30" s="1"/>
  <c r="AV19" i="30" s="1"/>
  <c r="AR4" i="30"/>
  <c r="AR5" i="30" s="1"/>
  <c r="AR6" i="30" s="1"/>
  <c r="AR7" i="30" s="1"/>
  <c r="AR8" i="30" s="1"/>
  <c r="AR9" i="30" s="1"/>
  <c r="AR10" i="30" s="1"/>
  <c r="AR11" i="30" s="1"/>
  <c r="AR12" i="30" s="1"/>
  <c r="AR13" i="30" s="1"/>
  <c r="AR14" i="30" s="1"/>
  <c r="AR15" i="30" s="1"/>
  <c r="AR16" i="30" s="1"/>
  <c r="AR17" i="30" s="1"/>
  <c r="AR18" i="30" s="1"/>
  <c r="AR19" i="30" s="1"/>
  <c r="AN4" i="30"/>
  <c r="AN5" i="30" s="1"/>
  <c r="AN6" i="30" s="1"/>
  <c r="AN7" i="30" s="1"/>
  <c r="AN8" i="30" s="1"/>
  <c r="AN9" i="30" s="1"/>
  <c r="AN10" i="30" s="1"/>
  <c r="AN11" i="30" s="1"/>
  <c r="AN12" i="30" s="1"/>
  <c r="AN13" i="30" s="1"/>
  <c r="AN14" i="30" s="1"/>
  <c r="AN15" i="30" s="1"/>
  <c r="AN16" i="30" s="1"/>
  <c r="AN17" i="30" s="1"/>
  <c r="AN18" i="30" s="1"/>
  <c r="AN19" i="30" s="1"/>
  <c r="AJ4" i="30"/>
  <c r="AJ5" i="30" s="1"/>
  <c r="AJ6" i="30" s="1"/>
  <c r="AJ7" i="30" s="1"/>
  <c r="AJ8" i="30" s="1"/>
  <c r="AJ9" i="30" s="1"/>
  <c r="AJ10" i="30" s="1"/>
  <c r="AJ11" i="30" s="1"/>
  <c r="AJ12" i="30" s="1"/>
  <c r="AJ13" i="30" s="1"/>
  <c r="AJ14" i="30" s="1"/>
  <c r="AJ15" i="30" s="1"/>
  <c r="AJ16" i="30" s="1"/>
  <c r="AJ17" i="30" s="1"/>
  <c r="AJ18" i="30" s="1"/>
  <c r="AJ19" i="30" s="1"/>
  <c r="AF4" i="30"/>
  <c r="AF5" i="30" s="1"/>
  <c r="AF6" i="30" s="1"/>
  <c r="AF7" i="30" s="1"/>
  <c r="AF8" i="30" s="1"/>
  <c r="AF9" i="30" s="1"/>
  <c r="AF10" i="30" s="1"/>
  <c r="AF11" i="30" s="1"/>
  <c r="AF12" i="30" s="1"/>
  <c r="AF13" i="30" s="1"/>
  <c r="AF14" i="30" s="1"/>
  <c r="AF15" i="30" s="1"/>
  <c r="AF16" i="30" s="1"/>
  <c r="AF17" i="30" s="1"/>
  <c r="AF18" i="30" s="1"/>
  <c r="AF19" i="30" s="1"/>
  <c r="S4" i="30"/>
  <c r="R4" i="30"/>
  <c r="Q4" i="30"/>
  <c r="P4" i="30"/>
  <c r="M4" i="30"/>
  <c r="I4" i="30"/>
  <c r="H4" i="30"/>
  <c r="O4" i="30" s="1"/>
  <c r="G4" i="30"/>
  <c r="N4" i="30" s="1"/>
  <c r="F4" i="30"/>
  <c r="K4" i="30" s="1"/>
  <c r="E4" i="30"/>
  <c r="J4" i="30" s="1"/>
  <c r="B4" i="30"/>
  <c r="B12" i="30" s="1"/>
  <c r="B21" i="29"/>
  <c r="C21" i="29" s="1"/>
  <c r="H20" i="29" s="1"/>
  <c r="S20" i="29"/>
  <c r="R20" i="29"/>
  <c r="Q20" i="29"/>
  <c r="P20" i="29"/>
  <c r="I20" i="29"/>
  <c r="G20" i="29"/>
  <c r="B20" i="29"/>
  <c r="C20" i="29" s="1"/>
  <c r="S19" i="29"/>
  <c r="R19" i="29"/>
  <c r="V19" i="29" s="1"/>
  <c r="Q19" i="29"/>
  <c r="P19" i="29"/>
  <c r="I19" i="29"/>
  <c r="G19" i="29"/>
  <c r="C19" i="29"/>
  <c r="F14" i="29" s="1"/>
  <c r="K14" i="29" s="1"/>
  <c r="S18" i="29"/>
  <c r="R18" i="29"/>
  <c r="Q18" i="29"/>
  <c r="P18" i="29"/>
  <c r="I18" i="29"/>
  <c r="G18" i="29"/>
  <c r="C18" i="29"/>
  <c r="E20" i="29" s="1"/>
  <c r="J20" i="29" s="1"/>
  <c r="S17" i="29"/>
  <c r="R17" i="29"/>
  <c r="V17" i="29" s="1"/>
  <c r="Q17" i="29"/>
  <c r="P17" i="29"/>
  <c r="I17" i="29"/>
  <c r="G17" i="29"/>
  <c r="S16" i="29"/>
  <c r="W16" i="29" s="1"/>
  <c r="R16" i="29"/>
  <c r="Q16" i="29"/>
  <c r="P16" i="29"/>
  <c r="I16" i="29"/>
  <c r="H16" i="29"/>
  <c r="G16" i="29"/>
  <c r="S15" i="29"/>
  <c r="R15" i="29"/>
  <c r="Q15" i="29"/>
  <c r="P15" i="29"/>
  <c r="I15" i="29"/>
  <c r="H15" i="29"/>
  <c r="G15" i="29"/>
  <c r="S14" i="29"/>
  <c r="W14" i="29" s="1"/>
  <c r="R14" i="29"/>
  <c r="V14" i="29" s="1"/>
  <c r="Q14" i="29"/>
  <c r="P14" i="29"/>
  <c r="I14" i="29"/>
  <c r="H14" i="29"/>
  <c r="G14" i="29"/>
  <c r="E14" i="29"/>
  <c r="J14" i="29" s="1"/>
  <c r="S13" i="29"/>
  <c r="W13" i="29" s="1"/>
  <c r="R13" i="29"/>
  <c r="Q13" i="29"/>
  <c r="P13" i="29"/>
  <c r="I13" i="29"/>
  <c r="H13" i="29"/>
  <c r="G13" i="29"/>
  <c r="E13" i="29"/>
  <c r="J13" i="29" s="1"/>
  <c r="S12" i="29"/>
  <c r="W12" i="29" s="1"/>
  <c r="R12" i="29"/>
  <c r="Q12" i="29"/>
  <c r="P12" i="29"/>
  <c r="I12" i="29"/>
  <c r="H12" i="29"/>
  <c r="G12" i="29"/>
  <c r="E12" i="29"/>
  <c r="J12" i="29" s="1"/>
  <c r="B12" i="29"/>
  <c r="S11" i="29"/>
  <c r="R11" i="29"/>
  <c r="Q11" i="29"/>
  <c r="U11" i="29" s="1"/>
  <c r="P11" i="29"/>
  <c r="I11" i="29"/>
  <c r="H11" i="29"/>
  <c r="G11" i="29"/>
  <c r="F11" i="29"/>
  <c r="K11" i="29" s="1"/>
  <c r="E11" i="29"/>
  <c r="J11" i="29" s="1"/>
  <c r="B11" i="29"/>
  <c r="S10" i="29"/>
  <c r="W10" i="29" s="1"/>
  <c r="R10" i="29"/>
  <c r="V10" i="29" s="1"/>
  <c r="Q10" i="29"/>
  <c r="P10" i="29"/>
  <c r="I10" i="29"/>
  <c r="H10" i="29"/>
  <c r="G10" i="29"/>
  <c r="E10" i="29"/>
  <c r="J10" i="29" s="1"/>
  <c r="S9" i="29"/>
  <c r="R9" i="29"/>
  <c r="Q9" i="29"/>
  <c r="P9" i="29"/>
  <c r="I9" i="29"/>
  <c r="H9" i="29"/>
  <c r="G9" i="29"/>
  <c r="E9" i="29"/>
  <c r="J9" i="29" s="1"/>
  <c r="S8" i="29"/>
  <c r="R8" i="29"/>
  <c r="Q8" i="29"/>
  <c r="P8" i="29"/>
  <c r="I8" i="29"/>
  <c r="H8" i="29"/>
  <c r="G8" i="29"/>
  <c r="F8" i="29"/>
  <c r="K8" i="29" s="1"/>
  <c r="E8" i="29"/>
  <c r="J8" i="29" s="1"/>
  <c r="S7" i="29"/>
  <c r="R7" i="29"/>
  <c r="Q7" i="29"/>
  <c r="P7" i="29"/>
  <c r="T7" i="29" s="1"/>
  <c r="J7" i="29"/>
  <c r="I7" i="29"/>
  <c r="H7" i="29"/>
  <c r="G7" i="29"/>
  <c r="F7" i="29"/>
  <c r="K7" i="29" s="1"/>
  <c r="L7" i="29" s="1"/>
  <c r="E7" i="29"/>
  <c r="S6" i="29"/>
  <c r="R6" i="29"/>
  <c r="Q6" i="29"/>
  <c r="P6" i="29"/>
  <c r="I6" i="29"/>
  <c r="H6" i="29"/>
  <c r="G6" i="29"/>
  <c r="E6" i="29"/>
  <c r="J6" i="29" s="1"/>
  <c r="S5" i="29"/>
  <c r="R5" i="29"/>
  <c r="Q5" i="29"/>
  <c r="P5" i="29"/>
  <c r="I5" i="29"/>
  <c r="H5" i="29"/>
  <c r="G5" i="29"/>
  <c r="E5" i="29"/>
  <c r="J5" i="29" s="1"/>
  <c r="CR4" i="29"/>
  <c r="CR5" i="29" s="1"/>
  <c r="CR6" i="29" s="1"/>
  <c r="CR7" i="29" s="1"/>
  <c r="CR8" i="29" s="1"/>
  <c r="CR9" i="29" s="1"/>
  <c r="CR10" i="29" s="1"/>
  <c r="CR11" i="29" s="1"/>
  <c r="CR12" i="29" s="1"/>
  <c r="CR13" i="29" s="1"/>
  <c r="CR14" i="29" s="1"/>
  <c r="CR15" i="29" s="1"/>
  <c r="CR16" i="29" s="1"/>
  <c r="CR17" i="29" s="1"/>
  <c r="CR18" i="29" s="1"/>
  <c r="CR19" i="29" s="1"/>
  <c r="CN4" i="29"/>
  <c r="CN5" i="29" s="1"/>
  <c r="CN6" i="29" s="1"/>
  <c r="CN7" i="29" s="1"/>
  <c r="CN8" i="29" s="1"/>
  <c r="CN9" i="29" s="1"/>
  <c r="CN10" i="29" s="1"/>
  <c r="CN11" i="29" s="1"/>
  <c r="CN12" i="29" s="1"/>
  <c r="CN13" i="29" s="1"/>
  <c r="CN14" i="29" s="1"/>
  <c r="CN15" i="29" s="1"/>
  <c r="CN16" i="29" s="1"/>
  <c r="CN17" i="29" s="1"/>
  <c r="CN18" i="29" s="1"/>
  <c r="CN19" i="29" s="1"/>
  <c r="CJ4" i="29"/>
  <c r="CJ5" i="29" s="1"/>
  <c r="CJ6" i="29" s="1"/>
  <c r="CJ7" i="29" s="1"/>
  <c r="CJ8" i="29" s="1"/>
  <c r="CJ9" i="29" s="1"/>
  <c r="CJ10" i="29" s="1"/>
  <c r="CJ11" i="29" s="1"/>
  <c r="CJ12" i="29" s="1"/>
  <c r="CJ13" i="29" s="1"/>
  <c r="CJ14" i="29" s="1"/>
  <c r="CJ15" i="29" s="1"/>
  <c r="CJ16" i="29" s="1"/>
  <c r="CJ17" i="29" s="1"/>
  <c r="CJ18" i="29" s="1"/>
  <c r="CJ19" i="29" s="1"/>
  <c r="CF4" i="29"/>
  <c r="CF5" i="29" s="1"/>
  <c r="CF6" i="29" s="1"/>
  <c r="CF7" i="29" s="1"/>
  <c r="CF8" i="29" s="1"/>
  <c r="CF9" i="29" s="1"/>
  <c r="CF10" i="29" s="1"/>
  <c r="CF11" i="29" s="1"/>
  <c r="CF12" i="29" s="1"/>
  <c r="CF13" i="29" s="1"/>
  <c r="CF14" i="29" s="1"/>
  <c r="CF15" i="29" s="1"/>
  <c r="CF16" i="29" s="1"/>
  <c r="CF17" i="29" s="1"/>
  <c r="CF18" i="29" s="1"/>
  <c r="CF19" i="29" s="1"/>
  <c r="CB4" i="29"/>
  <c r="CB5" i="29" s="1"/>
  <c r="CB6" i="29" s="1"/>
  <c r="CB7" i="29" s="1"/>
  <c r="CB8" i="29" s="1"/>
  <c r="CB9" i="29" s="1"/>
  <c r="CB10" i="29" s="1"/>
  <c r="CB11" i="29" s="1"/>
  <c r="CB12" i="29" s="1"/>
  <c r="CB13" i="29" s="1"/>
  <c r="CB14" i="29" s="1"/>
  <c r="CB15" i="29" s="1"/>
  <c r="CB16" i="29" s="1"/>
  <c r="CB17" i="29" s="1"/>
  <c r="CB18" i="29" s="1"/>
  <c r="CB19" i="29" s="1"/>
  <c r="BX4" i="29"/>
  <c r="BX5" i="29" s="1"/>
  <c r="BX6" i="29" s="1"/>
  <c r="BX7" i="29" s="1"/>
  <c r="BX8" i="29" s="1"/>
  <c r="BX9" i="29" s="1"/>
  <c r="BX10" i="29" s="1"/>
  <c r="BX11" i="29" s="1"/>
  <c r="BX12" i="29" s="1"/>
  <c r="BX13" i="29" s="1"/>
  <c r="BX14" i="29" s="1"/>
  <c r="BX15" i="29" s="1"/>
  <c r="BX16" i="29" s="1"/>
  <c r="BX17" i="29" s="1"/>
  <c r="BX18" i="29" s="1"/>
  <c r="BX19" i="29" s="1"/>
  <c r="BT4" i="29"/>
  <c r="BT5" i="29" s="1"/>
  <c r="BT6" i="29" s="1"/>
  <c r="BT7" i="29" s="1"/>
  <c r="BT8" i="29" s="1"/>
  <c r="BT9" i="29" s="1"/>
  <c r="BT10" i="29" s="1"/>
  <c r="BT11" i="29" s="1"/>
  <c r="BT12" i="29" s="1"/>
  <c r="BT13" i="29" s="1"/>
  <c r="BT14" i="29" s="1"/>
  <c r="BT15" i="29" s="1"/>
  <c r="BT16" i="29" s="1"/>
  <c r="BT17" i="29" s="1"/>
  <c r="BT18" i="29" s="1"/>
  <c r="BT19" i="29" s="1"/>
  <c r="BP4" i="29"/>
  <c r="BP5" i="29" s="1"/>
  <c r="BP6" i="29" s="1"/>
  <c r="BP7" i="29" s="1"/>
  <c r="BP8" i="29" s="1"/>
  <c r="BP9" i="29" s="1"/>
  <c r="BP10" i="29" s="1"/>
  <c r="BP11" i="29" s="1"/>
  <c r="BP12" i="29" s="1"/>
  <c r="BP13" i="29" s="1"/>
  <c r="BP14" i="29" s="1"/>
  <c r="BP15" i="29" s="1"/>
  <c r="BP16" i="29" s="1"/>
  <c r="BP17" i="29" s="1"/>
  <c r="BP18" i="29" s="1"/>
  <c r="BP19" i="29" s="1"/>
  <c r="BL4" i="29"/>
  <c r="BL5" i="29" s="1"/>
  <c r="BL6" i="29" s="1"/>
  <c r="BL7" i="29" s="1"/>
  <c r="BL8" i="29" s="1"/>
  <c r="BL9" i="29" s="1"/>
  <c r="BL10" i="29" s="1"/>
  <c r="BL11" i="29" s="1"/>
  <c r="BL12" i="29" s="1"/>
  <c r="BL13" i="29" s="1"/>
  <c r="BL14" i="29" s="1"/>
  <c r="BL15" i="29" s="1"/>
  <c r="BL16" i="29" s="1"/>
  <c r="BL17" i="29" s="1"/>
  <c r="BL18" i="29" s="1"/>
  <c r="BL19" i="29" s="1"/>
  <c r="BH4" i="29"/>
  <c r="BH5" i="29" s="1"/>
  <c r="BH6" i="29" s="1"/>
  <c r="BH7" i="29" s="1"/>
  <c r="BH8" i="29" s="1"/>
  <c r="BH9" i="29" s="1"/>
  <c r="BH10" i="29" s="1"/>
  <c r="BH11" i="29" s="1"/>
  <c r="BH12" i="29" s="1"/>
  <c r="BH13" i="29" s="1"/>
  <c r="BH14" i="29" s="1"/>
  <c r="BH15" i="29" s="1"/>
  <c r="BH16" i="29" s="1"/>
  <c r="BH17" i="29" s="1"/>
  <c r="BH18" i="29" s="1"/>
  <c r="BH19" i="29" s="1"/>
  <c r="BD4" i="29"/>
  <c r="BD5" i="29" s="1"/>
  <c r="BD6" i="29" s="1"/>
  <c r="BD7" i="29" s="1"/>
  <c r="BD8" i="29" s="1"/>
  <c r="BD9" i="29" s="1"/>
  <c r="BD10" i="29" s="1"/>
  <c r="BD11" i="29" s="1"/>
  <c r="BD12" i="29" s="1"/>
  <c r="BD13" i="29" s="1"/>
  <c r="BD14" i="29" s="1"/>
  <c r="BD15" i="29" s="1"/>
  <c r="BD16" i="29" s="1"/>
  <c r="BD17" i="29" s="1"/>
  <c r="BD18" i="29" s="1"/>
  <c r="BD19" i="29" s="1"/>
  <c r="AZ4" i="29"/>
  <c r="AZ5" i="29" s="1"/>
  <c r="AZ6" i="29" s="1"/>
  <c r="AZ7" i="29" s="1"/>
  <c r="AZ8" i="29" s="1"/>
  <c r="AZ9" i="29" s="1"/>
  <c r="AZ10" i="29" s="1"/>
  <c r="AZ11" i="29" s="1"/>
  <c r="AZ12" i="29" s="1"/>
  <c r="AZ13" i="29" s="1"/>
  <c r="AZ14" i="29" s="1"/>
  <c r="AZ15" i="29" s="1"/>
  <c r="AZ16" i="29" s="1"/>
  <c r="AZ17" i="29" s="1"/>
  <c r="AZ18" i="29" s="1"/>
  <c r="AZ19" i="29" s="1"/>
  <c r="AV4" i="29"/>
  <c r="AV5" i="29" s="1"/>
  <c r="AV6" i="29" s="1"/>
  <c r="AV7" i="29" s="1"/>
  <c r="AV8" i="29" s="1"/>
  <c r="AV9" i="29" s="1"/>
  <c r="AV10" i="29" s="1"/>
  <c r="AV11" i="29" s="1"/>
  <c r="AV12" i="29" s="1"/>
  <c r="AV13" i="29" s="1"/>
  <c r="AV14" i="29" s="1"/>
  <c r="AV15" i="29" s="1"/>
  <c r="AV16" i="29" s="1"/>
  <c r="AV17" i="29" s="1"/>
  <c r="AV18" i="29" s="1"/>
  <c r="AV19" i="29" s="1"/>
  <c r="AR4" i="29"/>
  <c r="AR5" i="29" s="1"/>
  <c r="AR6" i="29" s="1"/>
  <c r="AR7" i="29" s="1"/>
  <c r="AR8" i="29" s="1"/>
  <c r="AR9" i="29" s="1"/>
  <c r="AR10" i="29" s="1"/>
  <c r="AR11" i="29" s="1"/>
  <c r="AR12" i="29" s="1"/>
  <c r="AR13" i="29" s="1"/>
  <c r="AR14" i="29" s="1"/>
  <c r="AR15" i="29" s="1"/>
  <c r="AR16" i="29" s="1"/>
  <c r="AR17" i="29" s="1"/>
  <c r="AR18" i="29" s="1"/>
  <c r="AR19" i="29" s="1"/>
  <c r="AN4" i="29"/>
  <c r="AN5" i="29" s="1"/>
  <c r="AN6" i="29" s="1"/>
  <c r="AN7" i="29" s="1"/>
  <c r="AN8" i="29" s="1"/>
  <c r="AN9" i="29" s="1"/>
  <c r="AN10" i="29" s="1"/>
  <c r="AN11" i="29" s="1"/>
  <c r="AN12" i="29" s="1"/>
  <c r="AN13" i="29" s="1"/>
  <c r="AN14" i="29" s="1"/>
  <c r="AN15" i="29" s="1"/>
  <c r="AN16" i="29" s="1"/>
  <c r="AN17" i="29" s="1"/>
  <c r="AN18" i="29" s="1"/>
  <c r="AN19" i="29" s="1"/>
  <c r="AJ4" i="29"/>
  <c r="AJ5" i="29" s="1"/>
  <c r="AJ6" i="29" s="1"/>
  <c r="AJ7" i="29" s="1"/>
  <c r="AJ8" i="29" s="1"/>
  <c r="AJ9" i="29" s="1"/>
  <c r="AJ10" i="29" s="1"/>
  <c r="AJ11" i="29" s="1"/>
  <c r="AJ12" i="29" s="1"/>
  <c r="AJ13" i="29" s="1"/>
  <c r="AJ14" i="29" s="1"/>
  <c r="AJ15" i="29" s="1"/>
  <c r="AJ16" i="29" s="1"/>
  <c r="AJ17" i="29" s="1"/>
  <c r="AJ18" i="29" s="1"/>
  <c r="AJ19" i="29" s="1"/>
  <c r="AF4" i="29"/>
  <c r="AF5" i="29" s="1"/>
  <c r="AF6" i="29" s="1"/>
  <c r="AF7" i="29" s="1"/>
  <c r="AF8" i="29" s="1"/>
  <c r="AF9" i="29" s="1"/>
  <c r="AF10" i="29" s="1"/>
  <c r="AF11" i="29" s="1"/>
  <c r="AF12" i="29" s="1"/>
  <c r="AF13" i="29" s="1"/>
  <c r="AF14" i="29" s="1"/>
  <c r="AF15" i="29" s="1"/>
  <c r="AF16" i="29" s="1"/>
  <c r="AF17" i="29" s="1"/>
  <c r="AF18" i="29" s="1"/>
  <c r="AF19" i="29" s="1"/>
  <c r="S4" i="29"/>
  <c r="R4" i="29"/>
  <c r="Q4" i="29"/>
  <c r="P4" i="29"/>
  <c r="I4" i="29"/>
  <c r="H4" i="29"/>
  <c r="G4" i="29"/>
  <c r="E4" i="29"/>
  <c r="J4" i="29" s="1"/>
  <c r="B4" i="29"/>
  <c r="AS5" i="31" l="1"/>
  <c r="W6" i="31"/>
  <c r="L11" i="32"/>
  <c r="W4" i="32"/>
  <c r="T5" i="32"/>
  <c r="Z5" i="32"/>
  <c r="T6" i="32"/>
  <c r="T7" i="32"/>
  <c r="V8" i="32"/>
  <c r="U11" i="32"/>
  <c r="L12" i="32"/>
  <c r="V13" i="32"/>
  <c r="U14" i="32"/>
  <c r="H17" i="32"/>
  <c r="T4" i="32"/>
  <c r="V11" i="32"/>
  <c r="T12" i="32"/>
  <c r="L4" i="32"/>
  <c r="V5" i="32"/>
  <c r="L6" i="32"/>
  <c r="V6" i="32"/>
  <c r="T8" i="32"/>
  <c r="V9" i="32"/>
  <c r="T10" i="32"/>
  <c r="V18" i="32"/>
  <c r="V19" i="32"/>
  <c r="V4" i="32"/>
  <c r="W5" i="32"/>
  <c r="L7" i="32"/>
  <c r="U8" i="32"/>
  <c r="Z9" i="32"/>
  <c r="W9" i="32"/>
  <c r="T11" i="32"/>
  <c r="V12" i="32"/>
  <c r="L14" i="32"/>
  <c r="W18" i="32"/>
  <c r="N13" i="32"/>
  <c r="Z13" i="32"/>
  <c r="W6" i="32"/>
  <c r="U4" i="32"/>
  <c r="Z4" i="32"/>
  <c r="AK6" i="32"/>
  <c r="AK5" i="32"/>
  <c r="AK9" i="32"/>
  <c r="AK8" i="32"/>
  <c r="AK4" i="32"/>
  <c r="O6" i="32"/>
  <c r="N7" i="32"/>
  <c r="V7" i="32"/>
  <c r="X7" i="32" s="1"/>
  <c r="AK7" i="32"/>
  <c r="O4" i="32"/>
  <c r="M6" i="32"/>
  <c r="Z6" i="32" s="1"/>
  <c r="N9" i="32"/>
  <c r="BA7" i="32" s="1"/>
  <c r="L13" i="32"/>
  <c r="M19" i="32"/>
  <c r="M17" i="32"/>
  <c r="M20" i="32"/>
  <c r="M18" i="32"/>
  <c r="M15" i="32"/>
  <c r="M16" i="32"/>
  <c r="M12" i="32"/>
  <c r="M10" i="32"/>
  <c r="M11" i="32"/>
  <c r="Z11" i="32" s="1"/>
  <c r="M7" i="32"/>
  <c r="BI9" i="32"/>
  <c r="U10" i="32"/>
  <c r="X10" i="32" s="1"/>
  <c r="N11" i="32"/>
  <c r="T13" i="32"/>
  <c r="X13" i="32" s="1"/>
  <c r="M14" i="32"/>
  <c r="Z14" i="32" s="1"/>
  <c r="W14" i="32"/>
  <c r="M8" i="32"/>
  <c r="O8" i="32" s="1"/>
  <c r="BA18" i="32"/>
  <c r="AK18" i="32"/>
  <c r="AG17" i="32"/>
  <c r="BA15" i="32"/>
  <c r="AK15" i="32"/>
  <c r="BA19" i="32"/>
  <c r="AK19" i="32"/>
  <c r="BA17" i="32"/>
  <c r="AK17" i="32"/>
  <c r="BA14" i="32"/>
  <c r="AK14" i="32"/>
  <c r="BA11" i="32"/>
  <c r="AK11" i="32"/>
  <c r="AG10" i="32"/>
  <c r="BA16" i="32"/>
  <c r="AK16" i="32"/>
  <c r="BI13" i="32"/>
  <c r="BA13" i="32"/>
  <c r="AK13" i="32"/>
  <c r="BI14" i="32"/>
  <c r="BI12" i="32"/>
  <c r="BA12" i="32"/>
  <c r="AK12" i="32"/>
  <c r="AG11" i="32"/>
  <c r="BA10" i="32"/>
  <c r="AK10" i="32"/>
  <c r="O11" i="32"/>
  <c r="BI17" i="32" s="1"/>
  <c r="W11" i="32"/>
  <c r="U12" i="32"/>
  <c r="O13" i="32"/>
  <c r="N16" i="32"/>
  <c r="W17" i="32"/>
  <c r="O15" i="32"/>
  <c r="W15" i="32"/>
  <c r="T16" i="32"/>
  <c r="N20" i="32"/>
  <c r="T14" i="32"/>
  <c r="U17" i="32"/>
  <c r="U20" i="32"/>
  <c r="N14" i="32"/>
  <c r="U15" i="32"/>
  <c r="V16" i="32"/>
  <c r="E19" i="32"/>
  <c r="J19" i="32" s="1"/>
  <c r="L19" i="32" s="1"/>
  <c r="E17" i="32"/>
  <c r="J17" i="32" s="1"/>
  <c r="L17" i="32" s="1"/>
  <c r="E20" i="32"/>
  <c r="J20" i="32" s="1"/>
  <c r="L20" i="32" s="1"/>
  <c r="E18" i="32"/>
  <c r="J18" i="32" s="1"/>
  <c r="L18" i="32" s="1"/>
  <c r="E15" i="32"/>
  <c r="J15" i="32" s="1"/>
  <c r="L15" i="32" s="1"/>
  <c r="U19" i="32"/>
  <c r="V20" i="32"/>
  <c r="H19" i="32"/>
  <c r="O19" i="32" s="1"/>
  <c r="H20" i="32"/>
  <c r="O20" i="32" s="1"/>
  <c r="H16" i="32"/>
  <c r="O16" i="32" s="1"/>
  <c r="CC13" i="32" s="1"/>
  <c r="F16" i="32"/>
  <c r="L6" i="31"/>
  <c r="L4" i="31"/>
  <c r="W4" i="31"/>
  <c r="V5" i="31"/>
  <c r="U6" i="31"/>
  <c r="L7" i="31"/>
  <c r="V7" i="31"/>
  <c r="Z8" i="31"/>
  <c r="U9" i="31"/>
  <c r="V17" i="31"/>
  <c r="L18" i="31"/>
  <c r="T18" i="31"/>
  <c r="W5" i="31"/>
  <c r="U8" i="31"/>
  <c r="V14" i="31"/>
  <c r="W15" i="31"/>
  <c r="U4" i="31"/>
  <c r="T5" i="31"/>
  <c r="V8" i="31"/>
  <c r="W10" i="31"/>
  <c r="U11" i="31"/>
  <c r="T13" i="31"/>
  <c r="T15" i="31"/>
  <c r="V18" i="31"/>
  <c r="V19" i="31"/>
  <c r="V4" i="31"/>
  <c r="U5" i="31"/>
  <c r="T6" i="31"/>
  <c r="W8" i="31"/>
  <c r="T9" i="31"/>
  <c r="W12" i="31"/>
  <c r="U15" i="31"/>
  <c r="W18" i="31"/>
  <c r="AS18" i="31"/>
  <c r="AS15" i="31"/>
  <c r="AS14" i="31"/>
  <c r="AS19" i="31"/>
  <c r="AS11" i="31"/>
  <c r="AS8" i="31"/>
  <c r="AS4" i="31"/>
  <c r="AS7" i="31"/>
  <c r="AS16" i="31"/>
  <c r="AS12" i="31"/>
  <c r="Z5" i="31"/>
  <c r="AS13" i="31"/>
  <c r="L14" i="31"/>
  <c r="M19" i="31"/>
  <c r="M17" i="31"/>
  <c r="M20" i="31"/>
  <c r="M16" i="31"/>
  <c r="M13" i="31"/>
  <c r="M14" i="31"/>
  <c r="M12" i="31"/>
  <c r="M10" i="31"/>
  <c r="M18" i="31"/>
  <c r="M6" i="31"/>
  <c r="M9" i="31"/>
  <c r="Z9" i="31" s="1"/>
  <c r="M4" i="31"/>
  <c r="N5" i="31"/>
  <c r="AK18" i="31" s="1"/>
  <c r="CC5" i="31"/>
  <c r="AS6" i="31"/>
  <c r="T7" i="31"/>
  <c r="X7" i="31" s="1"/>
  <c r="O8" i="31"/>
  <c r="AW16" i="31" s="1"/>
  <c r="N9" i="31"/>
  <c r="V9" i="31"/>
  <c r="AS10" i="31"/>
  <c r="L11" i="31"/>
  <c r="M11" i="31"/>
  <c r="V12" i="31"/>
  <c r="V16" i="31"/>
  <c r="Z7" i="31"/>
  <c r="N15" i="31"/>
  <c r="Z15" i="31"/>
  <c r="O16" i="31"/>
  <c r="CC9" i="31" s="1"/>
  <c r="AK9" i="31"/>
  <c r="N13" i="31"/>
  <c r="T14" i="31"/>
  <c r="AK6" i="31"/>
  <c r="AS9" i="31"/>
  <c r="BY9" i="31"/>
  <c r="N10" i="31"/>
  <c r="V10" i="31"/>
  <c r="W11" i="31"/>
  <c r="X11" i="31" s="1"/>
  <c r="AK12" i="31"/>
  <c r="N16" i="31"/>
  <c r="CC8" i="31" s="1"/>
  <c r="AS17" i="31"/>
  <c r="U12" i="31"/>
  <c r="U13" i="31"/>
  <c r="O15" i="31"/>
  <c r="BY18" i="31" s="1"/>
  <c r="W16" i="31"/>
  <c r="L20" i="31"/>
  <c r="U10" i="31"/>
  <c r="W14" i="31"/>
  <c r="L19" i="31"/>
  <c r="E19" i="31"/>
  <c r="J19" i="31" s="1"/>
  <c r="E17" i="31"/>
  <c r="J17" i="31" s="1"/>
  <c r="L17" i="31" s="1"/>
  <c r="E20" i="31"/>
  <c r="J20" i="31" s="1"/>
  <c r="E16" i="31"/>
  <c r="J16" i="31" s="1"/>
  <c r="L16" i="31" s="1"/>
  <c r="O18" i="31"/>
  <c r="T19" i="31"/>
  <c r="U20" i="31"/>
  <c r="U17" i="31"/>
  <c r="U19" i="31"/>
  <c r="V20" i="31"/>
  <c r="H14" i="31"/>
  <c r="H19" i="31"/>
  <c r="O19" i="31" s="1"/>
  <c r="H17" i="31"/>
  <c r="O17" i="31" s="1"/>
  <c r="H20" i="31"/>
  <c r="W11" i="30"/>
  <c r="L5" i="30"/>
  <c r="V9" i="30"/>
  <c r="U10" i="30"/>
  <c r="E14" i="30"/>
  <c r="J14" i="30" s="1"/>
  <c r="L14" i="30" s="1"/>
  <c r="E15" i="30"/>
  <c r="J15" i="30" s="1"/>
  <c r="V15" i="30"/>
  <c r="T5" i="30"/>
  <c r="T6" i="30"/>
  <c r="U8" i="30"/>
  <c r="L9" i="30"/>
  <c r="L11" i="30"/>
  <c r="V12" i="30"/>
  <c r="U13" i="30"/>
  <c r="L15" i="30"/>
  <c r="H16" i="30"/>
  <c r="H17" i="30"/>
  <c r="T15" i="30"/>
  <c r="W4" i="30"/>
  <c r="Z6" i="30"/>
  <c r="W6" i="30"/>
  <c r="U7" i="30"/>
  <c r="T9" i="30"/>
  <c r="V10" i="30"/>
  <c r="U11" i="30"/>
  <c r="W12" i="30"/>
  <c r="U15" i="30"/>
  <c r="W17" i="30"/>
  <c r="U18" i="30"/>
  <c r="F19" i="30"/>
  <c r="K19" i="30" s="1"/>
  <c r="T4" i="30"/>
  <c r="U5" i="30"/>
  <c r="L7" i="30"/>
  <c r="L8" i="30"/>
  <c r="L13" i="30"/>
  <c r="V13" i="30"/>
  <c r="U14" i="30"/>
  <c r="K16" i="30"/>
  <c r="L16" i="30" s="1"/>
  <c r="V19" i="30"/>
  <c r="U4" i="30"/>
  <c r="V5" i="30"/>
  <c r="U6" i="30"/>
  <c r="T8" i="30"/>
  <c r="L10" i="30"/>
  <c r="T10" i="30"/>
  <c r="U12" i="30"/>
  <c r="W13" i="30"/>
  <c r="V14" i="30"/>
  <c r="W16" i="30"/>
  <c r="W20" i="30"/>
  <c r="Z4" i="30"/>
  <c r="V4" i="30"/>
  <c r="W5" i="30"/>
  <c r="T7" i="30"/>
  <c r="W9" i="30"/>
  <c r="T13" i="30"/>
  <c r="L4" i="30"/>
  <c r="L6" i="30"/>
  <c r="AG9" i="30"/>
  <c r="AG8" i="30"/>
  <c r="AG7" i="30"/>
  <c r="AG6" i="30"/>
  <c r="O9" i="30"/>
  <c r="M19" i="30"/>
  <c r="M17" i="30"/>
  <c r="M20" i="30"/>
  <c r="M14" i="30"/>
  <c r="M18" i="30"/>
  <c r="M16" i="30"/>
  <c r="Z16" i="30" s="1"/>
  <c r="M12" i="30"/>
  <c r="M9" i="30"/>
  <c r="M11" i="30"/>
  <c r="M8" i="30"/>
  <c r="M7" i="30"/>
  <c r="Z7" i="30" s="1"/>
  <c r="V8" i="30"/>
  <c r="U9" i="30"/>
  <c r="L12" i="30"/>
  <c r="M13" i="30"/>
  <c r="Z13" i="30" s="1"/>
  <c r="AG4" i="30"/>
  <c r="O6" i="30"/>
  <c r="AO16" i="30" s="1"/>
  <c r="V7" i="30"/>
  <c r="AG10" i="30"/>
  <c r="N11" i="30"/>
  <c r="V11" i="30"/>
  <c r="M5" i="30"/>
  <c r="AG5" i="30"/>
  <c r="W7" i="30"/>
  <c r="M10" i="30"/>
  <c r="M15" i="30"/>
  <c r="AG19" i="30"/>
  <c r="AO17" i="30"/>
  <c r="AG17" i="30"/>
  <c r="AG16" i="30"/>
  <c r="AG15" i="30"/>
  <c r="T12" i="30"/>
  <c r="AG12" i="30"/>
  <c r="N17" i="30"/>
  <c r="V17" i="30"/>
  <c r="L18" i="30"/>
  <c r="T18" i="30"/>
  <c r="AG11" i="30"/>
  <c r="AG14" i="30"/>
  <c r="AG18" i="30"/>
  <c r="AG13" i="30"/>
  <c r="N16" i="30"/>
  <c r="W15" i="30"/>
  <c r="V16" i="30"/>
  <c r="U17" i="30"/>
  <c r="W18" i="30"/>
  <c r="U19" i="30"/>
  <c r="U20" i="30"/>
  <c r="E19" i="30"/>
  <c r="J19" i="30" s="1"/>
  <c r="L19" i="30" s="1"/>
  <c r="E17" i="30"/>
  <c r="J17" i="30" s="1"/>
  <c r="L17" i="30" s="1"/>
  <c r="E20" i="30"/>
  <c r="J20" i="30" s="1"/>
  <c r="L20" i="30" s="1"/>
  <c r="O18" i="30"/>
  <c r="V20" i="30"/>
  <c r="H14" i="30"/>
  <c r="H19" i="30"/>
  <c r="O19" i="30" s="1"/>
  <c r="U7" i="29"/>
  <c r="V11" i="29"/>
  <c r="E15" i="29"/>
  <c r="J15" i="29" s="1"/>
  <c r="E16" i="29"/>
  <c r="J16" i="29" s="1"/>
  <c r="V6" i="29"/>
  <c r="V12" i="29"/>
  <c r="H17" i="29"/>
  <c r="W17" i="29" s="1"/>
  <c r="H18" i="29"/>
  <c r="W18" i="29" s="1"/>
  <c r="H19" i="29"/>
  <c r="W20" i="29"/>
  <c r="W7" i="29"/>
  <c r="T8" i="29"/>
  <c r="W9" i="29"/>
  <c r="L11" i="29"/>
  <c r="V15" i="29"/>
  <c r="E18" i="29"/>
  <c r="J18" i="29" s="1"/>
  <c r="T18" i="29"/>
  <c r="T4" i="29"/>
  <c r="W5" i="29"/>
  <c r="U8" i="29"/>
  <c r="T9" i="29"/>
  <c r="T11" i="29"/>
  <c r="T13" i="29"/>
  <c r="T5" i="29"/>
  <c r="V8" i="29"/>
  <c r="T10" i="29"/>
  <c r="T15" i="29"/>
  <c r="V18" i="29"/>
  <c r="T20" i="29"/>
  <c r="V4" i="29"/>
  <c r="T6" i="29"/>
  <c r="W8" i="29"/>
  <c r="T12" i="29"/>
  <c r="L14" i="29"/>
  <c r="W19" i="29"/>
  <c r="W6" i="29"/>
  <c r="M19" i="29"/>
  <c r="M17" i="29"/>
  <c r="M18" i="29"/>
  <c r="M12" i="29"/>
  <c r="M10" i="29"/>
  <c r="M6" i="29"/>
  <c r="M20" i="29"/>
  <c r="M16" i="29"/>
  <c r="M9" i="29"/>
  <c r="M8" i="29"/>
  <c r="M11" i="29"/>
  <c r="M7" i="29"/>
  <c r="M5" i="29"/>
  <c r="M14" i="29"/>
  <c r="O14" i="29"/>
  <c r="L8" i="29"/>
  <c r="N13" i="29"/>
  <c r="M13" i="29"/>
  <c r="M15" i="29"/>
  <c r="F20" i="29"/>
  <c r="K20" i="29" s="1"/>
  <c r="L20" i="29" s="1"/>
  <c r="F16" i="29"/>
  <c r="F17" i="29"/>
  <c r="K17" i="29" s="1"/>
  <c r="F15" i="29"/>
  <c r="F9" i="29"/>
  <c r="K9" i="29" s="1"/>
  <c r="L9" i="29" s="1"/>
  <c r="F13" i="29"/>
  <c r="F6" i="29"/>
  <c r="K6" i="29" s="1"/>
  <c r="L6" i="29" s="1"/>
  <c r="F5" i="29"/>
  <c r="K5" i="29" s="1"/>
  <c r="L5" i="29" s="1"/>
  <c r="F12" i="29"/>
  <c r="K12" i="29" s="1"/>
  <c r="L12" i="29" s="1"/>
  <c r="F10" i="29"/>
  <c r="K10" i="29" s="1"/>
  <c r="L10" i="29" s="1"/>
  <c r="F4" i="29"/>
  <c r="K4" i="29" s="1"/>
  <c r="L4" i="29" s="1"/>
  <c r="F19" i="29"/>
  <c r="K19" i="29" s="1"/>
  <c r="F18" i="29"/>
  <c r="K18" i="29" s="1"/>
  <c r="L18" i="29" s="1"/>
  <c r="W4" i="29"/>
  <c r="N5" i="29"/>
  <c r="V5" i="29"/>
  <c r="N6" i="29"/>
  <c r="N7" i="29"/>
  <c r="V7" i="29"/>
  <c r="O10" i="29"/>
  <c r="O12" i="29"/>
  <c r="V13" i="29"/>
  <c r="U20" i="29"/>
  <c r="U14" i="29"/>
  <c r="W15" i="29"/>
  <c r="V20" i="29"/>
  <c r="O8" i="29"/>
  <c r="V9" i="29"/>
  <c r="W11" i="29"/>
  <c r="N16" i="29"/>
  <c r="V16" i="29"/>
  <c r="T14" i="29"/>
  <c r="E19" i="29"/>
  <c r="J19" i="29" s="1"/>
  <c r="E17" i="29"/>
  <c r="J17" i="29" s="1"/>
  <c r="C21" i="28"/>
  <c r="H16" i="28" s="1"/>
  <c r="B21" i="28"/>
  <c r="S20" i="28"/>
  <c r="R20" i="28"/>
  <c r="Q20" i="28"/>
  <c r="P20" i="28"/>
  <c r="I20" i="28"/>
  <c r="G20" i="28"/>
  <c r="B20" i="28"/>
  <c r="C20" i="28" s="1"/>
  <c r="S19" i="28"/>
  <c r="R19" i="28"/>
  <c r="Q19" i="28"/>
  <c r="P19" i="28"/>
  <c r="I19" i="28"/>
  <c r="G19" i="28"/>
  <c r="C19" i="28"/>
  <c r="F20" i="28" s="1"/>
  <c r="K20" i="28" s="1"/>
  <c r="S18" i="28"/>
  <c r="R18" i="28"/>
  <c r="Q18" i="28"/>
  <c r="P18" i="28"/>
  <c r="I18" i="28"/>
  <c r="G18" i="28"/>
  <c r="F18" i="28"/>
  <c r="K18" i="28" s="1"/>
  <c r="C18" i="28"/>
  <c r="E8" i="28" s="1"/>
  <c r="S17" i="28"/>
  <c r="R17" i="28"/>
  <c r="V17" i="28" s="1"/>
  <c r="Q17" i="28"/>
  <c r="P17" i="28"/>
  <c r="I17" i="28"/>
  <c r="H17" i="28"/>
  <c r="G17" i="28"/>
  <c r="F17" i="28"/>
  <c r="K17" i="28" s="1"/>
  <c r="S16" i="28"/>
  <c r="R16" i="28"/>
  <c r="Q16" i="28"/>
  <c r="P16" i="28"/>
  <c r="K16" i="28"/>
  <c r="I16" i="28"/>
  <c r="G16" i="28"/>
  <c r="F16" i="28"/>
  <c r="S15" i="28"/>
  <c r="R15" i="28"/>
  <c r="Q15" i="28"/>
  <c r="P15" i="28"/>
  <c r="I15" i="28"/>
  <c r="G15" i="28"/>
  <c r="F15" i="28"/>
  <c r="K15" i="28" s="1"/>
  <c r="S14" i="28"/>
  <c r="R14" i="28"/>
  <c r="Q14" i="28"/>
  <c r="P14" i="28"/>
  <c r="I14" i="28"/>
  <c r="G14" i="28"/>
  <c r="F14" i="28"/>
  <c r="K14" i="28" s="1"/>
  <c r="S13" i="28"/>
  <c r="R13" i="28"/>
  <c r="Q13" i="28"/>
  <c r="P13" i="28"/>
  <c r="I13" i="28"/>
  <c r="G13" i="28"/>
  <c r="F13" i="28"/>
  <c r="K13" i="28" s="1"/>
  <c r="S12" i="28"/>
  <c r="R12" i="28"/>
  <c r="Q12" i="28"/>
  <c r="P12" i="28"/>
  <c r="I12" i="28"/>
  <c r="G12" i="28"/>
  <c r="F12" i="28"/>
  <c r="K12" i="28" s="1"/>
  <c r="S11" i="28"/>
  <c r="R11" i="28"/>
  <c r="Q11" i="28"/>
  <c r="P11" i="28"/>
  <c r="I11" i="28"/>
  <c r="G11" i="28"/>
  <c r="F11" i="28"/>
  <c r="K11" i="28" s="1"/>
  <c r="B11" i="28"/>
  <c r="S10" i="28"/>
  <c r="R10" i="28"/>
  <c r="Q10" i="28"/>
  <c r="P10" i="28"/>
  <c r="I10" i="28"/>
  <c r="G10" i="28"/>
  <c r="F10" i="28"/>
  <c r="K10" i="28" s="1"/>
  <c r="S9" i="28"/>
  <c r="R9" i="28"/>
  <c r="Q9" i="28"/>
  <c r="P9" i="28"/>
  <c r="I9" i="28"/>
  <c r="G9" i="28"/>
  <c r="F9" i="28"/>
  <c r="K9" i="28" s="1"/>
  <c r="S8" i="28"/>
  <c r="R8" i="28"/>
  <c r="Q8" i="28"/>
  <c r="P8" i="28"/>
  <c r="I8" i="28"/>
  <c r="G8" i="28"/>
  <c r="F8" i="28"/>
  <c r="K8" i="28" s="1"/>
  <c r="S7" i="28"/>
  <c r="R7" i="28"/>
  <c r="Q7" i="28"/>
  <c r="P7" i="28"/>
  <c r="I7" i="28"/>
  <c r="G7" i="28"/>
  <c r="F7" i="28"/>
  <c r="K7" i="28" s="1"/>
  <c r="S6" i="28"/>
  <c r="R6" i="28"/>
  <c r="Q6" i="28"/>
  <c r="P6" i="28"/>
  <c r="I6" i="28"/>
  <c r="G6" i="28"/>
  <c r="F6" i="28"/>
  <c r="K6" i="28" s="1"/>
  <c r="S5" i="28"/>
  <c r="R5" i="28"/>
  <c r="Q5" i="28"/>
  <c r="P5" i="28"/>
  <c r="I5" i="28"/>
  <c r="G5" i="28"/>
  <c r="F5" i="28"/>
  <c r="K5" i="28" s="1"/>
  <c r="CR4" i="28"/>
  <c r="CR5" i="28" s="1"/>
  <c r="CR6" i="28" s="1"/>
  <c r="CR7" i="28" s="1"/>
  <c r="CR8" i="28" s="1"/>
  <c r="CR9" i="28" s="1"/>
  <c r="CR10" i="28" s="1"/>
  <c r="CR11" i="28" s="1"/>
  <c r="CR12" i="28" s="1"/>
  <c r="CR13" i="28" s="1"/>
  <c r="CR14" i="28" s="1"/>
  <c r="CR15" i="28" s="1"/>
  <c r="CR16" i="28" s="1"/>
  <c r="CR17" i="28" s="1"/>
  <c r="CR18" i="28" s="1"/>
  <c r="CR19" i="28" s="1"/>
  <c r="CN4" i="28"/>
  <c r="CN5" i="28" s="1"/>
  <c r="CN6" i="28" s="1"/>
  <c r="CN7" i="28" s="1"/>
  <c r="CN8" i="28" s="1"/>
  <c r="CN9" i="28" s="1"/>
  <c r="CN10" i="28" s="1"/>
  <c r="CN11" i="28" s="1"/>
  <c r="CN12" i="28" s="1"/>
  <c r="CN13" i="28" s="1"/>
  <c r="CN14" i="28" s="1"/>
  <c r="CN15" i="28" s="1"/>
  <c r="CN16" i="28" s="1"/>
  <c r="CN17" i="28" s="1"/>
  <c r="CN18" i="28" s="1"/>
  <c r="CN19" i="28" s="1"/>
  <c r="CJ4" i="28"/>
  <c r="CJ5" i="28" s="1"/>
  <c r="CJ6" i="28" s="1"/>
  <c r="CJ7" i="28" s="1"/>
  <c r="CJ8" i="28" s="1"/>
  <c r="CJ9" i="28" s="1"/>
  <c r="CJ10" i="28" s="1"/>
  <c r="CJ11" i="28" s="1"/>
  <c r="CJ12" i="28" s="1"/>
  <c r="CJ13" i="28" s="1"/>
  <c r="CJ14" i="28" s="1"/>
  <c r="CJ15" i="28" s="1"/>
  <c r="CJ16" i="28" s="1"/>
  <c r="CJ17" i="28" s="1"/>
  <c r="CJ18" i="28" s="1"/>
  <c r="CJ19" i="28" s="1"/>
  <c r="CF4" i="28"/>
  <c r="CF5" i="28" s="1"/>
  <c r="CF6" i="28" s="1"/>
  <c r="CF7" i="28" s="1"/>
  <c r="CF8" i="28" s="1"/>
  <c r="CF9" i="28" s="1"/>
  <c r="CF10" i="28" s="1"/>
  <c r="CF11" i="28" s="1"/>
  <c r="CF12" i="28" s="1"/>
  <c r="CF13" i="28" s="1"/>
  <c r="CF14" i="28" s="1"/>
  <c r="CF15" i="28" s="1"/>
  <c r="CF16" i="28" s="1"/>
  <c r="CF17" i="28" s="1"/>
  <c r="CF18" i="28" s="1"/>
  <c r="CF19" i="28" s="1"/>
  <c r="CB4" i="28"/>
  <c r="CB5" i="28" s="1"/>
  <c r="CB6" i="28" s="1"/>
  <c r="CB7" i="28" s="1"/>
  <c r="CB8" i="28" s="1"/>
  <c r="CB9" i="28" s="1"/>
  <c r="CB10" i="28" s="1"/>
  <c r="CB11" i="28" s="1"/>
  <c r="CB12" i="28" s="1"/>
  <c r="CB13" i="28" s="1"/>
  <c r="CB14" i="28" s="1"/>
  <c r="CB15" i="28" s="1"/>
  <c r="CB16" i="28" s="1"/>
  <c r="CB17" i="28" s="1"/>
  <c r="CB18" i="28" s="1"/>
  <c r="CB19" i="28" s="1"/>
  <c r="BX4" i="28"/>
  <c r="BX5" i="28" s="1"/>
  <c r="BX6" i="28" s="1"/>
  <c r="BX7" i="28" s="1"/>
  <c r="BX8" i="28" s="1"/>
  <c r="BX9" i="28" s="1"/>
  <c r="BX10" i="28" s="1"/>
  <c r="BX11" i="28" s="1"/>
  <c r="BX12" i="28" s="1"/>
  <c r="BX13" i="28" s="1"/>
  <c r="BX14" i="28" s="1"/>
  <c r="BX15" i="28" s="1"/>
  <c r="BX16" i="28" s="1"/>
  <c r="BX17" i="28" s="1"/>
  <c r="BX18" i="28" s="1"/>
  <c r="BX19" i="28" s="1"/>
  <c r="BT4" i="28"/>
  <c r="BT5" i="28" s="1"/>
  <c r="BT6" i="28" s="1"/>
  <c r="BT7" i="28" s="1"/>
  <c r="BT8" i="28" s="1"/>
  <c r="BT9" i="28" s="1"/>
  <c r="BT10" i="28" s="1"/>
  <c r="BT11" i="28" s="1"/>
  <c r="BT12" i="28" s="1"/>
  <c r="BT13" i="28" s="1"/>
  <c r="BT14" i="28" s="1"/>
  <c r="BT15" i="28" s="1"/>
  <c r="BT16" i="28" s="1"/>
  <c r="BT17" i="28" s="1"/>
  <c r="BT18" i="28" s="1"/>
  <c r="BT19" i="28" s="1"/>
  <c r="BP4" i="28"/>
  <c r="BP5" i="28" s="1"/>
  <c r="BP6" i="28" s="1"/>
  <c r="BP7" i="28" s="1"/>
  <c r="BP8" i="28" s="1"/>
  <c r="BP9" i="28" s="1"/>
  <c r="BP10" i="28" s="1"/>
  <c r="BP11" i="28" s="1"/>
  <c r="BP12" i="28" s="1"/>
  <c r="BP13" i="28" s="1"/>
  <c r="BP14" i="28" s="1"/>
  <c r="BP15" i="28" s="1"/>
  <c r="BP16" i="28" s="1"/>
  <c r="BP17" i="28" s="1"/>
  <c r="BP18" i="28" s="1"/>
  <c r="BP19" i="28" s="1"/>
  <c r="BL4" i="28"/>
  <c r="BL5" i="28" s="1"/>
  <c r="BL6" i="28" s="1"/>
  <c r="BL7" i="28" s="1"/>
  <c r="BL8" i="28" s="1"/>
  <c r="BL9" i="28" s="1"/>
  <c r="BL10" i="28" s="1"/>
  <c r="BL11" i="28" s="1"/>
  <c r="BL12" i="28" s="1"/>
  <c r="BL13" i="28" s="1"/>
  <c r="BL14" i="28" s="1"/>
  <c r="BL15" i="28" s="1"/>
  <c r="BL16" i="28" s="1"/>
  <c r="BL17" i="28" s="1"/>
  <c r="BL18" i="28" s="1"/>
  <c r="BL19" i="28" s="1"/>
  <c r="BH4" i="28"/>
  <c r="BH5" i="28" s="1"/>
  <c r="BH6" i="28" s="1"/>
  <c r="BH7" i="28" s="1"/>
  <c r="BH8" i="28" s="1"/>
  <c r="BH9" i="28" s="1"/>
  <c r="BH10" i="28" s="1"/>
  <c r="BH11" i="28" s="1"/>
  <c r="BH12" i="28" s="1"/>
  <c r="BH13" i="28" s="1"/>
  <c r="BH14" i="28" s="1"/>
  <c r="BH15" i="28" s="1"/>
  <c r="BH16" i="28" s="1"/>
  <c r="BH17" i="28" s="1"/>
  <c r="BH18" i="28" s="1"/>
  <c r="BH19" i="28" s="1"/>
  <c r="BD4" i="28"/>
  <c r="BD5" i="28" s="1"/>
  <c r="BD6" i="28" s="1"/>
  <c r="BD7" i="28" s="1"/>
  <c r="BD8" i="28" s="1"/>
  <c r="BD9" i="28" s="1"/>
  <c r="BD10" i="28" s="1"/>
  <c r="BD11" i="28" s="1"/>
  <c r="BD12" i="28" s="1"/>
  <c r="BD13" i="28" s="1"/>
  <c r="BD14" i="28" s="1"/>
  <c r="BD15" i="28" s="1"/>
  <c r="BD16" i="28" s="1"/>
  <c r="BD17" i="28" s="1"/>
  <c r="BD18" i="28" s="1"/>
  <c r="BD19" i="28" s="1"/>
  <c r="AZ4" i="28"/>
  <c r="AZ5" i="28" s="1"/>
  <c r="AZ6" i="28" s="1"/>
  <c r="AZ7" i="28" s="1"/>
  <c r="AZ8" i="28" s="1"/>
  <c r="AZ9" i="28" s="1"/>
  <c r="AZ10" i="28" s="1"/>
  <c r="AZ11" i="28" s="1"/>
  <c r="AZ12" i="28" s="1"/>
  <c r="AZ13" i="28" s="1"/>
  <c r="AZ14" i="28" s="1"/>
  <c r="AZ15" i="28" s="1"/>
  <c r="AZ16" i="28" s="1"/>
  <c r="AZ17" i="28" s="1"/>
  <c r="AZ18" i="28" s="1"/>
  <c r="AZ19" i="28" s="1"/>
  <c r="AV4" i="28"/>
  <c r="AV5" i="28" s="1"/>
  <c r="AV6" i="28" s="1"/>
  <c r="AV7" i="28" s="1"/>
  <c r="AV8" i="28" s="1"/>
  <c r="AV9" i="28" s="1"/>
  <c r="AV10" i="28" s="1"/>
  <c r="AV11" i="28" s="1"/>
  <c r="AV12" i="28" s="1"/>
  <c r="AV13" i="28" s="1"/>
  <c r="AV14" i="28" s="1"/>
  <c r="AV15" i="28" s="1"/>
  <c r="AV16" i="28" s="1"/>
  <c r="AV17" i="28" s="1"/>
  <c r="AV18" i="28" s="1"/>
  <c r="AV19" i="28" s="1"/>
  <c r="AR4" i="28"/>
  <c r="AR5" i="28" s="1"/>
  <c r="AR6" i="28" s="1"/>
  <c r="AR7" i="28" s="1"/>
  <c r="AR8" i="28" s="1"/>
  <c r="AR9" i="28" s="1"/>
  <c r="AR10" i="28" s="1"/>
  <c r="AR11" i="28" s="1"/>
  <c r="AR12" i="28" s="1"/>
  <c r="AR13" i="28" s="1"/>
  <c r="AR14" i="28" s="1"/>
  <c r="AR15" i="28" s="1"/>
  <c r="AR16" i="28" s="1"/>
  <c r="AR17" i="28" s="1"/>
  <c r="AR18" i="28" s="1"/>
  <c r="AR19" i="28" s="1"/>
  <c r="AN4" i="28"/>
  <c r="AN5" i="28" s="1"/>
  <c r="AN6" i="28" s="1"/>
  <c r="AN7" i="28" s="1"/>
  <c r="AN8" i="28" s="1"/>
  <c r="AN9" i="28" s="1"/>
  <c r="AN10" i="28" s="1"/>
  <c r="AN11" i="28" s="1"/>
  <c r="AN12" i="28" s="1"/>
  <c r="AN13" i="28" s="1"/>
  <c r="AN14" i="28" s="1"/>
  <c r="AN15" i="28" s="1"/>
  <c r="AN16" i="28" s="1"/>
  <c r="AN17" i="28" s="1"/>
  <c r="AN18" i="28" s="1"/>
  <c r="AN19" i="28" s="1"/>
  <c r="AJ4" i="28"/>
  <c r="AJ5" i="28" s="1"/>
  <c r="AJ6" i="28" s="1"/>
  <c r="AJ7" i="28" s="1"/>
  <c r="AJ8" i="28" s="1"/>
  <c r="AJ9" i="28" s="1"/>
  <c r="AJ10" i="28" s="1"/>
  <c r="AJ11" i="28" s="1"/>
  <c r="AJ12" i="28" s="1"/>
  <c r="AJ13" i="28" s="1"/>
  <c r="AJ14" i="28" s="1"/>
  <c r="AJ15" i="28" s="1"/>
  <c r="AJ16" i="28" s="1"/>
  <c r="AJ17" i="28" s="1"/>
  <c r="AJ18" i="28" s="1"/>
  <c r="AJ19" i="28" s="1"/>
  <c r="AF4" i="28"/>
  <c r="AF5" i="28" s="1"/>
  <c r="AF6" i="28" s="1"/>
  <c r="AF7" i="28" s="1"/>
  <c r="AF8" i="28" s="1"/>
  <c r="AF9" i="28" s="1"/>
  <c r="AF10" i="28" s="1"/>
  <c r="AF11" i="28" s="1"/>
  <c r="AF12" i="28" s="1"/>
  <c r="AF13" i="28" s="1"/>
  <c r="AF14" i="28" s="1"/>
  <c r="AF15" i="28" s="1"/>
  <c r="AF16" i="28" s="1"/>
  <c r="AF17" i="28" s="1"/>
  <c r="AF18" i="28" s="1"/>
  <c r="AF19" i="28" s="1"/>
  <c r="S4" i="28"/>
  <c r="R4" i="28"/>
  <c r="Q4" i="28"/>
  <c r="P4" i="28"/>
  <c r="I4" i="28"/>
  <c r="G4" i="28"/>
  <c r="F4" i="28"/>
  <c r="K4" i="28" s="1"/>
  <c r="E4" i="28"/>
  <c r="J4" i="28" s="1"/>
  <c r="B4" i="28"/>
  <c r="B12" i="28" s="1"/>
  <c r="S5" i="27"/>
  <c r="S6" i="27"/>
  <c r="S7" i="27"/>
  <c r="S8" i="27"/>
  <c r="S9" i="27"/>
  <c r="S10" i="27"/>
  <c r="S11" i="27"/>
  <c r="S12" i="27"/>
  <c r="S13" i="27"/>
  <c r="S14" i="27"/>
  <c r="S15" i="27"/>
  <c r="S16" i="27"/>
  <c r="S17" i="27"/>
  <c r="S18" i="27"/>
  <c r="S19" i="27"/>
  <c r="S20" i="27"/>
  <c r="S4" i="27"/>
  <c r="R4" i="27"/>
  <c r="R5" i="27"/>
  <c r="R6" i="27"/>
  <c r="V6" i="27" s="1"/>
  <c r="R7" i="27"/>
  <c r="R8" i="27"/>
  <c r="R9" i="27"/>
  <c r="R10" i="27"/>
  <c r="R11" i="27"/>
  <c r="R12" i="27"/>
  <c r="R13" i="27"/>
  <c r="R14" i="27"/>
  <c r="V14" i="27" s="1"/>
  <c r="R15" i="27"/>
  <c r="R16" i="27"/>
  <c r="R17" i="27"/>
  <c r="R18" i="27"/>
  <c r="R19" i="27"/>
  <c r="R20" i="27"/>
  <c r="Q5" i="27"/>
  <c r="Q6" i="27"/>
  <c r="Q7" i="27"/>
  <c r="Q8" i="27"/>
  <c r="Q9" i="27"/>
  <c r="Q10" i="27"/>
  <c r="Q11" i="27"/>
  <c r="Q12" i="27"/>
  <c r="Q13" i="27"/>
  <c r="Q14" i="27"/>
  <c r="Q15" i="27"/>
  <c r="Q16" i="27"/>
  <c r="Q17" i="27"/>
  <c r="Q18" i="27"/>
  <c r="Q19" i="27"/>
  <c r="Q20" i="27"/>
  <c r="Q4" i="27"/>
  <c r="P5" i="27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4" i="27"/>
  <c r="S5" i="26"/>
  <c r="S6" i="26"/>
  <c r="S7" i="26"/>
  <c r="S8" i="26"/>
  <c r="S9" i="26"/>
  <c r="S10" i="26"/>
  <c r="W10" i="26" s="1"/>
  <c r="S11" i="26"/>
  <c r="S12" i="26"/>
  <c r="S13" i="26"/>
  <c r="S14" i="26"/>
  <c r="S15" i="26"/>
  <c r="S16" i="26"/>
  <c r="S17" i="26"/>
  <c r="S18" i="26"/>
  <c r="S19" i="26"/>
  <c r="S20" i="26"/>
  <c r="S4" i="26"/>
  <c r="R5" i="26"/>
  <c r="R6" i="26"/>
  <c r="R7" i="26"/>
  <c r="R8" i="26"/>
  <c r="R9" i="26"/>
  <c r="R10" i="26"/>
  <c r="R11" i="26"/>
  <c r="R12" i="26"/>
  <c r="R13" i="26"/>
  <c r="R14" i="26"/>
  <c r="R15" i="26"/>
  <c r="R16" i="26"/>
  <c r="R17" i="26"/>
  <c r="R18" i="26"/>
  <c r="R19" i="26"/>
  <c r="R20" i="26"/>
  <c r="R4" i="26"/>
  <c r="Q5" i="26"/>
  <c r="Q6" i="26"/>
  <c r="Q7" i="26"/>
  <c r="Q8" i="26"/>
  <c r="Q9" i="26"/>
  <c r="Q10" i="26"/>
  <c r="Q11" i="26"/>
  <c r="Q12" i="26"/>
  <c r="Q13" i="26"/>
  <c r="Q14" i="26"/>
  <c r="Q15" i="26"/>
  <c r="Q16" i="26"/>
  <c r="Q17" i="26"/>
  <c r="Q18" i="26"/>
  <c r="Q19" i="26"/>
  <c r="Q20" i="26"/>
  <c r="Q4" i="26"/>
  <c r="P5" i="26"/>
  <c r="P6" i="26"/>
  <c r="P7" i="26"/>
  <c r="P8" i="26"/>
  <c r="P9" i="26"/>
  <c r="P10" i="26"/>
  <c r="P11" i="26"/>
  <c r="P12" i="26"/>
  <c r="P13" i="26"/>
  <c r="P14" i="26"/>
  <c r="P15" i="26"/>
  <c r="P16" i="26"/>
  <c r="P17" i="26"/>
  <c r="P18" i="26"/>
  <c r="P19" i="26"/>
  <c r="P20" i="26"/>
  <c r="P4" i="26"/>
  <c r="S5" i="25"/>
  <c r="S6" i="25"/>
  <c r="S7" i="25"/>
  <c r="S8" i="25"/>
  <c r="S9" i="25"/>
  <c r="S10" i="25"/>
  <c r="S11" i="25"/>
  <c r="S12" i="25"/>
  <c r="S13" i="25"/>
  <c r="S14" i="25"/>
  <c r="S15" i="25"/>
  <c r="S16" i="25"/>
  <c r="S17" i="25"/>
  <c r="S18" i="25"/>
  <c r="S19" i="25"/>
  <c r="S20" i="25"/>
  <c r="S4" i="25"/>
  <c r="R5" i="25"/>
  <c r="R6" i="25"/>
  <c r="R7" i="25"/>
  <c r="R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4" i="25"/>
  <c r="Q5" i="25"/>
  <c r="Q6" i="25"/>
  <c r="Q7" i="25"/>
  <c r="Q8" i="25"/>
  <c r="Q9" i="25"/>
  <c r="Q10" i="25"/>
  <c r="Q11" i="25"/>
  <c r="Q12" i="25"/>
  <c r="Q13" i="25"/>
  <c r="Q14" i="25"/>
  <c r="Q15" i="25"/>
  <c r="Q16" i="25"/>
  <c r="Q17" i="25"/>
  <c r="Q18" i="25"/>
  <c r="Q19" i="25"/>
  <c r="Q20" i="25"/>
  <c r="Q4" i="25"/>
  <c r="P5" i="25"/>
  <c r="P6" i="25"/>
  <c r="P7" i="25"/>
  <c r="P8" i="25"/>
  <c r="P9" i="25"/>
  <c r="P10" i="25"/>
  <c r="P11" i="25"/>
  <c r="P12" i="25"/>
  <c r="P13" i="25"/>
  <c r="P14" i="25"/>
  <c r="P15" i="25"/>
  <c r="P16" i="25"/>
  <c r="P17" i="25"/>
  <c r="P18" i="25"/>
  <c r="P19" i="25"/>
  <c r="P20" i="25"/>
  <c r="P4" i="25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4" i="24"/>
  <c r="R5" i="24"/>
  <c r="V5" i="24" s="1"/>
  <c r="R6" i="24"/>
  <c r="R7" i="24"/>
  <c r="R8" i="24"/>
  <c r="R9" i="24"/>
  <c r="V9" i="24" s="1"/>
  <c r="R10" i="24"/>
  <c r="R11" i="24"/>
  <c r="R12" i="24"/>
  <c r="R13" i="24"/>
  <c r="R14" i="24"/>
  <c r="R15" i="24"/>
  <c r="R16" i="24"/>
  <c r="R17" i="24"/>
  <c r="R18" i="24"/>
  <c r="R19" i="24"/>
  <c r="R20" i="24"/>
  <c r="R4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4" i="24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B21" i="27"/>
  <c r="C21" i="27" s="1"/>
  <c r="I20" i="27"/>
  <c r="G20" i="27"/>
  <c r="C20" i="27"/>
  <c r="B20" i="27"/>
  <c r="V19" i="27"/>
  <c r="I19" i="27"/>
  <c r="G19" i="27"/>
  <c r="C19" i="27"/>
  <c r="F8" i="27" s="1"/>
  <c r="K8" i="27" s="1"/>
  <c r="I18" i="27"/>
  <c r="G18" i="27"/>
  <c r="C18" i="27"/>
  <c r="E12" i="27" s="1"/>
  <c r="I17" i="27"/>
  <c r="G17" i="27"/>
  <c r="I16" i="27"/>
  <c r="G16" i="27"/>
  <c r="I15" i="27"/>
  <c r="G15" i="27"/>
  <c r="I14" i="27"/>
  <c r="G14" i="27"/>
  <c r="I13" i="27"/>
  <c r="G13" i="27"/>
  <c r="I12" i="27"/>
  <c r="G12" i="27"/>
  <c r="I11" i="27"/>
  <c r="G11" i="27"/>
  <c r="F11" i="27"/>
  <c r="K11" i="27" s="1"/>
  <c r="B11" i="27"/>
  <c r="I10" i="27"/>
  <c r="G10" i="27"/>
  <c r="I9" i="27"/>
  <c r="G9" i="27"/>
  <c r="I8" i="27"/>
  <c r="G8" i="27"/>
  <c r="I7" i="27"/>
  <c r="G7" i="27"/>
  <c r="I6" i="27"/>
  <c r="G6" i="27"/>
  <c r="I5" i="27"/>
  <c r="G5" i="27"/>
  <c r="CR4" i="27"/>
  <c r="CR5" i="27" s="1"/>
  <c r="CR6" i="27" s="1"/>
  <c r="CR7" i="27" s="1"/>
  <c r="CR8" i="27" s="1"/>
  <c r="CR9" i="27" s="1"/>
  <c r="CR10" i="27" s="1"/>
  <c r="CR11" i="27" s="1"/>
  <c r="CR12" i="27" s="1"/>
  <c r="CR13" i="27" s="1"/>
  <c r="CR14" i="27" s="1"/>
  <c r="CR15" i="27" s="1"/>
  <c r="CR16" i="27" s="1"/>
  <c r="CR17" i="27" s="1"/>
  <c r="CR18" i="27" s="1"/>
  <c r="CR19" i="27" s="1"/>
  <c r="CN4" i="27"/>
  <c r="CN5" i="27" s="1"/>
  <c r="CN6" i="27" s="1"/>
  <c r="CN7" i="27" s="1"/>
  <c r="CN8" i="27" s="1"/>
  <c r="CN9" i="27" s="1"/>
  <c r="CN10" i="27" s="1"/>
  <c r="CN11" i="27" s="1"/>
  <c r="CN12" i="27" s="1"/>
  <c r="CN13" i="27" s="1"/>
  <c r="CN14" i="27" s="1"/>
  <c r="CN15" i="27" s="1"/>
  <c r="CN16" i="27" s="1"/>
  <c r="CN17" i="27" s="1"/>
  <c r="CN18" i="27" s="1"/>
  <c r="CN19" i="27" s="1"/>
  <c r="CJ4" i="27"/>
  <c r="CJ5" i="27" s="1"/>
  <c r="CJ6" i="27" s="1"/>
  <c r="CJ7" i="27" s="1"/>
  <c r="CJ8" i="27" s="1"/>
  <c r="CJ9" i="27" s="1"/>
  <c r="CJ10" i="27" s="1"/>
  <c r="CJ11" i="27" s="1"/>
  <c r="CJ12" i="27" s="1"/>
  <c r="CJ13" i="27" s="1"/>
  <c r="CJ14" i="27" s="1"/>
  <c r="CJ15" i="27" s="1"/>
  <c r="CJ16" i="27" s="1"/>
  <c r="CJ17" i="27" s="1"/>
  <c r="CJ18" i="27" s="1"/>
  <c r="CJ19" i="27" s="1"/>
  <c r="CF4" i="27"/>
  <c r="CF5" i="27" s="1"/>
  <c r="CF6" i="27" s="1"/>
  <c r="CF7" i="27" s="1"/>
  <c r="CF8" i="27" s="1"/>
  <c r="CF9" i="27" s="1"/>
  <c r="CF10" i="27" s="1"/>
  <c r="CF11" i="27" s="1"/>
  <c r="CF12" i="27" s="1"/>
  <c r="CF13" i="27" s="1"/>
  <c r="CF14" i="27" s="1"/>
  <c r="CF15" i="27" s="1"/>
  <c r="CF16" i="27" s="1"/>
  <c r="CF17" i="27" s="1"/>
  <c r="CF18" i="27" s="1"/>
  <c r="CF19" i="27" s="1"/>
  <c r="CB4" i="27"/>
  <c r="CB5" i="27" s="1"/>
  <c r="CB6" i="27" s="1"/>
  <c r="CB7" i="27" s="1"/>
  <c r="CB8" i="27" s="1"/>
  <c r="CB9" i="27" s="1"/>
  <c r="CB10" i="27" s="1"/>
  <c r="CB11" i="27" s="1"/>
  <c r="CB12" i="27" s="1"/>
  <c r="CB13" i="27" s="1"/>
  <c r="CB14" i="27" s="1"/>
  <c r="CB15" i="27" s="1"/>
  <c r="CB16" i="27" s="1"/>
  <c r="CB17" i="27" s="1"/>
  <c r="CB18" i="27" s="1"/>
  <c r="CB19" i="27" s="1"/>
  <c r="BX4" i="27"/>
  <c r="BX5" i="27" s="1"/>
  <c r="BX6" i="27" s="1"/>
  <c r="BX7" i="27" s="1"/>
  <c r="BX8" i="27" s="1"/>
  <c r="BX9" i="27" s="1"/>
  <c r="BX10" i="27" s="1"/>
  <c r="BX11" i="27" s="1"/>
  <c r="BX12" i="27" s="1"/>
  <c r="BX13" i="27" s="1"/>
  <c r="BX14" i="27" s="1"/>
  <c r="BX15" i="27" s="1"/>
  <c r="BX16" i="27" s="1"/>
  <c r="BX17" i="27" s="1"/>
  <c r="BX18" i="27" s="1"/>
  <c r="BX19" i="27" s="1"/>
  <c r="BT4" i="27"/>
  <c r="BT5" i="27" s="1"/>
  <c r="BT6" i="27" s="1"/>
  <c r="BT7" i="27" s="1"/>
  <c r="BT8" i="27" s="1"/>
  <c r="BT9" i="27" s="1"/>
  <c r="BT10" i="27" s="1"/>
  <c r="BT11" i="27" s="1"/>
  <c r="BT12" i="27" s="1"/>
  <c r="BT13" i="27" s="1"/>
  <c r="BT14" i="27" s="1"/>
  <c r="BT15" i="27" s="1"/>
  <c r="BT16" i="27" s="1"/>
  <c r="BT17" i="27" s="1"/>
  <c r="BT18" i="27" s="1"/>
  <c r="BT19" i="27" s="1"/>
  <c r="BP4" i="27"/>
  <c r="BP5" i="27" s="1"/>
  <c r="BP6" i="27" s="1"/>
  <c r="BP7" i="27" s="1"/>
  <c r="BP8" i="27" s="1"/>
  <c r="BP9" i="27" s="1"/>
  <c r="BP10" i="27" s="1"/>
  <c r="BP11" i="27" s="1"/>
  <c r="BP12" i="27" s="1"/>
  <c r="BP13" i="27" s="1"/>
  <c r="BP14" i="27" s="1"/>
  <c r="BP15" i="27" s="1"/>
  <c r="BP16" i="27" s="1"/>
  <c r="BP17" i="27" s="1"/>
  <c r="BP18" i="27" s="1"/>
  <c r="BP19" i="27" s="1"/>
  <c r="BL4" i="27"/>
  <c r="BL5" i="27" s="1"/>
  <c r="BL6" i="27" s="1"/>
  <c r="BL7" i="27" s="1"/>
  <c r="BL8" i="27" s="1"/>
  <c r="BL9" i="27" s="1"/>
  <c r="BL10" i="27" s="1"/>
  <c r="BL11" i="27" s="1"/>
  <c r="BL12" i="27" s="1"/>
  <c r="BL13" i="27" s="1"/>
  <c r="BL14" i="27" s="1"/>
  <c r="BL15" i="27" s="1"/>
  <c r="BL16" i="27" s="1"/>
  <c r="BL17" i="27" s="1"/>
  <c r="BL18" i="27" s="1"/>
  <c r="BL19" i="27" s="1"/>
  <c r="BH4" i="27"/>
  <c r="BH5" i="27" s="1"/>
  <c r="BH6" i="27" s="1"/>
  <c r="BH7" i="27" s="1"/>
  <c r="BH8" i="27" s="1"/>
  <c r="BH9" i="27" s="1"/>
  <c r="BH10" i="27" s="1"/>
  <c r="BH11" i="27" s="1"/>
  <c r="BH12" i="27" s="1"/>
  <c r="BH13" i="27" s="1"/>
  <c r="BH14" i="27" s="1"/>
  <c r="BH15" i="27" s="1"/>
  <c r="BH16" i="27" s="1"/>
  <c r="BH17" i="27" s="1"/>
  <c r="BH18" i="27" s="1"/>
  <c r="BH19" i="27" s="1"/>
  <c r="BD4" i="27"/>
  <c r="BD5" i="27" s="1"/>
  <c r="BD6" i="27" s="1"/>
  <c r="BD7" i="27" s="1"/>
  <c r="BD8" i="27" s="1"/>
  <c r="BD9" i="27" s="1"/>
  <c r="BD10" i="27" s="1"/>
  <c r="BD11" i="27" s="1"/>
  <c r="BD12" i="27" s="1"/>
  <c r="BD13" i="27" s="1"/>
  <c r="BD14" i="27" s="1"/>
  <c r="BD15" i="27" s="1"/>
  <c r="BD16" i="27" s="1"/>
  <c r="BD17" i="27" s="1"/>
  <c r="BD18" i="27" s="1"/>
  <c r="BD19" i="27" s="1"/>
  <c r="AZ4" i="27"/>
  <c r="AZ5" i="27" s="1"/>
  <c r="AZ6" i="27" s="1"/>
  <c r="AZ7" i="27" s="1"/>
  <c r="AZ8" i="27" s="1"/>
  <c r="AZ9" i="27" s="1"/>
  <c r="AZ10" i="27" s="1"/>
  <c r="AZ11" i="27" s="1"/>
  <c r="AZ12" i="27" s="1"/>
  <c r="AZ13" i="27" s="1"/>
  <c r="AZ14" i="27" s="1"/>
  <c r="AZ15" i="27" s="1"/>
  <c r="AZ16" i="27" s="1"/>
  <c r="AZ17" i="27" s="1"/>
  <c r="AZ18" i="27" s="1"/>
  <c r="AZ19" i="27" s="1"/>
  <c r="AV4" i="27"/>
  <c r="AV5" i="27" s="1"/>
  <c r="AV6" i="27" s="1"/>
  <c r="AV7" i="27" s="1"/>
  <c r="AV8" i="27" s="1"/>
  <c r="AV9" i="27" s="1"/>
  <c r="AV10" i="27" s="1"/>
  <c r="AV11" i="27" s="1"/>
  <c r="AV12" i="27" s="1"/>
  <c r="AV13" i="27" s="1"/>
  <c r="AV14" i="27" s="1"/>
  <c r="AV15" i="27" s="1"/>
  <c r="AV16" i="27" s="1"/>
  <c r="AV17" i="27" s="1"/>
  <c r="AV18" i="27" s="1"/>
  <c r="AV19" i="27" s="1"/>
  <c r="AR4" i="27"/>
  <c r="AR5" i="27" s="1"/>
  <c r="AR6" i="27" s="1"/>
  <c r="AR7" i="27" s="1"/>
  <c r="AR8" i="27" s="1"/>
  <c r="AR9" i="27" s="1"/>
  <c r="AR10" i="27" s="1"/>
  <c r="AR11" i="27" s="1"/>
  <c r="AR12" i="27" s="1"/>
  <c r="AR13" i="27" s="1"/>
  <c r="AR14" i="27" s="1"/>
  <c r="AR15" i="27" s="1"/>
  <c r="AR16" i="27" s="1"/>
  <c r="AR17" i="27" s="1"/>
  <c r="AR18" i="27" s="1"/>
  <c r="AR19" i="27" s="1"/>
  <c r="AN4" i="27"/>
  <c r="AN5" i="27" s="1"/>
  <c r="AN6" i="27" s="1"/>
  <c r="AN7" i="27" s="1"/>
  <c r="AN8" i="27" s="1"/>
  <c r="AN9" i="27" s="1"/>
  <c r="AN10" i="27" s="1"/>
  <c r="AN11" i="27" s="1"/>
  <c r="AN12" i="27" s="1"/>
  <c r="AN13" i="27" s="1"/>
  <c r="AN14" i="27" s="1"/>
  <c r="AN15" i="27" s="1"/>
  <c r="AN16" i="27" s="1"/>
  <c r="AN17" i="27" s="1"/>
  <c r="AN18" i="27" s="1"/>
  <c r="AN19" i="27" s="1"/>
  <c r="AJ4" i="27"/>
  <c r="AJ5" i="27" s="1"/>
  <c r="AJ6" i="27" s="1"/>
  <c r="AJ7" i="27" s="1"/>
  <c r="AJ8" i="27" s="1"/>
  <c r="AJ9" i="27" s="1"/>
  <c r="AJ10" i="27" s="1"/>
  <c r="AJ11" i="27" s="1"/>
  <c r="AJ12" i="27" s="1"/>
  <c r="AJ13" i="27" s="1"/>
  <c r="AJ14" i="27" s="1"/>
  <c r="AJ15" i="27" s="1"/>
  <c r="AJ16" i="27" s="1"/>
  <c r="AJ17" i="27" s="1"/>
  <c r="AJ18" i="27" s="1"/>
  <c r="AJ19" i="27" s="1"/>
  <c r="AF4" i="27"/>
  <c r="AF5" i="27" s="1"/>
  <c r="AF6" i="27" s="1"/>
  <c r="AF7" i="27" s="1"/>
  <c r="AF8" i="27" s="1"/>
  <c r="AF9" i="27" s="1"/>
  <c r="AF10" i="27" s="1"/>
  <c r="AF11" i="27" s="1"/>
  <c r="AF12" i="27" s="1"/>
  <c r="AF13" i="27" s="1"/>
  <c r="AF14" i="27" s="1"/>
  <c r="AF15" i="27" s="1"/>
  <c r="AF16" i="27" s="1"/>
  <c r="AF17" i="27" s="1"/>
  <c r="AF18" i="27" s="1"/>
  <c r="AF19" i="27" s="1"/>
  <c r="I4" i="27"/>
  <c r="G4" i="27"/>
  <c r="B4" i="27"/>
  <c r="B12" i="27" s="1"/>
  <c r="B21" i="26"/>
  <c r="C21" i="26" s="1"/>
  <c r="H20" i="26" s="1"/>
  <c r="I20" i="26"/>
  <c r="G20" i="26"/>
  <c r="B20" i="26"/>
  <c r="C20" i="26" s="1"/>
  <c r="I19" i="26"/>
  <c r="G19" i="26"/>
  <c r="C19" i="26"/>
  <c r="F20" i="26" s="1"/>
  <c r="K20" i="26" s="1"/>
  <c r="I18" i="26"/>
  <c r="G18" i="26"/>
  <c r="C18" i="26"/>
  <c r="I17" i="26"/>
  <c r="G17" i="26"/>
  <c r="I16" i="26"/>
  <c r="H16" i="26"/>
  <c r="G16" i="26"/>
  <c r="I15" i="26"/>
  <c r="H15" i="26"/>
  <c r="G15" i="26"/>
  <c r="I14" i="26"/>
  <c r="G14" i="26"/>
  <c r="I13" i="26"/>
  <c r="G13" i="26"/>
  <c r="I12" i="26"/>
  <c r="G12" i="26"/>
  <c r="I11" i="26"/>
  <c r="G11" i="26"/>
  <c r="E11" i="26"/>
  <c r="B11" i="26"/>
  <c r="I10" i="26"/>
  <c r="H10" i="26"/>
  <c r="G10" i="26"/>
  <c r="I9" i="26"/>
  <c r="H9" i="26"/>
  <c r="W9" i="26" s="1"/>
  <c r="G9" i="26"/>
  <c r="I8" i="26"/>
  <c r="H8" i="26"/>
  <c r="G8" i="26"/>
  <c r="I7" i="26"/>
  <c r="H7" i="26"/>
  <c r="G7" i="26"/>
  <c r="E7" i="26"/>
  <c r="J7" i="26" s="1"/>
  <c r="W6" i="26"/>
  <c r="I6" i="26"/>
  <c r="H6" i="26"/>
  <c r="G6" i="26"/>
  <c r="V6" i="26" s="1"/>
  <c r="E6" i="26"/>
  <c r="J6" i="26" s="1"/>
  <c r="I5" i="26"/>
  <c r="H5" i="26"/>
  <c r="G5" i="26"/>
  <c r="E5" i="26"/>
  <c r="J5" i="26" s="1"/>
  <c r="CR4" i="26"/>
  <c r="CR5" i="26" s="1"/>
  <c r="CR6" i="26" s="1"/>
  <c r="CR7" i="26" s="1"/>
  <c r="CR8" i="26" s="1"/>
  <c r="CR9" i="26" s="1"/>
  <c r="CR10" i="26" s="1"/>
  <c r="CR11" i="26" s="1"/>
  <c r="CR12" i="26" s="1"/>
  <c r="CR13" i="26" s="1"/>
  <c r="CR14" i="26" s="1"/>
  <c r="CR15" i="26" s="1"/>
  <c r="CR16" i="26" s="1"/>
  <c r="CR17" i="26" s="1"/>
  <c r="CR18" i="26" s="1"/>
  <c r="CR19" i="26" s="1"/>
  <c r="CN4" i="26"/>
  <c r="CN5" i="26" s="1"/>
  <c r="CN6" i="26" s="1"/>
  <c r="CN7" i="26" s="1"/>
  <c r="CN8" i="26" s="1"/>
  <c r="CN9" i="26" s="1"/>
  <c r="CN10" i="26" s="1"/>
  <c r="CN11" i="26" s="1"/>
  <c r="CN12" i="26" s="1"/>
  <c r="CN13" i="26" s="1"/>
  <c r="CN14" i="26" s="1"/>
  <c r="CN15" i="26" s="1"/>
  <c r="CN16" i="26" s="1"/>
  <c r="CN17" i="26" s="1"/>
  <c r="CN18" i="26" s="1"/>
  <c r="CN19" i="26" s="1"/>
  <c r="CJ4" i="26"/>
  <c r="CJ5" i="26" s="1"/>
  <c r="CJ6" i="26" s="1"/>
  <c r="CJ7" i="26" s="1"/>
  <c r="CJ8" i="26" s="1"/>
  <c r="CJ9" i="26" s="1"/>
  <c r="CJ10" i="26" s="1"/>
  <c r="CJ11" i="26" s="1"/>
  <c r="CJ12" i="26" s="1"/>
  <c r="CJ13" i="26" s="1"/>
  <c r="CJ14" i="26" s="1"/>
  <c r="CJ15" i="26" s="1"/>
  <c r="CJ16" i="26" s="1"/>
  <c r="CJ17" i="26" s="1"/>
  <c r="CJ18" i="26" s="1"/>
  <c r="CJ19" i="26" s="1"/>
  <c r="CF4" i="26"/>
  <c r="CF5" i="26" s="1"/>
  <c r="CF6" i="26" s="1"/>
  <c r="CF7" i="26" s="1"/>
  <c r="CF8" i="26" s="1"/>
  <c r="CF9" i="26" s="1"/>
  <c r="CF10" i="26" s="1"/>
  <c r="CF11" i="26" s="1"/>
  <c r="CF12" i="26" s="1"/>
  <c r="CF13" i="26" s="1"/>
  <c r="CF14" i="26" s="1"/>
  <c r="CF15" i="26" s="1"/>
  <c r="CF16" i="26" s="1"/>
  <c r="CF17" i="26" s="1"/>
  <c r="CF18" i="26" s="1"/>
  <c r="CF19" i="26" s="1"/>
  <c r="CB4" i="26"/>
  <c r="CB5" i="26" s="1"/>
  <c r="CB6" i="26" s="1"/>
  <c r="CB7" i="26" s="1"/>
  <c r="CB8" i="26" s="1"/>
  <c r="CB9" i="26" s="1"/>
  <c r="CB10" i="26" s="1"/>
  <c r="CB11" i="26" s="1"/>
  <c r="CB12" i="26" s="1"/>
  <c r="CB13" i="26" s="1"/>
  <c r="CB14" i="26" s="1"/>
  <c r="CB15" i="26" s="1"/>
  <c r="CB16" i="26" s="1"/>
  <c r="CB17" i="26" s="1"/>
  <c r="CB18" i="26" s="1"/>
  <c r="CB19" i="26" s="1"/>
  <c r="BX4" i="26"/>
  <c r="BX5" i="26" s="1"/>
  <c r="BX6" i="26" s="1"/>
  <c r="BX7" i="26" s="1"/>
  <c r="BX8" i="26" s="1"/>
  <c r="BX9" i="26" s="1"/>
  <c r="BX10" i="26" s="1"/>
  <c r="BX11" i="26" s="1"/>
  <c r="BX12" i="26" s="1"/>
  <c r="BX13" i="26" s="1"/>
  <c r="BX14" i="26" s="1"/>
  <c r="BX15" i="26" s="1"/>
  <c r="BX16" i="26" s="1"/>
  <c r="BX17" i="26" s="1"/>
  <c r="BX18" i="26" s="1"/>
  <c r="BX19" i="26" s="1"/>
  <c r="BT4" i="26"/>
  <c r="BT5" i="26" s="1"/>
  <c r="BT6" i="26" s="1"/>
  <c r="BT7" i="26" s="1"/>
  <c r="BT8" i="26" s="1"/>
  <c r="BT9" i="26" s="1"/>
  <c r="BT10" i="26" s="1"/>
  <c r="BT11" i="26" s="1"/>
  <c r="BT12" i="26" s="1"/>
  <c r="BT13" i="26" s="1"/>
  <c r="BT14" i="26" s="1"/>
  <c r="BT15" i="26" s="1"/>
  <c r="BT16" i="26" s="1"/>
  <c r="BT17" i="26" s="1"/>
  <c r="BT18" i="26" s="1"/>
  <c r="BT19" i="26" s="1"/>
  <c r="BP4" i="26"/>
  <c r="BP5" i="26" s="1"/>
  <c r="BP6" i="26" s="1"/>
  <c r="BP7" i="26" s="1"/>
  <c r="BP8" i="26" s="1"/>
  <c r="BP9" i="26" s="1"/>
  <c r="BP10" i="26" s="1"/>
  <c r="BP11" i="26" s="1"/>
  <c r="BP12" i="26" s="1"/>
  <c r="BP13" i="26" s="1"/>
  <c r="BP14" i="26" s="1"/>
  <c r="BP15" i="26" s="1"/>
  <c r="BP16" i="26" s="1"/>
  <c r="BP17" i="26" s="1"/>
  <c r="BP18" i="26" s="1"/>
  <c r="BP19" i="26" s="1"/>
  <c r="BL4" i="26"/>
  <c r="BL5" i="26" s="1"/>
  <c r="BL6" i="26" s="1"/>
  <c r="BL7" i="26" s="1"/>
  <c r="BL8" i="26" s="1"/>
  <c r="BL9" i="26" s="1"/>
  <c r="BL10" i="26" s="1"/>
  <c r="BL11" i="26" s="1"/>
  <c r="BL12" i="26" s="1"/>
  <c r="BL13" i="26" s="1"/>
  <c r="BL14" i="26" s="1"/>
  <c r="BL15" i="26" s="1"/>
  <c r="BL16" i="26" s="1"/>
  <c r="BL17" i="26" s="1"/>
  <c r="BL18" i="26" s="1"/>
  <c r="BL19" i="26" s="1"/>
  <c r="BH4" i="26"/>
  <c r="BH5" i="26" s="1"/>
  <c r="BH6" i="26" s="1"/>
  <c r="BH7" i="26" s="1"/>
  <c r="BH8" i="26" s="1"/>
  <c r="BH9" i="26" s="1"/>
  <c r="BH10" i="26" s="1"/>
  <c r="BH11" i="26" s="1"/>
  <c r="BH12" i="26" s="1"/>
  <c r="BH13" i="26" s="1"/>
  <c r="BH14" i="26" s="1"/>
  <c r="BH15" i="26" s="1"/>
  <c r="BH16" i="26" s="1"/>
  <c r="BH17" i="26" s="1"/>
  <c r="BH18" i="26" s="1"/>
  <c r="BH19" i="26" s="1"/>
  <c r="BD4" i="26"/>
  <c r="BD5" i="26" s="1"/>
  <c r="BD6" i="26" s="1"/>
  <c r="BD7" i="26" s="1"/>
  <c r="BD8" i="26" s="1"/>
  <c r="BD9" i="26" s="1"/>
  <c r="BD10" i="26" s="1"/>
  <c r="BD11" i="26" s="1"/>
  <c r="BD12" i="26" s="1"/>
  <c r="BD13" i="26" s="1"/>
  <c r="BD14" i="26" s="1"/>
  <c r="BD15" i="26" s="1"/>
  <c r="BD16" i="26" s="1"/>
  <c r="BD17" i="26" s="1"/>
  <c r="BD18" i="26" s="1"/>
  <c r="BD19" i="26" s="1"/>
  <c r="AZ4" i="26"/>
  <c r="AZ5" i="26" s="1"/>
  <c r="AZ6" i="26" s="1"/>
  <c r="AZ7" i="26" s="1"/>
  <c r="AZ8" i="26" s="1"/>
  <c r="AZ9" i="26" s="1"/>
  <c r="AZ10" i="26" s="1"/>
  <c r="AZ11" i="26" s="1"/>
  <c r="AZ12" i="26" s="1"/>
  <c r="AZ13" i="26" s="1"/>
  <c r="AZ14" i="26" s="1"/>
  <c r="AZ15" i="26" s="1"/>
  <c r="AZ16" i="26" s="1"/>
  <c r="AZ17" i="26" s="1"/>
  <c r="AZ18" i="26" s="1"/>
  <c r="AZ19" i="26" s="1"/>
  <c r="AV4" i="26"/>
  <c r="AV5" i="26" s="1"/>
  <c r="AV6" i="26" s="1"/>
  <c r="AV7" i="26" s="1"/>
  <c r="AV8" i="26" s="1"/>
  <c r="AV9" i="26" s="1"/>
  <c r="AV10" i="26" s="1"/>
  <c r="AV11" i="26" s="1"/>
  <c r="AV12" i="26" s="1"/>
  <c r="AV13" i="26" s="1"/>
  <c r="AV14" i="26" s="1"/>
  <c r="AV15" i="26" s="1"/>
  <c r="AV16" i="26" s="1"/>
  <c r="AV17" i="26" s="1"/>
  <c r="AV18" i="26" s="1"/>
  <c r="AV19" i="26" s="1"/>
  <c r="AR4" i="26"/>
  <c r="AR5" i="26" s="1"/>
  <c r="AR6" i="26" s="1"/>
  <c r="AR7" i="26" s="1"/>
  <c r="AR8" i="26" s="1"/>
  <c r="AR9" i="26" s="1"/>
  <c r="AR10" i="26" s="1"/>
  <c r="AR11" i="26" s="1"/>
  <c r="AR12" i="26" s="1"/>
  <c r="AR13" i="26" s="1"/>
  <c r="AR14" i="26" s="1"/>
  <c r="AR15" i="26" s="1"/>
  <c r="AR16" i="26" s="1"/>
  <c r="AR17" i="26" s="1"/>
  <c r="AR18" i="26" s="1"/>
  <c r="AR19" i="26" s="1"/>
  <c r="AN4" i="26"/>
  <c r="AN5" i="26" s="1"/>
  <c r="AN6" i="26" s="1"/>
  <c r="AN7" i="26" s="1"/>
  <c r="AN8" i="26" s="1"/>
  <c r="AN9" i="26" s="1"/>
  <c r="AN10" i="26" s="1"/>
  <c r="AN11" i="26" s="1"/>
  <c r="AN12" i="26" s="1"/>
  <c r="AN13" i="26" s="1"/>
  <c r="AN14" i="26" s="1"/>
  <c r="AN15" i="26" s="1"/>
  <c r="AN16" i="26" s="1"/>
  <c r="AN17" i="26" s="1"/>
  <c r="AN18" i="26" s="1"/>
  <c r="AN19" i="26" s="1"/>
  <c r="AJ4" i="26"/>
  <c r="AJ5" i="26" s="1"/>
  <c r="AJ6" i="26" s="1"/>
  <c r="AJ7" i="26" s="1"/>
  <c r="AJ8" i="26" s="1"/>
  <c r="AJ9" i="26" s="1"/>
  <c r="AJ10" i="26" s="1"/>
  <c r="AJ11" i="26" s="1"/>
  <c r="AJ12" i="26" s="1"/>
  <c r="AJ13" i="26" s="1"/>
  <c r="AJ14" i="26" s="1"/>
  <c r="AJ15" i="26" s="1"/>
  <c r="AJ16" i="26" s="1"/>
  <c r="AJ17" i="26" s="1"/>
  <c r="AJ18" i="26" s="1"/>
  <c r="AJ19" i="26" s="1"/>
  <c r="AF4" i="26"/>
  <c r="AF5" i="26" s="1"/>
  <c r="AF6" i="26" s="1"/>
  <c r="AF7" i="26" s="1"/>
  <c r="AF8" i="26" s="1"/>
  <c r="AF9" i="26" s="1"/>
  <c r="AF10" i="26" s="1"/>
  <c r="AF11" i="26" s="1"/>
  <c r="AF12" i="26" s="1"/>
  <c r="AF13" i="26" s="1"/>
  <c r="AF14" i="26" s="1"/>
  <c r="AF15" i="26" s="1"/>
  <c r="AF16" i="26" s="1"/>
  <c r="AF17" i="26" s="1"/>
  <c r="AF18" i="26" s="1"/>
  <c r="AF19" i="26" s="1"/>
  <c r="I4" i="26"/>
  <c r="H4" i="26"/>
  <c r="G4" i="26"/>
  <c r="E4" i="26"/>
  <c r="J4" i="26" s="1"/>
  <c r="B4" i="26"/>
  <c r="B12" i="26" s="1"/>
  <c r="B21" i="25"/>
  <c r="C21" i="25" s="1"/>
  <c r="H15" i="25" s="1"/>
  <c r="I20" i="25"/>
  <c r="G20" i="25"/>
  <c r="B20" i="25"/>
  <c r="C20" i="25" s="1"/>
  <c r="I19" i="25"/>
  <c r="G19" i="25"/>
  <c r="C19" i="25"/>
  <c r="F17" i="25" s="1"/>
  <c r="K17" i="25" s="1"/>
  <c r="I18" i="25"/>
  <c r="G18" i="25"/>
  <c r="C18" i="25"/>
  <c r="E6" i="25" s="1"/>
  <c r="J6" i="25" s="1"/>
  <c r="I17" i="25"/>
  <c r="G17" i="25"/>
  <c r="I16" i="25"/>
  <c r="G16" i="25"/>
  <c r="I15" i="25"/>
  <c r="G15" i="25"/>
  <c r="I14" i="25"/>
  <c r="G14" i="25"/>
  <c r="I13" i="25"/>
  <c r="G13" i="25"/>
  <c r="I12" i="25"/>
  <c r="G12" i="25"/>
  <c r="I11" i="25"/>
  <c r="G11" i="25"/>
  <c r="B11" i="25"/>
  <c r="I10" i="25"/>
  <c r="G10" i="25"/>
  <c r="I9" i="25"/>
  <c r="G9" i="25"/>
  <c r="I8" i="25"/>
  <c r="G8" i="25"/>
  <c r="V8" i="25" s="1"/>
  <c r="I7" i="25"/>
  <c r="H7" i="25"/>
  <c r="G7" i="25"/>
  <c r="I6" i="25"/>
  <c r="H6" i="25"/>
  <c r="G6" i="25"/>
  <c r="I5" i="25"/>
  <c r="H5" i="25"/>
  <c r="G5" i="25"/>
  <c r="CR4" i="25"/>
  <c r="CR5" i="25" s="1"/>
  <c r="CR6" i="25" s="1"/>
  <c r="CR7" i="25" s="1"/>
  <c r="CR8" i="25" s="1"/>
  <c r="CR9" i="25" s="1"/>
  <c r="CR10" i="25" s="1"/>
  <c r="CR11" i="25" s="1"/>
  <c r="CR12" i="25" s="1"/>
  <c r="CR13" i="25" s="1"/>
  <c r="CR14" i="25" s="1"/>
  <c r="CR15" i="25" s="1"/>
  <c r="CR16" i="25" s="1"/>
  <c r="CR17" i="25" s="1"/>
  <c r="CR18" i="25" s="1"/>
  <c r="CR19" i="25" s="1"/>
  <c r="CN4" i="25"/>
  <c r="CN5" i="25" s="1"/>
  <c r="CN6" i="25" s="1"/>
  <c r="CN7" i="25" s="1"/>
  <c r="CN8" i="25" s="1"/>
  <c r="CN9" i="25" s="1"/>
  <c r="CN10" i="25" s="1"/>
  <c r="CN11" i="25" s="1"/>
  <c r="CN12" i="25" s="1"/>
  <c r="CN13" i="25" s="1"/>
  <c r="CN14" i="25" s="1"/>
  <c r="CN15" i="25" s="1"/>
  <c r="CN16" i="25" s="1"/>
  <c r="CN17" i="25" s="1"/>
  <c r="CN18" i="25" s="1"/>
  <c r="CN19" i="25" s="1"/>
  <c r="CJ4" i="25"/>
  <c r="CJ5" i="25" s="1"/>
  <c r="CJ6" i="25" s="1"/>
  <c r="CJ7" i="25" s="1"/>
  <c r="CJ8" i="25" s="1"/>
  <c r="CJ9" i="25" s="1"/>
  <c r="CJ10" i="25" s="1"/>
  <c r="CJ11" i="25" s="1"/>
  <c r="CJ12" i="25" s="1"/>
  <c r="CJ13" i="25" s="1"/>
  <c r="CJ14" i="25" s="1"/>
  <c r="CJ15" i="25" s="1"/>
  <c r="CJ16" i="25" s="1"/>
  <c r="CJ17" i="25" s="1"/>
  <c r="CJ18" i="25" s="1"/>
  <c r="CJ19" i="25" s="1"/>
  <c r="CF4" i="25"/>
  <c r="CF5" i="25" s="1"/>
  <c r="CF6" i="25" s="1"/>
  <c r="CF7" i="25" s="1"/>
  <c r="CF8" i="25" s="1"/>
  <c r="CF9" i="25" s="1"/>
  <c r="CF10" i="25" s="1"/>
  <c r="CF11" i="25" s="1"/>
  <c r="CF12" i="25" s="1"/>
  <c r="CF13" i="25" s="1"/>
  <c r="CF14" i="25" s="1"/>
  <c r="CF15" i="25" s="1"/>
  <c r="CF16" i="25" s="1"/>
  <c r="CF17" i="25" s="1"/>
  <c r="CF18" i="25" s="1"/>
  <c r="CF19" i="25" s="1"/>
  <c r="CB4" i="25"/>
  <c r="CB5" i="25" s="1"/>
  <c r="CB6" i="25" s="1"/>
  <c r="CB7" i="25" s="1"/>
  <c r="CB8" i="25" s="1"/>
  <c r="CB9" i="25" s="1"/>
  <c r="CB10" i="25" s="1"/>
  <c r="CB11" i="25" s="1"/>
  <c r="CB12" i="25" s="1"/>
  <c r="CB13" i="25" s="1"/>
  <c r="CB14" i="25" s="1"/>
  <c r="CB15" i="25" s="1"/>
  <c r="CB16" i="25" s="1"/>
  <c r="CB17" i="25" s="1"/>
  <c r="CB18" i="25" s="1"/>
  <c r="CB19" i="25" s="1"/>
  <c r="BX4" i="25"/>
  <c r="BX5" i="25" s="1"/>
  <c r="BX6" i="25" s="1"/>
  <c r="BX7" i="25" s="1"/>
  <c r="BX8" i="25" s="1"/>
  <c r="BX9" i="25" s="1"/>
  <c r="BX10" i="25" s="1"/>
  <c r="BX11" i="25" s="1"/>
  <c r="BX12" i="25" s="1"/>
  <c r="BX13" i="25" s="1"/>
  <c r="BX14" i="25" s="1"/>
  <c r="BX15" i="25" s="1"/>
  <c r="BX16" i="25" s="1"/>
  <c r="BX17" i="25" s="1"/>
  <c r="BX18" i="25" s="1"/>
  <c r="BX19" i="25" s="1"/>
  <c r="BT4" i="25"/>
  <c r="BT5" i="25" s="1"/>
  <c r="BT6" i="25" s="1"/>
  <c r="BT7" i="25" s="1"/>
  <c r="BT8" i="25" s="1"/>
  <c r="BT9" i="25" s="1"/>
  <c r="BT10" i="25" s="1"/>
  <c r="BT11" i="25" s="1"/>
  <c r="BT12" i="25" s="1"/>
  <c r="BT13" i="25" s="1"/>
  <c r="BT14" i="25" s="1"/>
  <c r="BT15" i="25" s="1"/>
  <c r="BT16" i="25" s="1"/>
  <c r="BT17" i="25" s="1"/>
  <c r="BT18" i="25" s="1"/>
  <c r="BT19" i="25" s="1"/>
  <c r="BP4" i="25"/>
  <c r="BP5" i="25" s="1"/>
  <c r="BP6" i="25" s="1"/>
  <c r="BP7" i="25" s="1"/>
  <c r="BP8" i="25" s="1"/>
  <c r="BP9" i="25" s="1"/>
  <c r="BP10" i="25" s="1"/>
  <c r="BP11" i="25" s="1"/>
  <c r="BP12" i="25" s="1"/>
  <c r="BP13" i="25" s="1"/>
  <c r="BP14" i="25" s="1"/>
  <c r="BP15" i="25" s="1"/>
  <c r="BP16" i="25" s="1"/>
  <c r="BP17" i="25" s="1"/>
  <c r="BP18" i="25" s="1"/>
  <c r="BP19" i="25" s="1"/>
  <c r="BL4" i="25"/>
  <c r="BL5" i="25" s="1"/>
  <c r="BL6" i="25" s="1"/>
  <c r="BL7" i="25" s="1"/>
  <c r="BL8" i="25" s="1"/>
  <c r="BL9" i="25" s="1"/>
  <c r="BL10" i="25" s="1"/>
  <c r="BL11" i="25" s="1"/>
  <c r="BL12" i="25" s="1"/>
  <c r="BL13" i="25" s="1"/>
  <c r="BL14" i="25" s="1"/>
  <c r="BL15" i="25" s="1"/>
  <c r="BL16" i="25" s="1"/>
  <c r="BL17" i="25" s="1"/>
  <c r="BL18" i="25" s="1"/>
  <c r="BL19" i="25" s="1"/>
  <c r="BH4" i="25"/>
  <c r="BH5" i="25" s="1"/>
  <c r="BH6" i="25" s="1"/>
  <c r="BH7" i="25" s="1"/>
  <c r="BH8" i="25" s="1"/>
  <c r="BH9" i="25" s="1"/>
  <c r="BH10" i="25" s="1"/>
  <c r="BH11" i="25" s="1"/>
  <c r="BH12" i="25" s="1"/>
  <c r="BH13" i="25" s="1"/>
  <c r="BH14" i="25" s="1"/>
  <c r="BH15" i="25" s="1"/>
  <c r="BH16" i="25" s="1"/>
  <c r="BH17" i="25" s="1"/>
  <c r="BH18" i="25" s="1"/>
  <c r="BH19" i="25" s="1"/>
  <c r="BD4" i="25"/>
  <c r="BD5" i="25" s="1"/>
  <c r="BD6" i="25" s="1"/>
  <c r="BD7" i="25" s="1"/>
  <c r="BD8" i="25" s="1"/>
  <c r="BD9" i="25" s="1"/>
  <c r="BD10" i="25" s="1"/>
  <c r="BD11" i="25" s="1"/>
  <c r="BD12" i="25" s="1"/>
  <c r="BD13" i="25" s="1"/>
  <c r="BD14" i="25" s="1"/>
  <c r="BD15" i="25" s="1"/>
  <c r="BD16" i="25" s="1"/>
  <c r="BD17" i="25" s="1"/>
  <c r="BD18" i="25" s="1"/>
  <c r="BD19" i="25" s="1"/>
  <c r="AZ4" i="25"/>
  <c r="AZ5" i="25" s="1"/>
  <c r="AZ6" i="25" s="1"/>
  <c r="AZ7" i="25" s="1"/>
  <c r="AZ8" i="25" s="1"/>
  <c r="AZ9" i="25" s="1"/>
  <c r="AZ10" i="25" s="1"/>
  <c r="AZ11" i="25" s="1"/>
  <c r="AZ12" i="25" s="1"/>
  <c r="AZ13" i="25" s="1"/>
  <c r="AZ14" i="25" s="1"/>
  <c r="AZ15" i="25" s="1"/>
  <c r="AZ16" i="25" s="1"/>
  <c r="AZ17" i="25" s="1"/>
  <c r="AZ18" i="25" s="1"/>
  <c r="AZ19" i="25" s="1"/>
  <c r="AV4" i="25"/>
  <c r="AV5" i="25" s="1"/>
  <c r="AV6" i="25" s="1"/>
  <c r="AV7" i="25" s="1"/>
  <c r="AV8" i="25" s="1"/>
  <c r="AV9" i="25" s="1"/>
  <c r="AV10" i="25" s="1"/>
  <c r="AV11" i="25" s="1"/>
  <c r="AV12" i="25" s="1"/>
  <c r="AV13" i="25" s="1"/>
  <c r="AV14" i="25" s="1"/>
  <c r="AV15" i="25" s="1"/>
  <c r="AV16" i="25" s="1"/>
  <c r="AV17" i="25" s="1"/>
  <c r="AV18" i="25" s="1"/>
  <c r="AV19" i="25" s="1"/>
  <c r="AR4" i="25"/>
  <c r="AR5" i="25" s="1"/>
  <c r="AR6" i="25" s="1"/>
  <c r="AR7" i="25" s="1"/>
  <c r="AR8" i="25" s="1"/>
  <c r="AR9" i="25" s="1"/>
  <c r="AR10" i="25" s="1"/>
  <c r="AR11" i="25" s="1"/>
  <c r="AR12" i="25" s="1"/>
  <c r="AR13" i="25" s="1"/>
  <c r="AR14" i="25" s="1"/>
  <c r="AR15" i="25" s="1"/>
  <c r="AR16" i="25" s="1"/>
  <c r="AR17" i="25" s="1"/>
  <c r="AR18" i="25" s="1"/>
  <c r="AR19" i="25" s="1"/>
  <c r="AN4" i="25"/>
  <c r="AN5" i="25" s="1"/>
  <c r="AN6" i="25" s="1"/>
  <c r="AN7" i="25" s="1"/>
  <c r="AN8" i="25" s="1"/>
  <c r="AN9" i="25" s="1"/>
  <c r="AN10" i="25" s="1"/>
  <c r="AN11" i="25" s="1"/>
  <c r="AN12" i="25" s="1"/>
  <c r="AN13" i="25" s="1"/>
  <c r="AN14" i="25" s="1"/>
  <c r="AN15" i="25" s="1"/>
  <c r="AN16" i="25" s="1"/>
  <c r="AN17" i="25" s="1"/>
  <c r="AN18" i="25" s="1"/>
  <c r="AN19" i="25" s="1"/>
  <c r="AJ4" i="25"/>
  <c r="AJ5" i="25" s="1"/>
  <c r="AJ6" i="25" s="1"/>
  <c r="AJ7" i="25" s="1"/>
  <c r="AJ8" i="25" s="1"/>
  <c r="AJ9" i="25" s="1"/>
  <c r="AJ10" i="25" s="1"/>
  <c r="AJ11" i="25" s="1"/>
  <c r="AJ12" i="25" s="1"/>
  <c r="AJ13" i="25" s="1"/>
  <c r="AJ14" i="25" s="1"/>
  <c r="AJ15" i="25" s="1"/>
  <c r="AJ16" i="25" s="1"/>
  <c r="AJ17" i="25" s="1"/>
  <c r="AJ18" i="25" s="1"/>
  <c r="AJ19" i="25" s="1"/>
  <c r="AF4" i="25"/>
  <c r="AF5" i="25" s="1"/>
  <c r="AF6" i="25" s="1"/>
  <c r="AF7" i="25" s="1"/>
  <c r="AF8" i="25" s="1"/>
  <c r="AF9" i="25" s="1"/>
  <c r="AF10" i="25" s="1"/>
  <c r="AF11" i="25" s="1"/>
  <c r="AF12" i="25" s="1"/>
  <c r="AF13" i="25" s="1"/>
  <c r="AF14" i="25" s="1"/>
  <c r="AF15" i="25" s="1"/>
  <c r="AF16" i="25" s="1"/>
  <c r="AF17" i="25" s="1"/>
  <c r="AF18" i="25" s="1"/>
  <c r="AF19" i="25" s="1"/>
  <c r="I4" i="25"/>
  <c r="H4" i="25"/>
  <c r="G4" i="25"/>
  <c r="B4" i="25"/>
  <c r="B12" i="25" s="1"/>
  <c r="M5" i="25" s="1"/>
  <c r="B21" i="24"/>
  <c r="C21" i="24" s="1"/>
  <c r="I20" i="24"/>
  <c r="G20" i="24"/>
  <c r="B20" i="24"/>
  <c r="C20" i="24" s="1"/>
  <c r="I19" i="24"/>
  <c r="G19" i="24"/>
  <c r="C19" i="24"/>
  <c r="F19" i="24" s="1"/>
  <c r="K19" i="24" s="1"/>
  <c r="I18" i="24"/>
  <c r="G18" i="24"/>
  <c r="E18" i="24"/>
  <c r="J18" i="24" s="1"/>
  <c r="I17" i="24"/>
  <c r="G17" i="24"/>
  <c r="E17" i="24"/>
  <c r="J17" i="24" s="1"/>
  <c r="I16" i="24"/>
  <c r="G16" i="24"/>
  <c r="I15" i="24"/>
  <c r="G15" i="24"/>
  <c r="I14" i="24"/>
  <c r="G14" i="24"/>
  <c r="I13" i="24"/>
  <c r="G13" i="24"/>
  <c r="I12" i="24"/>
  <c r="G12" i="24"/>
  <c r="I11" i="24"/>
  <c r="G11" i="24"/>
  <c r="B11" i="24"/>
  <c r="I10" i="24"/>
  <c r="G10" i="24"/>
  <c r="I9" i="24"/>
  <c r="G9" i="24"/>
  <c r="E9" i="24"/>
  <c r="I8" i="24"/>
  <c r="G8" i="24"/>
  <c r="I7" i="24"/>
  <c r="G7" i="24"/>
  <c r="I6" i="24"/>
  <c r="G6" i="24"/>
  <c r="I5" i="24"/>
  <c r="G5" i="24"/>
  <c r="CR4" i="24"/>
  <c r="CR5" i="24" s="1"/>
  <c r="CR6" i="24" s="1"/>
  <c r="CR7" i="24" s="1"/>
  <c r="CR8" i="24" s="1"/>
  <c r="CR9" i="24" s="1"/>
  <c r="CR10" i="24" s="1"/>
  <c r="CR11" i="24" s="1"/>
  <c r="CR12" i="24" s="1"/>
  <c r="CR13" i="24" s="1"/>
  <c r="CR14" i="24" s="1"/>
  <c r="CR15" i="24" s="1"/>
  <c r="CR16" i="24" s="1"/>
  <c r="CR17" i="24" s="1"/>
  <c r="CR18" i="24" s="1"/>
  <c r="CR19" i="24" s="1"/>
  <c r="CN4" i="24"/>
  <c r="CN5" i="24" s="1"/>
  <c r="CN6" i="24" s="1"/>
  <c r="CN7" i="24" s="1"/>
  <c r="CN8" i="24" s="1"/>
  <c r="CN9" i="24" s="1"/>
  <c r="CN10" i="24" s="1"/>
  <c r="CN11" i="24" s="1"/>
  <c r="CN12" i="24" s="1"/>
  <c r="CN13" i="24" s="1"/>
  <c r="CN14" i="24" s="1"/>
  <c r="CN15" i="24" s="1"/>
  <c r="CN16" i="24" s="1"/>
  <c r="CN17" i="24" s="1"/>
  <c r="CN18" i="24" s="1"/>
  <c r="CN19" i="24" s="1"/>
  <c r="CJ4" i="24"/>
  <c r="CJ5" i="24" s="1"/>
  <c r="CJ6" i="24" s="1"/>
  <c r="CJ7" i="24" s="1"/>
  <c r="CJ8" i="24" s="1"/>
  <c r="CJ9" i="24" s="1"/>
  <c r="CJ10" i="24" s="1"/>
  <c r="CJ11" i="24" s="1"/>
  <c r="CJ12" i="24" s="1"/>
  <c r="CJ13" i="24" s="1"/>
  <c r="CJ14" i="24" s="1"/>
  <c r="CJ15" i="24" s="1"/>
  <c r="CJ16" i="24" s="1"/>
  <c r="CJ17" i="24" s="1"/>
  <c r="CJ18" i="24" s="1"/>
  <c r="CJ19" i="24" s="1"/>
  <c r="CF4" i="24"/>
  <c r="CF5" i="24" s="1"/>
  <c r="CF6" i="24" s="1"/>
  <c r="CF7" i="24" s="1"/>
  <c r="CF8" i="24" s="1"/>
  <c r="CF9" i="24" s="1"/>
  <c r="CF10" i="24" s="1"/>
  <c r="CF11" i="24" s="1"/>
  <c r="CF12" i="24" s="1"/>
  <c r="CF13" i="24" s="1"/>
  <c r="CF14" i="24" s="1"/>
  <c r="CF15" i="24" s="1"/>
  <c r="CF16" i="24" s="1"/>
  <c r="CF17" i="24" s="1"/>
  <c r="CF18" i="24" s="1"/>
  <c r="CF19" i="24" s="1"/>
  <c r="CB4" i="24"/>
  <c r="CB5" i="24" s="1"/>
  <c r="CB6" i="24" s="1"/>
  <c r="CB7" i="24" s="1"/>
  <c r="CB8" i="24" s="1"/>
  <c r="CB9" i="24" s="1"/>
  <c r="CB10" i="24" s="1"/>
  <c r="CB11" i="24" s="1"/>
  <c r="CB12" i="24" s="1"/>
  <c r="CB13" i="24" s="1"/>
  <c r="CB14" i="24" s="1"/>
  <c r="CB15" i="24" s="1"/>
  <c r="CB16" i="24" s="1"/>
  <c r="CB17" i="24" s="1"/>
  <c r="CB18" i="24" s="1"/>
  <c r="CB19" i="24" s="1"/>
  <c r="BX4" i="24"/>
  <c r="BX5" i="24" s="1"/>
  <c r="BX6" i="24" s="1"/>
  <c r="BX7" i="24" s="1"/>
  <c r="BX8" i="24" s="1"/>
  <c r="BX9" i="24" s="1"/>
  <c r="BX10" i="24" s="1"/>
  <c r="BX11" i="24" s="1"/>
  <c r="BX12" i="24" s="1"/>
  <c r="BX13" i="24" s="1"/>
  <c r="BX14" i="24" s="1"/>
  <c r="BX15" i="24" s="1"/>
  <c r="BX16" i="24" s="1"/>
  <c r="BX17" i="24" s="1"/>
  <c r="BX18" i="24" s="1"/>
  <c r="BX19" i="24" s="1"/>
  <c r="BT4" i="24"/>
  <c r="BT5" i="24" s="1"/>
  <c r="BT6" i="24" s="1"/>
  <c r="BT7" i="24" s="1"/>
  <c r="BT8" i="24" s="1"/>
  <c r="BT9" i="24" s="1"/>
  <c r="BT10" i="24" s="1"/>
  <c r="BT11" i="24" s="1"/>
  <c r="BT12" i="24" s="1"/>
  <c r="BT13" i="24" s="1"/>
  <c r="BT14" i="24" s="1"/>
  <c r="BT15" i="24" s="1"/>
  <c r="BT16" i="24" s="1"/>
  <c r="BT17" i="24" s="1"/>
  <c r="BT18" i="24" s="1"/>
  <c r="BT19" i="24" s="1"/>
  <c r="BP4" i="24"/>
  <c r="BP5" i="24" s="1"/>
  <c r="BP6" i="24" s="1"/>
  <c r="BP7" i="24" s="1"/>
  <c r="BP8" i="24" s="1"/>
  <c r="BP9" i="24" s="1"/>
  <c r="BP10" i="24" s="1"/>
  <c r="BP11" i="24" s="1"/>
  <c r="BP12" i="24" s="1"/>
  <c r="BP13" i="24" s="1"/>
  <c r="BP14" i="24" s="1"/>
  <c r="BP15" i="24" s="1"/>
  <c r="BP16" i="24" s="1"/>
  <c r="BP17" i="24" s="1"/>
  <c r="BP18" i="24" s="1"/>
  <c r="BP19" i="24" s="1"/>
  <c r="BL4" i="24"/>
  <c r="BL5" i="24" s="1"/>
  <c r="BL6" i="24" s="1"/>
  <c r="BL7" i="24" s="1"/>
  <c r="BL8" i="24" s="1"/>
  <c r="BL9" i="24" s="1"/>
  <c r="BL10" i="24" s="1"/>
  <c r="BL11" i="24" s="1"/>
  <c r="BL12" i="24" s="1"/>
  <c r="BL13" i="24" s="1"/>
  <c r="BL14" i="24" s="1"/>
  <c r="BL15" i="24" s="1"/>
  <c r="BL16" i="24" s="1"/>
  <c r="BL17" i="24" s="1"/>
  <c r="BL18" i="24" s="1"/>
  <c r="BL19" i="24" s="1"/>
  <c r="BH4" i="24"/>
  <c r="BH5" i="24" s="1"/>
  <c r="BH6" i="24" s="1"/>
  <c r="BH7" i="24" s="1"/>
  <c r="BH8" i="24" s="1"/>
  <c r="BH9" i="24" s="1"/>
  <c r="BH10" i="24" s="1"/>
  <c r="BH11" i="24" s="1"/>
  <c r="BH12" i="24" s="1"/>
  <c r="BH13" i="24" s="1"/>
  <c r="BH14" i="24" s="1"/>
  <c r="BH15" i="24" s="1"/>
  <c r="BH16" i="24" s="1"/>
  <c r="BH17" i="24" s="1"/>
  <c r="BH18" i="24" s="1"/>
  <c r="BH19" i="24" s="1"/>
  <c r="BD4" i="24"/>
  <c r="BD5" i="24" s="1"/>
  <c r="BD6" i="24" s="1"/>
  <c r="BD7" i="24" s="1"/>
  <c r="BD8" i="24" s="1"/>
  <c r="BD9" i="24" s="1"/>
  <c r="BD10" i="24" s="1"/>
  <c r="BD11" i="24" s="1"/>
  <c r="BD12" i="24" s="1"/>
  <c r="BD13" i="24" s="1"/>
  <c r="BD14" i="24" s="1"/>
  <c r="BD15" i="24" s="1"/>
  <c r="BD16" i="24" s="1"/>
  <c r="BD17" i="24" s="1"/>
  <c r="BD18" i="24" s="1"/>
  <c r="BD19" i="24" s="1"/>
  <c r="AZ4" i="24"/>
  <c r="AZ5" i="24" s="1"/>
  <c r="AZ6" i="24" s="1"/>
  <c r="AZ7" i="24" s="1"/>
  <c r="AZ8" i="24" s="1"/>
  <c r="AZ9" i="24" s="1"/>
  <c r="AZ10" i="24" s="1"/>
  <c r="AZ11" i="24" s="1"/>
  <c r="AZ12" i="24" s="1"/>
  <c r="AZ13" i="24" s="1"/>
  <c r="AZ14" i="24" s="1"/>
  <c r="AZ15" i="24" s="1"/>
  <c r="AZ16" i="24" s="1"/>
  <c r="AZ17" i="24" s="1"/>
  <c r="AZ18" i="24" s="1"/>
  <c r="AZ19" i="24" s="1"/>
  <c r="AV4" i="24"/>
  <c r="AV5" i="24" s="1"/>
  <c r="AV6" i="24" s="1"/>
  <c r="AV7" i="24" s="1"/>
  <c r="AV8" i="24" s="1"/>
  <c r="AV9" i="24" s="1"/>
  <c r="AV10" i="24" s="1"/>
  <c r="AV11" i="24" s="1"/>
  <c r="AV12" i="24" s="1"/>
  <c r="AV13" i="24" s="1"/>
  <c r="AV14" i="24" s="1"/>
  <c r="AV15" i="24" s="1"/>
  <c r="AV16" i="24" s="1"/>
  <c r="AV17" i="24" s="1"/>
  <c r="AV18" i="24" s="1"/>
  <c r="AV19" i="24" s="1"/>
  <c r="AR4" i="24"/>
  <c r="AR5" i="24" s="1"/>
  <c r="AR6" i="24" s="1"/>
  <c r="AR7" i="24" s="1"/>
  <c r="AR8" i="24" s="1"/>
  <c r="AR9" i="24" s="1"/>
  <c r="AR10" i="24" s="1"/>
  <c r="AR11" i="24" s="1"/>
  <c r="AR12" i="24" s="1"/>
  <c r="AR13" i="24" s="1"/>
  <c r="AR14" i="24" s="1"/>
  <c r="AR15" i="24" s="1"/>
  <c r="AR16" i="24" s="1"/>
  <c r="AR17" i="24" s="1"/>
  <c r="AR18" i="24" s="1"/>
  <c r="AR19" i="24" s="1"/>
  <c r="AN4" i="24"/>
  <c r="AN5" i="24" s="1"/>
  <c r="AN6" i="24" s="1"/>
  <c r="AN7" i="24" s="1"/>
  <c r="AN8" i="24" s="1"/>
  <c r="AN9" i="24" s="1"/>
  <c r="AN10" i="24" s="1"/>
  <c r="AN11" i="24" s="1"/>
  <c r="AN12" i="24" s="1"/>
  <c r="AN13" i="24" s="1"/>
  <c r="AN14" i="24" s="1"/>
  <c r="AN15" i="24" s="1"/>
  <c r="AN16" i="24" s="1"/>
  <c r="AN17" i="24" s="1"/>
  <c r="AN18" i="24" s="1"/>
  <c r="AN19" i="24" s="1"/>
  <c r="AJ4" i="24"/>
  <c r="AJ5" i="24" s="1"/>
  <c r="AJ6" i="24" s="1"/>
  <c r="AJ7" i="24" s="1"/>
  <c r="AJ8" i="24" s="1"/>
  <c r="AJ9" i="24" s="1"/>
  <c r="AJ10" i="24" s="1"/>
  <c r="AJ11" i="24" s="1"/>
  <c r="AJ12" i="24" s="1"/>
  <c r="AJ13" i="24" s="1"/>
  <c r="AJ14" i="24" s="1"/>
  <c r="AJ15" i="24" s="1"/>
  <c r="AJ16" i="24" s="1"/>
  <c r="AJ17" i="24" s="1"/>
  <c r="AJ18" i="24" s="1"/>
  <c r="AJ19" i="24" s="1"/>
  <c r="AF4" i="24"/>
  <c r="AF5" i="24" s="1"/>
  <c r="AF6" i="24" s="1"/>
  <c r="AF7" i="24" s="1"/>
  <c r="AF8" i="24" s="1"/>
  <c r="AF9" i="24" s="1"/>
  <c r="AF10" i="24" s="1"/>
  <c r="AF11" i="24" s="1"/>
  <c r="AF12" i="24" s="1"/>
  <c r="AF13" i="24" s="1"/>
  <c r="AF14" i="24" s="1"/>
  <c r="AF15" i="24" s="1"/>
  <c r="AF16" i="24" s="1"/>
  <c r="AF17" i="24" s="1"/>
  <c r="AF18" i="24" s="1"/>
  <c r="AF19" i="24" s="1"/>
  <c r="I4" i="24"/>
  <c r="G4" i="24"/>
  <c r="B4" i="24"/>
  <c r="B12" i="24" s="1"/>
  <c r="M19" i="24" s="1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4" i="22"/>
  <c r="B18" i="22"/>
  <c r="E10" i="22"/>
  <c r="J10" i="22" s="1"/>
  <c r="C17" i="22"/>
  <c r="F11" i="22" s="1"/>
  <c r="K11" i="22" s="1"/>
  <c r="AN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4" i="22"/>
  <c r="C19" i="22"/>
  <c r="H6" i="22" s="1"/>
  <c r="X18" i="31" l="1"/>
  <c r="X15" i="31"/>
  <c r="X13" i="31"/>
  <c r="X10" i="31"/>
  <c r="X9" i="31"/>
  <c r="X8" i="31"/>
  <c r="X6" i="31"/>
  <c r="X11" i="32"/>
  <c r="X9" i="32"/>
  <c r="X8" i="32"/>
  <c r="X6" i="32"/>
  <c r="X5" i="32"/>
  <c r="X4" i="32"/>
  <c r="CS19" i="32"/>
  <c r="CC11" i="32"/>
  <c r="BI11" i="32"/>
  <c r="BI18" i="32"/>
  <c r="BA8" i="32"/>
  <c r="X12" i="32"/>
  <c r="W16" i="32"/>
  <c r="BQ6" i="32"/>
  <c r="BQ5" i="32"/>
  <c r="BQ9" i="32"/>
  <c r="BQ8" i="32"/>
  <c r="BQ4" i="32"/>
  <c r="BQ7" i="32"/>
  <c r="CC16" i="32"/>
  <c r="BQ14" i="32"/>
  <c r="CC15" i="32"/>
  <c r="BQ15" i="32"/>
  <c r="CS17" i="32"/>
  <c r="N18" i="32"/>
  <c r="Z18" i="32"/>
  <c r="W20" i="32"/>
  <c r="AG9" i="32"/>
  <c r="AG8" i="32"/>
  <c r="AG4" i="32"/>
  <c r="AG7" i="32"/>
  <c r="AG6" i="32"/>
  <c r="AG13" i="32"/>
  <c r="AG5" i="32"/>
  <c r="AK20" i="32"/>
  <c r="AA5" i="32" s="1"/>
  <c r="AB5" i="32" s="1"/>
  <c r="T19" i="32"/>
  <c r="T20" i="32"/>
  <c r="T17" i="32"/>
  <c r="X17" i="32" s="1"/>
  <c r="BQ12" i="32"/>
  <c r="AG16" i="32"/>
  <c r="CS16" i="32"/>
  <c r="BQ11" i="32"/>
  <c r="AG12" i="32"/>
  <c r="CS12" i="32"/>
  <c r="CC18" i="32"/>
  <c r="BQ18" i="32"/>
  <c r="AG19" i="32"/>
  <c r="Z12" i="32"/>
  <c r="O12" i="32"/>
  <c r="N12" i="32"/>
  <c r="Z20" i="32"/>
  <c r="T18" i="32"/>
  <c r="X18" i="32" s="1"/>
  <c r="T15" i="32"/>
  <c r="X15" i="32" s="1"/>
  <c r="BA5" i="32"/>
  <c r="CS8" i="32"/>
  <c r="CS4" i="32"/>
  <c r="CS7" i="32"/>
  <c r="CS13" i="32"/>
  <c r="CS6" i="32"/>
  <c r="CS5" i="32"/>
  <c r="BQ10" i="32"/>
  <c r="K16" i="32"/>
  <c r="L16" i="32" s="1"/>
  <c r="U16" i="32"/>
  <c r="X16" i="32" s="1"/>
  <c r="O18" i="32"/>
  <c r="CS9" i="32"/>
  <c r="CC14" i="32"/>
  <c r="BQ16" i="32"/>
  <c r="CC10" i="32"/>
  <c r="AG15" i="32"/>
  <c r="CS15" i="32"/>
  <c r="CC17" i="32"/>
  <c r="Z8" i="32"/>
  <c r="N8" i="32"/>
  <c r="AW8" i="32" s="1"/>
  <c r="Z7" i="32"/>
  <c r="O7" i="32"/>
  <c r="Z16" i="32"/>
  <c r="Z17" i="32"/>
  <c r="N17" i="32"/>
  <c r="O17" i="32"/>
  <c r="O14" i="32"/>
  <c r="AO7" i="32"/>
  <c r="AO14" i="32"/>
  <c r="BA6" i="32"/>
  <c r="N6" i="32"/>
  <c r="AO8" i="32" s="1"/>
  <c r="CS11" i="32"/>
  <c r="CS10" i="32"/>
  <c r="BQ19" i="32"/>
  <c r="X14" i="32"/>
  <c r="Z10" i="32"/>
  <c r="N10" i="32"/>
  <c r="O10" i="32"/>
  <c r="CC8" i="32"/>
  <c r="CC4" i="32"/>
  <c r="CC7" i="32"/>
  <c r="CC9" i="32"/>
  <c r="CC6" i="32"/>
  <c r="CC5" i="32"/>
  <c r="W19" i="32"/>
  <c r="BI6" i="32"/>
  <c r="BI5" i="32"/>
  <c r="BI8" i="32"/>
  <c r="BI4" i="32"/>
  <c r="BI16" i="32"/>
  <c r="BI7" i="32"/>
  <c r="BI10" i="32"/>
  <c r="BQ13" i="32"/>
  <c r="AG14" i="32"/>
  <c r="CS14" i="32"/>
  <c r="CC12" i="32"/>
  <c r="BQ17" i="32"/>
  <c r="AG18" i="32"/>
  <c r="CS18" i="32"/>
  <c r="BI19" i="32"/>
  <c r="BI15" i="32"/>
  <c r="CC19" i="32"/>
  <c r="Z15" i="32"/>
  <c r="N15" i="32"/>
  <c r="BY6" i="32" s="1"/>
  <c r="Z19" i="32"/>
  <c r="N19" i="32"/>
  <c r="CO6" i="32" s="1"/>
  <c r="BA4" i="32"/>
  <c r="BA9" i="32"/>
  <c r="T16" i="31"/>
  <c r="X16" i="31" s="1"/>
  <c r="AK10" i="31"/>
  <c r="AW4" i="31"/>
  <c r="AW9" i="31"/>
  <c r="AK16" i="31"/>
  <c r="AK14" i="31"/>
  <c r="CC17" i="31"/>
  <c r="X4" i="31"/>
  <c r="BY16" i="31"/>
  <c r="BY6" i="31"/>
  <c r="BY17" i="31"/>
  <c r="AW11" i="31"/>
  <c r="AK17" i="31"/>
  <c r="AW17" i="31"/>
  <c r="AW14" i="31"/>
  <c r="CC16" i="31"/>
  <c r="BY10" i="31"/>
  <c r="AK5" i="31"/>
  <c r="AK4" i="31"/>
  <c r="AK11" i="31"/>
  <c r="AK19" i="31"/>
  <c r="X5" i="31"/>
  <c r="Z11" i="31"/>
  <c r="N11" i="31"/>
  <c r="Z12" i="31"/>
  <c r="O12" i="31"/>
  <c r="Z6" i="31"/>
  <c r="N6" i="31"/>
  <c r="Z17" i="31"/>
  <c r="N17" i="31"/>
  <c r="BY13" i="31"/>
  <c r="CC15" i="31"/>
  <c r="AW13" i="31"/>
  <c r="CC13" i="31"/>
  <c r="CG18" i="31"/>
  <c r="AW19" i="31"/>
  <c r="O9" i="31"/>
  <c r="T17" i="31"/>
  <c r="X14" i="31"/>
  <c r="BY5" i="31"/>
  <c r="AW8" i="31"/>
  <c r="CG5" i="31"/>
  <c r="CG9" i="31"/>
  <c r="CG6" i="31"/>
  <c r="N12" i="31"/>
  <c r="O6" i="31"/>
  <c r="AW5" i="31"/>
  <c r="N4" i="31"/>
  <c r="Z4" i="31"/>
  <c r="N18" i="31"/>
  <c r="Z18" i="31"/>
  <c r="Z13" i="31"/>
  <c r="O13" i="31"/>
  <c r="Z19" i="31"/>
  <c r="N19" i="31"/>
  <c r="CK5" i="31"/>
  <c r="CG13" i="31"/>
  <c r="AK7" i="31"/>
  <c r="AS20" i="31"/>
  <c r="AA7" i="31" s="1"/>
  <c r="AB7" i="31" s="1"/>
  <c r="BY4" i="31"/>
  <c r="AK8" i="31"/>
  <c r="AW10" i="31"/>
  <c r="CC10" i="31"/>
  <c r="BY11" i="31"/>
  <c r="CK13" i="31"/>
  <c r="AW18" i="31"/>
  <c r="CC18" i="31"/>
  <c r="BY19" i="31"/>
  <c r="BY14" i="31"/>
  <c r="AK15" i="31"/>
  <c r="O20" i="31"/>
  <c r="W20" i="31"/>
  <c r="Z20" i="31"/>
  <c r="CK4" i="31"/>
  <c r="CK7" i="31"/>
  <c r="N20" i="31"/>
  <c r="X12" i="31"/>
  <c r="AW7" i="31"/>
  <c r="Z14" i="31"/>
  <c r="N14" i="31"/>
  <c r="W17" i="31"/>
  <c r="X17" i="31" s="1"/>
  <c r="BY12" i="31"/>
  <c r="CK9" i="31"/>
  <c r="CC11" i="31"/>
  <c r="CC19" i="31"/>
  <c r="O14" i="31"/>
  <c r="W19" i="31"/>
  <c r="X19" i="31" s="1"/>
  <c r="CG12" i="31"/>
  <c r="O11" i="31"/>
  <c r="CC7" i="31"/>
  <c r="O4" i="31"/>
  <c r="Z10" i="31"/>
  <c r="O10" i="31"/>
  <c r="Z16" i="31"/>
  <c r="T20" i="31"/>
  <c r="CC14" i="31"/>
  <c r="CC4" i="31"/>
  <c r="AK13" i="31"/>
  <c r="CK15" i="31"/>
  <c r="BY7" i="31"/>
  <c r="CG4" i="31"/>
  <c r="AW6" i="31"/>
  <c r="CC6" i="31"/>
  <c r="BY8" i="31"/>
  <c r="CG10" i="31"/>
  <c r="CK10" i="31"/>
  <c r="CG11" i="31"/>
  <c r="AW12" i="31"/>
  <c r="CC12" i="31"/>
  <c r="AW15" i="31"/>
  <c r="CK14" i="31"/>
  <c r="CG16" i="31"/>
  <c r="CG17" i="31"/>
  <c r="CK18" i="31"/>
  <c r="CG19" i="31"/>
  <c r="BY15" i="31"/>
  <c r="X15" i="30"/>
  <c r="X11" i="30"/>
  <c r="X10" i="30"/>
  <c r="X9" i="30"/>
  <c r="X8" i="30"/>
  <c r="T14" i="30"/>
  <c r="X12" i="30"/>
  <c r="X5" i="30"/>
  <c r="T19" i="30"/>
  <c r="X6" i="30"/>
  <c r="X7" i="30"/>
  <c r="X13" i="30"/>
  <c r="X16" i="30"/>
  <c r="X4" i="30"/>
  <c r="Z5" i="30"/>
  <c r="N5" i="30"/>
  <c r="Z12" i="30"/>
  <c r="N12" i="30"/>
  <c r="Z20" i="30"/>
  <c r="O20" i="30"/>
  <c r="O14" i="30"/>
  <c r="W14" i="30"/>
  <c r="X14" i="30" s="1"/>
  <c r="W19" i="30"/>
  <c r="AO15" i="30"/>
  <c r="AO12" i="30"/>
  <c r="AO19" i="30"/>
  <c r="Z15" i="30"/>
  <c r="N15" i="30"/>
  <c r="N13" i="30"/>
  <c r="Z17" i="30"/>
  <c r="O17" i="30"/>
  <c r="X18" i="30"/>
  <c r="O12" i="30"/>
  <c r="O13" i="30"/>
  <c r="O15" i="30"/>
  <c r="O16" i="30"/>
  <c r="Z11" i="30"/>
  <c r="O11" i="30"/>
  <c r="N18" i="30"/>
  <c r="CK8" i="30" s="1"/>
  <c r="Z18" i="30"/>
  <c r="Z19" i="30"/>
  <c r="O7" i="30"/>
  <c r="N10" i="30"/>
  <c r="Z10" i="30"/>
  <c r="AO9" i="30"/>
  <c r="AO8" i="30"/>
  <c r="AO7" i="30"/>
  <c r="AO13" i="30"/>
  <c r="AO10" i="30"/>
  <c r="AO5" i="30"/>
  <c r="AO6" i="30"/>
  <c r="AO4" i="30"/>
  <c r="O10" i="30"/>
  <c r="AO18" i="30"/>
  <c r="AO14" i="30"/>
  <c r="AG20" i="30"/>
  <c r="AA4" i="30" s="1"/>
  <c r="AB4" i="30" s="1"/>
  <c r="Z8" i="30"/>
  <c r="O8" i="30"/>
  <c r="O5" i="30"/>
  <c r="N20" i="30"/>
  <c r="T20" i="30"/>
  <c r="X20" i="30" s="1"/>
  <c r="N19" i="30"/>
  <c r="CO14" i="30" s="1"/>
  <c r="AO11" i="30"/>
  <c r="CK19" i="30"/>
  <c r="N7" i="30"/>
  <c r="T17" i="30"/>
  <c r="X17" i="30" s="1"/>
  <c r="N8" i="30"/>
  <c r="Z9" i="30"/>
  <c r="N9" i="30"/>
  <c r="BA10" i="30" s="1"/>
  <c r="Z14" i="30"/>
  <c r="N14" i="30"/>
  <c r="X8" i="29"/>
  <c r="Z20" i="29"/>
  <c r="U19" i="29"/>
  <c r="T16" i="29"/>
  <c r="X20" i="29"/>
  <c r="X14" i="29"/>
  <c r="X7" i="29"/>
  <c r="L17" i="29"/>
  <c r="U9" i="29"/>
  <c r="X9" i="29" s="1"/>
  <c r="U10" i="29"/>
  <c r="X10" i="29" s="1"/>
  <c r="U18" i="29"/>
  <c r="X18" i="29" s="1"/>
  <c r="Z5" i="29"/>
  <c r="X11" i="29"/>
  <c r="T17" i="29"/>
  <c r="T19" i="29"/>
  <c r="X19" i="29" s="1"/>
  <c r="N4" i="29"/>
  <c r="Z4" i="29"/>
  <c r="Z15" i="29"/>
  <c r="N15" i="29"/>
  <c r="N11" i="29"/>
  <c r="Z11" i="29"/>
  <c r="Z18" i="29"/>
  <c r="N18" i="29"/>
  <c r="O11" i="29"/>
  <c r="U13" i="29"/>
  <c r="X13" i="29" s="1"/>
  <c r="K13" i="29"/>
  <c r="L13" i="29" s="1"/>
  <c r="K16" i="29"/>
  <c r="L16" i="29" s="1"/>
  <c r="U16" i="29"/>
  <c r="X16" i="29" s="1"/>
  <c r="U17" i="29"/>
  <c r="Z14" i="29"/>
  <c r="N14" i="29"/>
  <c r="BU10" i="29" s="1"/>
  <c r="N8" i="29"/>
  <c r="AW15" i="29" s="1"/>
  <c r="Z8" i="29"/>
  <c r="Z6" i="29"/>
  <c r="Z17" i="29"/>
  <c r="O6" i="29"/>
  <c r="O18" i="29"/>
  <c r="O20" i="29"/>
  <c r="BU9" i="29"/>
  <c r="N20" i="29"/>
  <c r="O17" i="29"/>
  <c r="AW14" i="29"/>
  <c r="U6" i="29"/>
  <c r="X6" i="29" s="1"/>
  <c r="U12" i="29"/>
  <c r="X12" i="29" s="1"/>
  <c r="Z9" i="29"/>
  <c r="O9" i="29"/>
  <c r="Z10" i="29"/>
  <c r="N10" i="29"/>
  <c r="BE8" i="29" s="1"/>
  <c r="Z19" i="29"/>
  <c r="N19" i="29"/>
  <c r="O19" i="29"/>
  <c r="O4" i="29"/>
  <c r="BU15" i="29"/>
  <c r="N9" i="29"/>
  <c r="O15" i="29"/>
  <c r="L19" i="29"/>
  <c r="K15" i="29"/>
  <c r="L15" i="29" s="1"/>
  <c r="U15" i="29"/>
  <c r="X15" i="29" s="1"/>
  <c r="U5" i="29"/>
  <c r="X5" i="29" s="1"/>
  <c r="Z13" i="29"/>
  <c r="O13" i="29"/>
  <c r="N17" i="29"/>
  <c r="Z7" i="29"/>
  <c r="O7" i="29"/>
  <c r="Z16" i="29"/>
  <c r="O16" i="29"/>
  <c r="Z12" i="29"/>
  <c r="N12" i="29"/>
  <c r="BM15" i="29" s="1"/>
  <c r="U4" i="29"/>
  <c r="X4" i="29" s="1"/>
  <c r="O5" i="29"/>
  <c r="H19" i="24"/>
  <c r="H14" i="24"/>
  <c r="H13" i="24"/>
  <c r="H12" i="24"/>
  <c r="H8" i="24"/>
  <c r="H7" i="24"/>
  <c r="H5" i="24"/>
  <c r="W5" i="24" s="1"/>
  <c r="H10" i="24"/>
  <c r="W10" i="24" s="1"/>
  <c r="H11" i="24"/>
  <c r="H6" i="24"/>
  <c r="H4" i="24"/>
  <c r="H17" i="24"/>
  <c r="H9" i="24"/>
  <c r="W6" i="24"/>
  <c r="H16" i="27"/>
  <c r="H9" i="27"/>
  <c r="W9" i="27" s="1"/>
  <c r="H8" i="27"/>
  <c r="H7" i="27"/>
  <c r="H6" i="27"/>
  <c r="H4" i="27"/>
  <c r="W4" i="27" s="1"/>
  <c r="H13" i="27"/>
  <c r="H5" i="27"/>
  <c r="W5" i="27" s="1"/>
  <c r="H19" i="27"/>
  <c r="H18" i="27"/>
  <c r="W18" i="27" s="1"/>
  <c r="H12" i="27"/>
  <c r="H11" i="27"/>
  <c r="H20" i="27"/>
  <c r="H15" i="27"/>
  <c r="H14" i="27"/>
  <c r="W14" i="27" s="1"/>
  <c r="H10" i="27"/>
  <c r="H17" i="27"/>
  <c r="E10" i="24"/>
  <c r="W8" i="24"/>
  <c r="V11" i="26"/>
  <c r="W16" i="27"/>
  <c r="W8" i="27"/>
  <c r="V13" i="28"/>
  <c r="V4" i="27"/>
  <c r="M10" i="24"/>
  <c r="E5" i="24"/>
  <c r="J5" i="24" s="1"/>
  <c r="E7" i="24"/>
  <c r="J7" i="24" s="1"/>
  <c r="E8" i="24"/>
  <c r="J8" i="24" s="1"/>
  <c r="E12" i="24"/>
  <c r="J12" i="24" s="1"/>
  <c r="E13" i="24"/>
  <c r="J13" i="24" s="1"/>
  <c r="E14" i="24"/>
  <c r="J14" i="24" s="1"/>
  <c r="E15" i="24"/>
  <c r="E4" i="27"/>
  <c r="E6" i="27"/>
  <c r="J6" i="27" s="1"/>
  <c r="E9" i="27"/>
  <c r="J9" i="27" s="1"/>
  <c r="W19" i="24"/>
  <c r="W7" i="24"/>
  <c r="V18" i="25"/>
  <c r="V10" i="25"/>
  <c r="V13" i="27"/>
  <c r="W11" i="27"/>
  <c r="U6" i="28"/>
  <c r="U10" i="28"/>
  <c r="U18" i="28"/>
  <c r="V15" i="28"/>
  <c r="M9" i="24"/>
  <c r="E4" i="24"/>
  <c r="J4" i="24" s="1"/>
  <c r="E6" i="24"/>
  <c r="J6" i="24" s="1"/>
  <c r="E11" i="24"/>
  <c r="J11" i="24" s="1"/>
  <c r="F18" i="24"/>
  <c r="K18" i="24" s="1"/>
  <c r="E19" i="24"/>
  <c r="J19" i="24" s="1"/>
  <c r="L19" i="24" s="1"/>
  <c r="M13" i="25"/>
  <c r="T4" i="26"/>
  <c r="F9" i="26"/>
  <c r="K9" i="26" s="1"/>
  <c r="E5" i="27"/>
  <c r="J5" i="27" s="1"/>
  <c r="E11" i="27"/>
  <c r="U19" i="24"/>
  <c r="V20" i="24"/>
  <c r="V12" i="24"/>
  <c r="V8" i="24"/>
  <c r="V12" i="26"/>
  <c r="V5" i="28"/>
  <c r="H18" i="28"/>
  <c r="H19" i="28"/>
  <c r="H20" i="28"/>
  <c r="H4" i="28"/>
  <c r="W4" i="28" s="1"/>
  <c r="W17" i="28"/>
  <c r="V18" i="28"/>
  <c r="H5" i="28"/>
  <c r="H6" i="28"/>
  <c r="H7" i="28"/>
  <c r="H8" i="28"/>
  <c r="H9" i="28"/>
  <c r="H10" i="28"/>
  <c r="W10" i="28" s="1"/>
  <c r="H11" i="28"/>
  <c r="W11" i="28" s="1"/>
  <c r="H12" i="28"/>
  <c r="W12" i="28" s="1"/>
  <c r="H13" i="28"/>
  <c r="W13" i="28" s="1"/>
  <c r="H14" i="28"/>
  <c r="W14" i="28" s="1"/>
  <c r="H15" i="28"/>
  <c r="U16" i="28"/>
  <c r="V11" i="28"/>
  <c r="U4" i="28"/>
  <c r="V12" i="28"/>
  <c r="U13" i="28"/>
  <c r="V6" i="28"/>
  <c r="V8" i="28"/>
  <c r="V9" i="28"/>
  <c r="W19" i="28"/>
  <c r="W20" i="28"/>
  <c r="U11" i="28"/>
  <c r="V4" i="28"/>
  <c r="J8" i="28"/>
  <c r="L8" i="28" s="1"/>
  <c r="T8" i="28"/>
  <c r="T4" i="28"/>
  <c r="E7" i="28"/>
  <c r="J7" i="28" s="1"/>
  <c r="L7" i="28" s="1"/>
  <c r="U7" i="28"/>
  <c r="W9" i="28"/>
  <c r="U14" i="28"/>
  <c r="E18" i="28"/>
  <c r="J18" i="28" s="1"/>
  <c r="L18" i="28" s="1"/>
  <c r="V7" i="28"/>
  <c r="V14" i="28"/>
  <c r="U15" i="28"/>
  <c r="W18" i="28"/>
  <c r="W7" i="28"/>
  <c r="U17" i="28"/>
  <c r="V19" i="28"/>
  <c r="E11" i="28"/>
  <c r="J11" i="28" s="1"/>
  <c r="L11" i="28" s="1"/>
  <c r="E5" i="28"/>
  <c r="J5" i="28" s="1"/>
  <c r="L5" i="28" s="1"/>
  <c r="E6" i="28"/>
  <c r="U8" i="28"/>
  <c r="U5" i="28"/>
  <c r="W5" i="28"/>
  <c r="W6" i="28"/>
  <c r="W8" i="28"/>
  <c r="U9" i="28"/>
  <c r="U12" i="28"/>
  <c r="M17" i="28"/>
  <c r="M20" i="28"/>
  <c r="M16" i="28"/>
  <c r="N16" i="28" s="1"/>
  <c r="M10" i="28"/>
  <c r="M15" i="28"/>
  <c r="M9" i="28"/>
  <c r="M14" i="28"/>
  <c r="M19" i="28"/>
  <c r="O19" i="28" s="1"/>
  <c r="M13" i="28"/>
  <c r="M12" i="28"/>
  <c r="M8" i="28"/>
  <c r="M11" i="28"/>
  <c r="M4" i="28"/>
  <c r="M7" i="28"/>
  <c r="M6" i="28"/>
  <c r="M5" i="28"/>
  <c r="M18" i="28"/>
  <c r="L4" i="28"/>
  <c r="O16" i="28"/>
  <c r="O20" i="28"/>
  <c r="N4" i="28"/>
  <c r="V16" i="28"/>
  <c r="E17" i="28"/>
  <c r="J17" i="28" s="1"/>
  <c r="L17" i="28" s="1"/>
  <c r="E20" i="28"/>
  <c r="J20" i="28" s="1"/>
  <c r="L20" i="28" s="1"/>
  <c r="E16" i="28"/>
  <c r="J16" i="28" s="1"/>
  <c r="L16" i="28" s="1"/>
  <c r="E10" i="28"/>
  <c r="J10" i="28" s="1"/>
  <c r="L10" i="28" s="1"/>
  <c r="E15" i="28"/>
  <c r="J15" i="28" s="1"/>
  <c r="L15" i="28" s="1"/>
  <c r="E9" i="28"/>
  <c r="J9" i="28" s="1"/>
  <c r="L9" i="28" s="1"/>
  <c r="E14" i="28"/>
  <c r="E19" i="28"/>
  <c r="E13" i="28"/>
  <c r="E12" i="28"/>
  <c r="N9" i="28"/>
  <c r="N10" i="28"/>
  <c r="V10" i="28"/>
  <c r="W16" i="28"/>
  <c r="O13" i="28"/>
  <c r="O14" i="28"/>
  <c r="U20" i="28"/>
  <c r="O18" i="28"/>
  <c r="T18" i="28"/>
  <c r="V20" i="28"/>
  <c r="N20" i="28"/>
  <c r="CS17" i="28" s="1"/>
  <c r="O15" i="28"/>
  <c r="W15" i="28"/>
  <c r="F19" i="28"/>
  <c r="W10" i="27"/>
  <c r="W20" i="26"/>
  <c r="V17" i="25"/>
  <c r="V11" i="27"/>
  <c r="W20" i="27"/>
  <c r="V18" i="27"/>
  <c r="V16" i="27"/>
  <c r="W7" i="27"/>
  <c r="T5" i="27"/>
  <c r="T4" i="27"/>
  <c r="V5" i="27"/>
  <c r="W19" i="27"/>
  <c r="V7" i="27"/>
  <c r="V12" i="27"/>
  <c r="W13" i="27"/>
  <c r="J4" i="27"/>
  <c r="T6" i="27"/>
  <c r="T9" i="27"/>
  <c r="T11" i="27"/>
  <c r="J11" i="27"/>
  <c r="L11" i="27"/>
  <c r="W6" i="27"/>
  <c r="T12" i="27"/>
  <c r="J12" i="27"/>
  <c r="M17" i="27"/>
  <c r="N17" i="27" s="1"/>
  <c r="M20" i="27"/>
  <c r="M16" i="27"/>
  <c r="M10" i="27"/>
  <c r="M15" i="27"/>
  <c r="N15" i="27" s="1"/>
  <c r="M14" i="27"/>
  <c r="M8" i="27"/>
  <c r="O8" i="27" s="1"/>
  <c r="M19" i="27"/>
  <c r="M13" i="27"/>
  <c r="M18" i="27"/>
  <c r="M12" i="27"/>
  <c r="O12" i="27" s="1"/>
  <c r="W15" i="27"/>
  <c r="F20" i="27"/>
  <c r="K20" i="27" s="1"/>
  <c r="F15" i="27"/>
  <c r="K15" i="27" s="1"/>
  <c r="F9" i="27"/>
  <c r="F14" i="27"/>
  <c r="K14" i="27" s="1"/>
  <c r="F19" i="27"/>
  <c r="K19" i="27" s="1"/>
  <c r="F13" i="27"/>
  <c r="K13" i="27" s="1"/>
  <c r="F12" i="27"/>
  <c r="M9" i="27"/>
  <c r="F10" i="27"/>
  <c r="K10" i="27" s="1"/>
  <c r="F17" i="27"/>
  <c r="N19" i="27"/>
  <c r="M4" i="27"/>
  <c r="E17" i="27"/>
  <c r="J17" i="27" s="1"/>
  <c r="E20" i="27"/>
  <c r="J20" i="27" s="1"/>
  <c r="E16" i="27"/>
  <c r="J16" i="27" s="1"/>
  <c r="E10" i="27"/>
  <c r="J10" i="27" s="1"/>
  <c r="E15" i="27"/>
  <c r="J15" i="27" s="1"/>
  <c r="E14" i="27"/>
  <c r="J14" i="27" s="1"/>
  <c r="E8" i="27"/>
  <c r="J8" i="27" s="1"/>
  <c r="L8" i="27" s="1"/>
  <c r="E19" i="27"/>
  <c r="E13" i="27"/>
  <c r="E18" i="27"/>
  <c r="F4" i="27"/>
  <c r="V8" i="27"/>
  <c r="O14" i="27"/>
  <c r="V17" i="27"/>
  <c r="F18" i="27"/>
  <c r="F5" i="27"/>
  <c r="K5" i="27" s="1"/>
  <c r="L5" i="27" s="1"/>
  <c r="M6" i="27"/>
  <c r="O6" i="27" s="1"/>
  <c r="W12" i="27"/>
  <c r="T15" i="27"/>
  <c r="F16" i="27"/>
  <c r="K16" i="27" s="1"/>
  <c r="W17" i="27"/>
  <c r="U20" i="27"/>
  <c r="M5" i="27"/>
  <c r="O5" i="27" s="1"/>
  <c r="F6" i="27"/>
  <c r="K6" i="27" s="1"/>
  <c r="L6" i="27" s="1"/>
  <c r="E7" i="27"/>
  <c r="J7" i="27" s="1"/>
  <c r="M7" i="27"/>
  <c r="V9" i="27"/>
  <c r="V10" i="27"/>
  <c r="U15" i="27"/>
  <c r="O18" i="27"/>
  <c r="V20" i="27"/>
  <c r="U8" i="27"/>
  <c r="F7" i="27"/>
  <c r="K7" i="27" s="1"/>
  <c r="L7" i="27" s="1"/>
  <c r="M11" i="27"/>
  <c r="U11" i="27"/>
  <c r="V15" i="27"/>
  <c r="V18" i="26"/>
  <c r="T7" i="26"/>
  <c r="V5" i="26"/>
  <c r="W4" i="26"/>
  <c r="F6" i="26"/>
  <c r="F10" i="26"/>
  <c r="K10" i="26" s="1"/>
  <c r="F5" i="26"/>
  <c r="K5" i="26" s="1"/>
  <c r="L5" i="26" s="1"/>
  <c r="W5" i="26"/>
  <c r="F11" i="26"/>
  <c r="K11" i="26" s="1"/>
  <c r="V13" i="26"/>
  <c r="V14" i="26"/>
  <c r="V15" i="26"/>
  <c r="T5" i="26"/>
  <c r="V7" i="26"/>
  <c r="F12" i="26"/>
  <c r="W15" i="26"/>
  <c r="V19" i="26"/>
  <c r="V20" i="26"/>
  <c r="V4" i="26"/>
  <c r="F7" i="26"/>
  <c r="K7" i="26" s="1"/>
  <c r="L7" i="26" s="1"/>
  <c r="W7" i="26"/>
  <c r="V8" i="26"/>
  <c r="U9" i="26"/>
  <c r="F13" i="26"/>
  <c r="K13" i="26" s="1"/>
  <c r="F14" i="26"/>
  <c r="K14" i="26" s="1"/>
  <c r="L14" i="26" s="1"/>
  <c r="F15" i="26"/>
  <c r="K15" i="26" s="1"/>
  <c r="F16" i="26"/>
  <c r="K16" i="26" s="1"/>
  <c r="F4" i="26"/>
  <c r="T6" i="26"/>
  <c r="F8" i="26"/>
  <c r="K8" i="26" s="1"/>
  <c r="V9" i="26"/>
  <c r="F17" i="26"/>
  <c r="K17" i="26" s="1"/>
  <c r="F18" i="26"/>
  <c r="M17" i="26"/>
  <c r="M20" i="26"/>
  <c r="M16" i="26"/>
  <c r="N16" i="26" s="1"/>
  <c r="M10" i="26"/>
  <c r="M15" i="26"/>
  <c r="M9" i="26"/>
  <c r="N9" i="26" s="1"/>
  <c r="M14" i="26"/>
  <c r="M8" i="26"/>
  <c r="O8" i="26" s="1"/>
  <c r="M19" i="26"/>
  <c r="M13" i="26"/>
  <c r="M12" i="26"/>
  <c r="M4" i="26"/>
  <c r="M18" i="26"/>
  <c r="M7" i="26"/>
  <c r="M6" i="26"/>
  <c r="M5" i="26"/>
  <c r="N5" i="26" s="1"/>
  <c r="M11" i="26"/>
  <c r="O16" i="26"/>
  <c r="CC16" i="26" s="1"/>
  <c r="N13" i="26"/>
  <c r="V10" i="26"/>
  <c r="W16" i="26"/>
  <c r="W8" i="26"/>
  <c r="N20" i="26"/>
  <c r="O4" i="26"/>
  <c r="T11" i="26"/>
  <c r="J11" i="26"/>
  <c r="V17" i="26"/>
  <c r="U11" i="26"/>
  <c r="E17" i="26"/>
  <c r="J17" i="26" s="1"/>
  <c r="L17" i="26" s="1"/>
  <c r="E20" i="26"/>
  <c r="J20" i="26" s="1"/>
  <c r="L20" i="26" s="1"/>
  <c r="E16" i="26"/>
  <c r="J16" i="26" s="1"/>
  <c r="E10" i="26"/>
  <c r="J10" i="26" s="1"/>
  <c r="L10" i="26" s="1"/>
  <c r="E15" i="26"/>
  <c r="J15" i="26" s="1"/>
  <c r="L15" i="26" s="1"/>
  <c r="E9" i="26"/>
  <c r="J9" i="26" s="1"/>
  <c r="L9" i="26" s="1"/>
  <c r="E14" i="26"/>
  <c r="J14" i="26" s="1"/>
  <c r="E8" i="26"/>
  <c r="J8" i="26" s="1"/>
  <c r="L8" i="26" s="1"/>
  <c r="E19" i="26"/>
  <c r="E13" i="26"/>
  <c r="E12" i="26"/>
  <c r="O9" i="26"/>
  <c r="O15" i="26"/>
  <c r="V16" i="26"/>
  <c r="E18" i="26"/>
  <c r="U20" i="26"/>
  <c r="H14" i="26"/>
  <c r="O14" i="26" s="1"/>
  <c r="H19" i="26"/>
  <c r="O19" i="26" s="1"/>
  <c r="H13" i="26"/>
  <c r="H12" i="26"/>
  <c r="O12" i="26" s="1"/>
  <c r="H18" i="26"/>
  <c r="O18" i="26" s="1"/>
  <c r="H11" i="26"/>
  <c r="H17" i="26"/>
  <c r="F19" i="26"/>
  <c r="V14" i="24"/>
  <c r="V12" i="25"/>
  <c r="W7" i="25"/>
  <c r="T6" i="25"/>
  <c r="V7" i="25"/>
  <c r="H11" i="25"/>
  <c r="W11" i="25" s="1"/>
  <c r="V14" i="25"/>
  <c r="W15" i="25"/>
  <c r="H17" i="25"/>
  <c r="W17" i="25" s="1"/>
  <c r="V6" i="25"/>
  <c r="V5" i="25"/>
  <c r="W6" i="25"/>
  <c r="H9" i="25"/>
  <c r="V13" i="25"/>
  <c r="W5" i="25"/>
  <c r="H8" i="25"/>
  <c r="F7" i="25"/>
  <c r="K7" i="25" s="1"/>
  <c r="U17" i="25"/>
  <c r="V9" i="25"/>
  <c r="F12" i="25"/>
  <c r="K12" i="25" s="1"/>
  <c r="V16" i="25"/>
  <c r="F18" i="25"/>
  <c r="U18" i="25" s="1"/>
  <c r="F6" i="25"/>
  <c r="K6" i="25" s="1"/>
  <c r="L6" i="25" s="1"/>
  <c r="V4" i="25"/>
  <c r="F8" i="25"/>
  <c r="K8" i="25" s="1"/>
  <c r="V19" i="25"/>
  <c r="F5" i="25"/>
  <c r="K5" i="25" s="1"/>
  <c r="F4" i="25"/>
  <c r="W4" i="25"/>
  <c r="V15" i="25"/>
  <c r="N5" i="25"/>
  <c r="O5" i="25"/>
  <c r="AK19" i="25" s="1"/>
  <c r="N13" i="25"/>
  <c r="E4" i="25"/>
  <c r="M4" i="25"/>
  <c r="M11" i="25"/>
  <c r="O15" i="25"/>
  <c r="BY13" i="25" s="1"/>
  <c r="K18" i="25"/>
  <c r="E5" i="25"/>
  <c r="Z5" i="25" s="1"/>
  <c r="E13" i="25"/>
  <c r="M17" i="25"/>
  <c r="M20" i="25"/>
  <c r="N20" i="25" s="1"/>
  <c r="M16" i="25"/>
  <c r="N16" i="25" s="1"/>
  <c r="M10" i="25"/>
  <c r="M15" i="25"/>
  <c r="M9" i="25"/>
  <c r="N9" i="25" s="1"/>
  <c r="M14" i="25"/>
  <c r="M8" i="25"/>
  <c r="O8" i="25" s="1"/>
  <c r="M19" i="25"/>
  <c r="M18" i="25"/>
  <c r="M6" i="25"/>
  <c r="F20" i="25"/>
  <c r="K20" i="25" s="1"/>
  <c r="F16" i="25"/>
  <c r="K16" i="25" s="1"/>
  <c r="F10" i="25"/>
  <c r="K10" i="25" s="1"/>
  <c r="F15" i="25"/>
  <c r="K15" i="25" s="1"/>
  <c r="F9" i="25"/>
  <c r="K9" i="25" s="1"/>
  <c r="F14" i="25"/>
  <c r="K14" i="25" s="1"/>
  <c r="F19" i="25"/>
  <c r="F13" i="25"/>
  <c r="F11" i="25"/>
  <c r="E17" i="25"/>
  <c r="J17" i="25" s="1"/>
  <c r="L17" i="25" s="1"/>
  <c r="E20" i="25"/>
  <c r="J20" i="25" s="1"/>
  <c r="E16" i="25"/>
  <c r="J16" i="25" s="1"/>
  <c r="E10" i="25"/>
  <c r="J10" i="25" s="1"/>
  <c r="E15" i="25"/>
  <c r="J15" i="25" s="1"/>
  <c r="E9" i="25"/>
  <c r="J9" i="25" s="1"/>
  <c r="E14" i="25"/>
  <c r="E8" i="25"/>
  <c r="E19" i="25"/>
  <c r="E18" i="25"/>
  <c r="E12" i="25"/>
  <c r="N15" i="25"/>
  <c r="E7" i="25"/>
  <c r="J7" i="25" s="1"/>
  <c r="M7" i="25"/>
  <c r="M12" i="25"/>
  <c r="N11" i="25"/>
  <c r="W8" i="25"/>
  <c r="W9" i="25"/>
  <c r="N10" i="25"/>
  <c r="E11" i="25"/>
  <c r="J11" i="25" s="1"/>
  <c r="V11" i="25"/>
  <c r="O17" i="25"/>
  <c r="V20" i="25"/>
  <c r="H14" i="25"/>
  <c r="W14" i="25" s="1"/>
  <c r="H19" i="25"/>
  <c r="O19" i="25" s="1"/>
  <c r="H13" i="25"/>
  <c r="O13" i="25" s="1"/>
  <c r="H12" i="25"/>
  <c r="O12" i="25" s="1"/>
  <c r="H18" i="25"/>
  <c r="H20" i="25"/>
  <c r="H16" i="25"/>
  <c r="H10" i="25"/>
  <c r="AK17" i="25"/>
  <c r="AK13" i="25"/>
  <c r="W13" i="24"/>
  <c r="T10" i="24"/>
  <c r="T9" i="24"/>
  <c r="V16" i="24"/>
  <c r="T15" i="24"/>
  <c r="V10" i="24"/>
  <c r="W9" i="24"/>
  <c r="T4" i="24"/>
  <c r="F5" i="24"/>
  <c r="K5" i="24" s="1"/>
  <c r="L5" i="24" s="1"/>
  <c r="F10" i="24"/>
  <c r="K10" i="24" s="1"/>
  <c r="F7" i="24"/>
  <c r="K7" i="24" s="1"/>
  <c r="L7" i="24" s="1"/>
  <c r="T7" i="24"/>
  <c r="F12" i="24"/>
  <c r="K12" i="24" s="1"/>
  <c r="L12" i="24" s="1"/>
  <c r="F15" i="24"/>
  <c r="F9" i="24"/>
  <c r="Z9" i="24" s="1"/>
  <c r="T17" i="24"/>
  <c r="V4" i="24"/>
  <c r="T6" i="24"/>
  <c r="T8" i="24"/>
  <c r="F13" i="24"/>
  <c r="T14" i="24"/>
  <c r="E16" i="24"/>
  <c r="T18" i="24"/>
  <c r="T19" i="24"/>
  <c r="E20" i="24"/>
  <c r="F4" i="24"/>
  <c r="K4" i="24" s="1"/>
  <c r="L4" i="24" s="1"/>
  <c r="W4" i="24"/>
  <c r="F8" i="24"/>
  <c r="N10" i="24"/>
  <c r="F11" i="24"/>
  <c r="K11" i="24" s="1"/>
  <c r="L11" i="24" s="1"/>
  <c r="U11" i="24"/>
  <c r="J15" i="24"/>
  <c r="F16" i="24"/>
  <c r="K16" i="24" s="1"/>
  <c r="V17" i="24"/>
  <c r="U18" i="24"/>
  <c r="F20" i="24"/>
  <c r="U20" i="24" s="1"/>
  <c r="T5" i="24"/>
  <c r="V6" i="24"/>
  <c r="T12" i="24"/>
  <c r="W17" i="24"/>
  <c r="F6" i="24"/>
  <c r="K6" i="24" s="1"/>
  <c r="L6" i="24" s="1"/>
  <c r="U10" i="24"/>
  <c r="F14" i="24"/>
  <c r="Z19" i="24"/>
  <c r="O19" i="24"/>
  <c r="V11" i="24"/>
  <c r="N9" i="24"/>
  <c r="O9" i="24"/>
  <c r="M15" i="24"/>
  <c r="V18" i="24"/>
  <c r="M17" i="24"/>
  <c r="O17" i="24" s="1"/>
  <c r="M20" i="24"/>
  <c r="M16" i="24"/>
  <c r="M14" i="24"/>
  <c r="M8" i="24"/>
  <c r="M18" i="24"/>
  <c r="N18" i="24" s="1"/>
  <c r="M11" i="24"/>
  <c r="Z11" i="24" s="1"/>
  <c r="W12" i="24"/>
  <c r="V13" i="24"/>
  <c r="V19" i="24"/>
  <c r="N19" i="24"/>
  <c r="CO14" i="24" s="1"/>
  <c r="Z10" i="24"/>
  <c r="M4" i="24"/>
  <c r="V7" i="24"/>
  <c r="BE7" i="24"/>
  <c r="O10" i="24"/>
  <c r="BE11" i="24" s="1"/>
  <c r="W11" i="24"/>
  <c r="U12" i="24"/>
  <c r="BE17" i="24"/>
  <c r="M5" i="24"/>
  <c r="O5" i="24" s="1"/>
  <c r="BE19" i="24"/>
  <c r="BE12" i="24"/>
  <c r="BE15" i="24"/>
  <c r="BE9" i="24"/>
  <c r="T13" i="24"/>
  <c r="N11" i="24"/>
  <c r="M6" i="24"/>
  <c r="N6" i="24" s="1"/>
  <c r="J9" i="24"/>
  <c r="J10" i="24"/>
  <c r="L10" i="24" s="1"/>
  <c r="M12" i="24"/>
  <c r="O14" i="24"/>
  <c r="W14" i="24"/>
  <c r="N15" i="24"/>
  <c r="V15" i="24"/>
  <c r="L18" i="24"/>
  <c r="M7" i="24"/>
  <c r="M13" i="24"/>
  <c r="N13" i="24" s="1"/>
  <c r="H15" i="24"/>
  <c r="F17" i="24"/>
  <c r="K17" i="24" s="1"/>
  <c r="L17" i="24" s="1"/>
  <c r="H16" i="24"/>
  <c r="O16" i="24" s="1"/>
  <c r="H20" i="24"/>
  <c r="O20" i="24" s="1"/>
  <c r="H18" i="24"/>
  <c r="H13" i="22"/>
  <c r="H20" i="22"/>
  <c r="H12" i="22"/>
  <c r="H4" i="22"/>
  <c r="H5" i="22"/>
  <c r="H19" i="22"/>
  <c r="H11" i="22"/>
  <c r="H16" i="22"/>
  <c r="H8" i="22"/>
  <c r="H18" i="22"/>
  <c r="H17" i="22"/>
  <c r="H9" i="22"/>
  <c r="F4" i="22"/>
  <c r="K4" i="22" s="1"/>
  <c r="H15" i="22"/>
  <c r="H7" i="22"/>
  <c r="H10" i="22"/>
  <c r="H14" i="22"/>
  <c r="F9" i="22"/>
  <c r="K9" i="22" s="1"/>
  <c r="E17" i="22"/>
  <c r="J17" i="22" s="1"/>
  <c r="F8" i="22"/>
  <c r="K8" i="22" s="1"/>
  <c r="E9" i="22"/>
  <c r="J9" i="22" s="1"/>
  <c r="F7" i="22"/>
  <c r="K7" i="22" s="1"/>
  <c r="F10" i="22"/>
  <c r="K10" i="22" s="1"/>
  <c r="F18" i="22"/>
  <c r="K18" i="22" s="1"/>
  <c r="F16" i="22"/>
  <c r="K16" i="22" s="1"/>
  <c r="F15" i="22"/>
  <c r="K15" i="22" s="1"/>
  <c r="F17" i="22"/>
  <c r="K17" i="22" s="1"/>
  <c r="E14" i="22"/>
  <c r="J14" i="22" s="1"/>
  <c r="E6" i="22"/>
  <c r="J6" i="22" s="1"/>
  <c r="E16" i="22"/>
  <c r="J16" i="22" s="1"/>
  <c r="E7" i="22"/>
  <c r="J7" i="22" s="1"/>
  <c r="E13" i="22"/>
  <c r="J13" i="22" s="1"/>
  <c r="J5" i="22"/>
  <c r="F14" i="22"/>
  <c r="K14" i="22" s="1"/>
  <c r="F6" i="22"/>
  <c r="K6" i="22" s="1"/>
  <c r="E20" i="22"/>
  <c r="J20" i="22" s="1"/>
  <c r="E12" i="22"/>
  <c r="J12" i="22" s="1"/>
  <c r="F13" i="22"/>
  <c r="K13" i="22" s="1"/>
  <c r="F5" i="22"/>
  <c r="K5" i="22" s="1"/>
  <c r="E8" i="22"/>
  <c r="J8" i="22" s="1"/>
  <c r="E19" i="22"/>
  <c r="J19" i="22" s="1"/>
  <c r="E11" i="22"/>
  <c r="J11" i="22" s="1"/>
  <c r="F20" i="22"/>
  <c r="K20" i="22" s="1"/>
  <c r="F12" i="22"/>
  <c r="K12" i="22" s="1"/>
  <c r="E15" i="22"/>
  <c r="J15" i="22" s="1"/>
  <c r="E18" i="22"/>
  <c r="J18" i="22" s="1"/>
  <c r="F19" i="22"/>
  <c r="K19" i="22" s="1"/>
  <c r="AW20" i="31" l="1"/>
  <c r="AA8" i="31" s="1"/>
  <c r="AB8" i="31" s="1"/>
  <c r="BA20" i="32"/>
  <c r="AA9" i="32" s="1"/>
  <c r="AB9" i="32" s="1"/>
  <c r="BY14" i="32"/>
  <c r="BY7" i="32"/>
  <c r="BY15" i="32"/>
  <c r="CO17" i="32"/>
  <c r="AW18" i="32"/>
  <c r="AW16" i="32"/>
  <c r="AW19" i="32"/>
  <c r="AW9" i="32"/>
  <c r="CO15" i="32"/>
  <c r="CO10" i="32"/>
  <c r="BI20" i="32"/>
  <c r="AA11" i="32" s="1"/>
  <c r="AB11" i="32" s="1"/>
  <c r="BE8" i="32"/>
  <c r="BE4" i="32"/>
  <c r="BE7" i="32"/>
  <c r="BE9" i="32"/>
  <c r="BE6" i="32"/>
  <c r="BE5" i="32"/>
  <c r="BE17" i="32"/>
  <c r="BE16" i="32"/>
  <c r="BE10" i="32"/>
  <c r="BE11" i="32"/>
  <c r="BE13" i="32"/>
  <c r="BE12" i="32"/>
  <c r="BE14" i="32"/>
  <c r="BE18" i="32"/>
  <c r="BE19" i="32"/>
  <c r="BE15" i="32"/>
  <c r="AO15" i="32"/>
  <c r="AO13" i="32"/>
  <c r="AO19" i="32"/>
  <c r="AO16" i="32"/>
  <c r="AO12" i="32"/>
  <c r="AO18" i="32"/>
  <c r="AO9" i="32"/>
  <c r="AO17" i="32"/>
  <c r="AO10" i="32"/>
  <c r="AO11" i="32"/>
  <c r="AO6" i="32"/>
  <c r="BU8" i="32"/>
  <c r="BU4" i="32"/>
  <c r="BU7" i="32"/>
  <c r="BU6" i="32"/>
  <c r="BU5" i="32"/>
  <c r="BU13" i="32"/>
  <c r="BU9" i="32"/>
  <c r="BU14" i="32"/>
  <c r="BU15" i="32"/>
  <c r="BU16" i="32"/>
  <c r="BU19" i="32"/>
  <c r="BU12" i="32"/>
  <c r="BU17" i="32"/>
  <c r="BU10" i="32"/>
  <c r="BU11" i="32"/>
  <c r="BU18" i="32"/>
  <c r="BY12" i="32"/>
  <c r="BY19" i="32"/>
  <c r="BY10" i="32"/>
  <c r="CO4" i="32"/>
  <c r="BQ20" i="32"/>
  <c r="AA13" i="32" s="1"/>
  <c r="AB13" i="32" s="1"/>
  <c r="BY9" i="32"/>
  <c r="AW14" i="32"/>
  <c r="AW10" i="32"/>
  <c r="AW13" i="32"/>
  <c r="AW7" i="32"/>
  <c r="CO18" i="32"/>
  <c r="CO12" i="32"/>
  <c r="CO14" i="32"/>
  <c r="CO11" i="32"/>
  <c r="CO7" i="32"/>
  <c r="X19" i="32"/>
  <c r="CG9" i="32"/>
  <c r="CG6" i="32"/>
  <c r="CG5" i="32"/>
  <c r="CG7" i="32"/>
  <c r="CG8" i="32"/>
  <c r="CG4" i="32"/>
  <c r="CG18" i="32"/>
  <c r="CG11" i="32"/>
  <c r="CG16" i="32"/>
  <c r="CG12" i="32"/>
  <c r="CG15" i="32"/>
  <c r="CG19" i="32"/>
  <c r="CG10" i="32"/>
  <c r="CG17" i="32"/>
  <c r="CG14" i="32"/>
  <c r="CG13" i="32"/>
  <c r="AS6" i="32"/>
  <c r="AS5" i="32"/>
  <c r="AS9" i="32"/>
  <c r="AS8" i="32"/>
  <c r="AS4" i="32"/>
  <c r="AS7" i="32"/>
  <c r="AS16" i="32"/>
  <c r="AS13" i="32"/>
  <c r="AS18" i="32"/>
  <c r="AS11" i="32"/>
  <c r="AS12" i="32"/>
  <c r="AS15" i="32"/>
  <c r="AS19" i="32"/>
  <c r="AS14" i="32"/>
  <c r="AS10" i="32"/>
  <c r="AS17" i="32"/>
  <c r="BY18" i="32"/>
  <c r="CO16" i="32"/>
  <c r="CO8" i="32"/>
  <c r="X20" i="32"/>
  <c r="BY13" i="32"/>
  <c r="BY4" i="32"/>
  <c r="BY5" i="32"/>
  <c r="AW15" i="32"/>
  <c r="AW17" i="32"/>
  <c r="AW5" i="32"/>
  <c r="AW4" i="32"/>
  <c r="BM9" i="32"/>
  <c r="BM8" i="32"/>
  <c r="BM4" i="32"/>
  <c r="BM7" i="32"/>
  <c r="BM13" i="32"/>
  <c r="BM6" i="32"/>
  <c r="BM5" i="32"/>
  <c r="BM18" i="32"/>
  <c r="BM16" i="32"/>
  <c r="BM15" i="32"/>
  <c r="BM17" i="32"/>
  <c r="BM11" i="32"/>
  <c r="BM19" i="32"/>
  <c r="BM12" i="32"/>
  <c r="BM14" i="32"/>
  <c r="BM10" i="32"/>
  <c r="BY16" i="32"/>
  <c r="CO19" i="32"/>
  <c r="CC20" i="32"/>
  <c r="AA16" i="32" s="1"/>
  <c r="AB16" i="32" s="1"/>
  <c r="AO5" i="32"/>
  <c r="AO4" i="32"/>
  <c r="BY11" i="32"/>
  <c r="CO13" i="32"/>
  <c r="CK8" i="32"/>
  <c r="CK4" i="32"/>
  <c r="CK7" i="32"/>
  <c r="CK6" i="32"/>
  <c r="CK9" i="32"/>
  <c r="CK5" i="32"/>
  <c r="CK17" i="32"/>
  <c r="CK10" i="32"/>
  <c r="CK11" i="32"/>
  <c r="CK19" i="32"/>
  <c r="CK18" i="32"/>
  <c r="CK13" i="32"/>
  <c r="CK12" i="32"/>
  <c r="CK15" i="32"/>
  <c r="CK16" i="32"/>
  <c r="CK14" i="32"/>
  <c r="CS20" i="32"/>
  <c r="AA20" i="32" s="1"/>
  <c r="AB20" i="32" s="1"/>
  <c r="CO9" i="32"/>
  <c r="CO5" i="32"/>
  <c r="AG20" i="32"/>
  <c r="AA4" i="32" s="1"/>
  <c r="AB4" i="32" s="1"/>
  <c r="BY17" i="32"/>
  <c r="BY8" i="32"/>
  <c r="AW11" i="32"/>
  <c r="AW12" i="32"/>
  <c r="AW6" i="32"/>
  <c r="AK20" i="31"/>
  <c r="AA5" i="31" s="1"/>
  <c r="AB5" i="31" s="1"/>
  <c r="CC20" i="31"/>
  <c r="AA16" i="31" s="1"/>
  <c r="AB16" i="31" s="1"/>
  <c r="X20" i="31"/>
  <c r="BE7" i="31"/>
  <c r="BE4" i="31"/>
  <c r="BE18" i="31"/>
  <c r="BE10" i="31"/>
  <c r="BE8" i="31"/>
  <c r="BE9" i="31"/>
  <c r="BE11" i="31"/>
  <c r="BE12" i="31"/>
  <c r="BE6" i="31"/>
  <c r="BE19" i="31"/>
  <c r="BE13" i="31"/>
  <c r="BE15" i="31"/>
  <c r="BE17" i="31"/>
  <c r="BE14" i="31"/>
  <c r="BE16" i="31"/>
  <c r="BE5" i="31"/>
  <c r="CO8" i="31"/>
  <c r="CO7" i="31"/>
  <c r="CO14" i="31"/>
  <c r="CO4" i="31"/>
  <c r="CO16" i="31"/>
  <c r="CO15" i="31"/>
  <c r="CO13" i="31"/>
  <c r="CO19" i="31"/>
  <c r="CO11" i="31"/>
  <c r="CO10" i="31"/>
  <c r="BI6" i="31"/>
  <c r="BI10" i="31"/>
  <c r="BI7" i="31"/>
  <c r="BI5" i="31"/>
  <c r="BI19" i="31"/>
  <c r="BI11" i="31"/>
  <c r="BI4" i="31"/>
  <c r="BI12" i="31"/>
  <c r="BI18" i="31"/>
  <c r="BI17" i="31"/>
  <c r="BI16" i="31"/>
  <c r="BI13" i="31"/>
  <c r="BI15" i="31"/>
  <c r="BI8" i="31"/>
  <c r="BI9" i="31"/>
  <c r="BI14" i="31"/>
  <c r="BU7" i="31"/>
  <c r="BU17" i="31"/>
  <c r="BU9" i="31"/>
  <c r="BU11" i="31"/>
  <c r="BU5" i="31"/>
  <c r="BU10" i="31"/>
  <c r="BU19" i="31"/>
  <c r="BU13" i="31"/>
  <c r="BU4" i="31"/>
  <c r="BU16" i="31"/>
  <c r="BU14" i="31"/>
  <c r="BU12" i="31"/>
  <c r="BU6" i="31"/>
  <c r="BU8" i="31"/>
  <c r="BU15" i="31"/>
  <c r="BU18" i="31"/>
  <c r="CS5" i="31"/>
  <c r="CS19" i="31"/>
  <c r="CS13" i="31"/>
  <c r="CS8" i="31"/>
  <c r="CS6" i="31"/>
  <c r="CS14" i="31"/>
  <c r="CS17" i="31"/>
  <c r="CS15" i="31"/>
  <c r="CS9" i="31"/>
  <c r="CS7" i="31"/>
  <c r="CS4" i="31"/>
  <c r="CS16" i="31"/>
  <c r="CS12" i="31"/>
  <c r="CS11" i="31"/>
  <c r="CS18" i="31"/>
  <c r="CS10" i="31"/>
  <c r="BY20" i="31"/>
  <c r="AA15" i="31" s="1"/>
  <c r="AB15" i="31" s="1"/>
  <c r="CO12" i="31"/>
  <c r="CK6" i="31"/>
  <c r="CK16" i="31"/>
  <c r="CK12" i="31"/>
  <c r="AO7" i="31"/>
  <c r="AO17" i="31"/>
  <c r="AO9" i="31"/>
  <c r="AO10" i="31"/>
  <c r="AO4" i="31"/>
  <c r="AO15" i="31"/>
  <c r="AO16" i="31"/>
  <c r="AO12" i="31"/>
  <c r="AO6" i="31"/>
  <c r="AO11" i="31"/>
  <c r="AO18" i="31"/>
  <c r="AO5" i="31"/>
  <c r="AO19" i="31"/>
  <c r="AO14" i="31"/>
  <c r="AO13" i="31"/>
  <c r="AO8" i="31"/>
  <c r="CG8" i="31"/>
  <c r="CG7" i="31"/>
  <c r="CG15" i="31"/>
  <c r="AG5" i="31"/>
  <c r="AG19" i="31"/>
  <c r="AG13" i="31"/>
  <c r="AG14" i="31"/>
  <c r="AG8" i="31"/>
  <c r="AG4" i="31"/>
  <c r="AG17" i="31"/>
  <c r="AG15" i="31"/>
  <c r="AG9" i="31"/>
  <c r="AG7" i="31"/>
  <c r="AG11" i="31"/>
  <c r="AG16" i="31"/>
  <c r="AG12" i="31"/>
  <c r="AG6" i="31"/>
  <c r="AG18" i="31"/>
  <c r="AG10" i="31"/>
  <c r="CO18" i="31"/>
  <c r="CK11" i="31"/>
  <c r="BQ18" i="31"/>
  <c r="BQ5" i="31"/>
  <c r="BQ9" i="31"/>
  <c r="BQ12" i="31"/>
  <c r="BQ4" i="31"/>
  <c r="BQ13" i="31"/>
  <c r="BQ15" i="31"/>
  <c r="BQ17" i="31"/>
  <c r="BQ16" i="31"/>
  <c r="BQ8" i="31"/>
  <c r="BQ7" i="31"/>
  <c r="BQ14" i="31"/>
  <c r="BQ19" i="31"/>
  <c r="BQ11" i="31"/>
  <c r="BQ10" i="31"/>
  <c r="BQ6" i="31"/>
  <c r="CO6" i="31"/>
  <c r="CK17" i="31"/>
  <c r="BM5" i="31"/>
  <c r="BM19" i="31"/>
  <c r="BM13" i="31"/>
  <c r="BM4" i="31"/>
  <c r="BM6" i="31"/>
  <c r="BM18" i="31"/>
  <c r="BM15" i="31"/>
  <c r="BM10" i="31"/>
  <c r="BM14" i="31"/>
  <c r="BM17" i="31"/>
  <c r="BM9" i="31"/>
  <c r="BM16" i="31"/>
  <c r="BM12" i="31"/>
  <c r="BM11" i="31"/>
  <c r="BM8" i="31"/>
  <c r="BM7" i="31"/>
  <c r="CK19" i="31"/>
  <c r="CO17" i="31"/>
  <c r="CO5" i="31"/>
  <c r="CO9" i="31"/>
  <c r="BA14" i="31"/>
  <c r="BA19" i="31"/>
  <c r="BA11" i="31"/>
  <c r="BA4" i="31"/>
  <c r="BA6" i="31"/>
  <c r="BA8" i="31"/>
  <c r="BA7" i="31"/>
  <c r="BA13" i="31"/>
  <c r="BA9" i="31"/>
  <c r="BA5" i="31"/>
  <c r="BA10" i="31"/>
  <c r="BA18" i="31"/>
  <c r="BA17" i="31"/>
  <c r="BA16" i="31"/>
  <c r="BA15" i="31"/>
  <c r="BA12" i="31"/>
  <c r="CK8" i="31"/>
  <c r="CG14" i="31"/>
  <c r="X19" i="30"/>
  <c r="BA9" i="30"/>
  <c r="CO11" i="30"/>
  <c r="CO8" i="30"/>
  <c r="CO7" i="30"/>
  <c r="CO18" i="30"/>
  <c r="BA19" i="30"/>
  <c r="BA17" i="30"/>
  <c r="BU9" i="30"/>
  <c r="BU8" i="30"/>
  <c r="BU7" i="30"/>
  <c r="BU10" i="30"/>
  <c r="BU5" i="30"/>
  <c r="BU4" i="30"/>
  <c r="BU6" i="30"/>
  <c r="BU13" i="30"/>
  <c r="BU14" i="30"/>
  <c r="BU18" i="30"/>
  <c r="BU11" i="30"/>
  <c r="BU12" i="30"/>
  <c r="BU19" i="30"/>
  <c r="BU17" i="30"/>
  <c r="BU16" i="30"/>
  <c r="BU15" i="30"/>
  <c r="CK9" i="30"/>
  <c r="AK7" i="30"/>
  <c r="AK10" i="30"/>
  <c r="AK9" i="30"/>
  <c r="AK4" i="30"/>
  <c r="AK11" i="30"/>
  <c r="AK6" i="30"/>
  <c r="AK8" i="30"/>
  <c r="AK5" i="30"/>
  <c r="AK15" i="30"/>
  <c r="AK16" i="30"/>
  <c r="AK12" i="30"/>
  <c r="AK18" i="30"/>
  <c r="AK14" i="30"/>
  <c r="AK13" i="30"/>
  <c r="AK19" i="30"/>
  <c r="AK17" i="30"/>
  <c r="CO10" i="30"/>
  <c r="CK13" i="30"/>
  <c r="CO19" i="30"/>
  <c r="AS7" i="30"/>
  <c r="AS10" i="30"/>
  <c r="AS9" i="30"/>
  <c r="AS4" i="30"/>
  <c r="AS8" i="30"/>
  <c r="AS6" i="30"/>
  <c r="AS5" i="30"/>
  <c r="AS13" i="30"/>
  <c r="AS14" i="30"/>
  <c r="AS17" i="30"/>
  <c r="AS11" i="30"/>
  <c r="AS19" i="30"/>
  <c r="AS18" i="30"/>
  <c r="AS16" i="30"/>
  <c r="AS15" i="30"/>
  <c r="AS12" i="30"/>
  <c r="BI7" i="30"/>
  <c r="BI10" i="30"/>
  <c r="BI6" i="30"/>
  <c r="BI9" i="30"/>
  <c r="BI16" i="30"/>
  <c r="BI8" i="30"/>
  <c r="BI4" i="30"/>
  <c r="BI5" i="30"/>
  <c r="BI18" i="30"/>
  <c r="BI13" i="30"/>
  <c r="BI19" i="30"/>
  <c r="BI15" i="30"/>
  <c r="BI14" i="30"/>
  <c r="BI17" i="30"/>
  <c r="BI12" i="30"/>
  <c r="BI11" i="30"/>
  <c r="BA18" i="30"/>
  <c r="CK14" i="30"/>
  <c r="CK12" i="30"/>
  <c r="BA4" i="30"/>
  <c r="BA6" i="30"/>
  <c r="CO16" i="30"/>
  <c r="CS9" i="30"/>
  <c r="CS8" i="30"/>
  <c r="CS7" i="30"/>
  <c r="CS14" i="30"/>
  <c r="CS6" i="30"/>
  <c r="CS5" i="30"/>
  <c r="CS10" i="30"/>
  <c r="CS4" i="30"/>
  <c r="CS17" i="30"/>
  <c r="CS12" i="30"/>
  <c r="CS13" i="30"/>
  <c r="CS15" i="30"/>
  <c r="CS16" i="30"/>
  <c r="CS11" i="30"/>
  <c r="CS18" i="30"/>
  <c r="CS19" i="30"/>
  <c r="CO17" i="30"/>
  <c r="CK5" i="30"/>
  <c r="CG7" i="30"/>
  <c r="CG6" i="30"/>
  <c r="CG9" i="30"/>
  <c r="CG8" i="30"/>
  <c r="CG4" i="30"/>
  <c r="CG5" i="30"/>
  <c r="CG15" i="30"/>
  <c r="CG12" i="30"/>
  <c r="CG19" i="30"/>
  <c r="CG13" i="30"/>
  <c r="CG17" i="30"/>
  <c r="CG18" i="30"/>
  <c r="CG10" i="30"/>
  <c r="CG11" i="30"/>
  <c r="CG14" i="30"/>
  <c r="CG16" i="30"/>
  <c r="CK4" i="30"/>
  <c r="CK15" i="30"/>
  <c r="BA11" i="30"/>
  <c r="AW9" i="30"/>
  <c r="AW8" i="30"/>
  <c r="AW7" i="30"/>
  <c r="AW5" i="30"/>
  <c r="AW4" i="30"/>
  <c r="AW10" i="30"/>
  <c r="AW6" i="30"/>
  <c r="AW14" i="30"/>
  <c r="AW18" i="30"/>
  <c r="AW13" i="30"/>
  <c r="AW11" i="30"/>
  <c r="AW19" i="30"/>
  <c r="AW12" i="30"/>
  <c r="AW16" i="30"/>
  <c r="AW17" i="30"/>
  <c r="AW15" i="30"/>
  <c r="BE9" i="30"/>
  <c r="BE8" i="30"/>
  <c r="BE7" i="30"/>
  <c r="BE6" i="30"/>
  <c r="BE5" i="30"/>
  <c r="BE4" i="30"/>
  <c r="BE10" i="30"/>
  <c r="BE19" i="30"/>
  <c r="BE14" i="30"/>
  <c r="BE12" i="30"/>
  <c r="BE17" i="30"/>
  <c r="BE18" i="30"/>
  <c r="BE15" i="30"/>
  <c r="BE11" i="30"/>
  <c r="BE13" i="30"/>
  <c r="BE16" i="30"/>
  <c r="CO5" i="30"/>
  <c r="CO9" i="30"/>
  <c r="CK17" i="30"/>
  <c r="CO12" i="30"/>
  <c r="BA14" i="30"/>
  <c r="CO13" i="30"/>
  <c r="CK6" i="30"/>
  <c r="CK7" i="30"/>
  <c r="CO15" i="30"/>
  <c r="BY7" i="30"/>
  <c r="BY6" i="30"/>
  <c r="BY9" i="30"/>
  <c r="BY8" i="30"/>
  <c r="BY4" i="30"/>
  <c r="BY5" i="30"/>
  <c r="BY17" i="30"/>
  <c r="BY16" i="30"/>
  <c r="BY13" i="30"/>
  <c r="BY10" i="30"/>
  <c r="BY11" i="30"/>
  <c r="BY18" i="30"/>
  <c r="BY12" i="30"/>
  <c r="BY19" i="30"/>
  <c r="BY14" i="30"/>
  <c r="BY15" i="30"/>
  <c r="BM9" i="30"/>
  <c r="BM8" i="30"/>
  <c r="BM7" i="30"/>
  <c r="BM5" i="30"/>
  <c r="BM10" i="30"/>
  <c r="BM6" i="30"/>
  <c r="BM4" i="30"/>
  <c r="BM18" i="30"/>
  <c r="BM17" i="30"/>
  <c r="BM15" i="30"/>
  <c r="BM13" i="30"/>
  <c r="BM16" i="30"/>
  <c r="BM11" i="30"/>
  <c r="BM14" i="30"/>
  <c r="BM12" i="30"/>
  <c r="BM19" i="30"/>
  <c r="CK18" i="30"/>
  <c r="BA13" i="30"/>
  <c r="BA15" i="30"/>
  <c r="BA12" i="30"/>
  <c r="BA16" i="30"/>
  <c r="CK11" i="30"/>
  <c r="AO20" i="30"/>
  <c r="AA6" i="30" s="1"/>
  <c r="AB6" i="30" s="1"/>
  <c r="CO4" i="30"/>
  <c r="CO6" i="30"/>
  <c r="CC9" i="30"/>
  <c r="CC8" i="30"/>
  <c r="CC7" i="30"/>
  <c r="CC6" i="30"/>
  <c r="CC5" i="30"/>
  <c r="CC4" i="30"/>
  <c r="CC10" i="30"/>
  <c r="CC17" i="30"/>
  <c r="CC14" i="30"/>
  <c r="CC16" i="30"/>
  <c r="CC11" i="30"/>
  <c r="CC19" i="30"/>
  <c r="CC15" i="30"/>
  <c r="CC12" i="30"/>
  <c r="CC13" i="30"/>
  <c r="CC18" i="30"/>
  <c r="CK16" i="30"/>
  <c r="BQ7" i="30"/>
  <c r="BQ6" i="30"/>
  <c r="BQ9" i="30"/>
  <c r="BQ4" i="30"/>
  <c r="BQ11" i="30"/>
  <c r="BQ8" i="30"/>
  <c r="BQ5" i="30"/>
  <c r="BQ15" i="30"/>
  <c r="BQ19" i="30"/>
  <c r="BQ12" i="30"/>
  <c r="BQ17" i="30"/>
  <c r="BQ16" i="30"/>
  <c r="BQ18" i="30"/>
  <c r="BQ14" i="30"/>
  <c r="BQ10" i="30"/>
  <c r="BQ13" i="30"/>
  <c r="BA5" i="30"/>
  <c r="BA8" i="30"/>
  <c r="BA7" i="30"/>
  <c r="CK10" i="30"/>
  <c r="BE13" i="29"/>
  <c r="BM14" i="29"/>
  <c r="BE7" i="29"/>
  <c r="BM10" i="29"/>
  <c r="BE18" i="29"/>
  <c r="BM6" i="29"/>
  <c r="BE11" i="29"/>
  <c r="BE5" i="29"/>
  <c r="BM4" i="29"/>
  <c r="AW17" i="29"/>
  <c r="AW18" i="29"/>
  <c r="BE9" i="29"/>
  <c r="AW10" i="29"/>
  <c r="BM9" i="29"/>
  <c r="AW4" i="29"/>
  <c r="BE12" i="29"/>
  <c r="BM7" i="29"/>
  <c r="BM19" i="29"/>
  <c r="BM18" i="29"/>
  <c r="X17" i="29"/>
  <c r="AW9" i="29"/>
  <c r="AK5" i="29"/>
  <c r="AK17" i="29"/>
  <c r="AK13" i="29"/>
  <c r="AK9" i="29"/>
  <c r="AK7" i="29"/>
  <c r="AK6" i="29"/>
  <c r="AK19" i="29"/>
  <c r="AK16" i="29"/>
  <c r="AK8" i="29"/>
  <c r="AK4" i="29"/>
  <c r="AK18" i="29"/>
  <c r="AK12" i="29"/>
  <c r="AK15" i="29"/>
  <c r="AK14" i="29"/>
  <c r="AK11" i="29"/>
  <c r="AK10" i="29"/>
  <c r="BA6" i="29"/>
  <c r="BA12" i="29"/>
  <c r="BA10" i="29"/>
  <c r="BA5" i="29"/>
  <c r="BA15" i="29"/>
  <c r="BA9" i="29"/>
  <c r="BA19" i="29"/>
  <c r="BA11" i="29"/>
  <c r="BA13" i="29"/>
  <c r="BA8" i="29"/>
  <c r="BA14" i="29"/>
  <c r="BA17" i="29"/>
  <c r="BA4" i="29"/>
  <c r="BA16" i="29"/>
  <c r="BA18" i="29"/>
  <c r="BA7" i="29"/>
  <c r="CG6" i="29"/>
  <c r="CG16" i="29"/>
  <c r="CG5" i="29"/>
  <c r="CG12" i="29"/>
  <c r="CG10" i="29"/>
  <c r="CG19" i="29"/>
  <c r="CG15" i="29"/>
  <c r="CG11" i="29"/>
  <c r="CG7" i="29"/>
  <c r="CG14" i="29"/>
  <c r="CG17" i="29"/>
  <c r="CG8" i="29"/>
  <c r="CG4" i="29"/>
  <c r="CG9" i="29"/>
  <c r="CG18" i="29"/>
  <c r="CG13" i="29"/>
  <c r="BU16" i="29"/>
  <c r="BQ5" i="29"/>
  <c r="BQ9" i="29"/>
  <c r="BQ7" i="29"/>
  <c r="BQ6" i="29"/>
  <c r="BQ13" i="29"/>
  <c r="BQ14" i="29"/>
  <c r="BQ8" i="29"/>
  <c r="BQ4" i="29"/>
  <c r="BQ10" i="29"/>
  <c r="BQ18" i="29"/>
  <c r="BQ15" i="29"/>
  <c r="BQ16" i="29"/>
  <c r="BQ12" i="29"/>
  <c r="BQ19" i="29"/>
  <c r="BQ11" i="29"/>
  <c r="BQ17" i="29"/>
  <c r="BU14" i="29"/>
  <c r="AW12" i="29"/>
  <c r="CS15" i="29"/>
  <c r="CS16" i="29"/>
  <c r="CS8" i="29"/>
  <c r="CS5" i="29"/>
  <c r="CS4" i="29"/>
  <c r="CS9" i="29"/>
  <c r="CS10" i="29"/>
  <c r="CS13" i="29"/>
  <c r="CS11" i="29"/>
  <c r="CS19" i="29"/>
  <c r="CS6" i="29"/>
  <c r="CS17" i="29"/>
  <c r="CS7" i="29"/>
  <c r="CS12" i="29"/>
  <c r="CS14" i="29"/>
  <c r="CS18" i="29"/>
  <c r="BI9" i="29"/>
  <c r="BI7" i="29"/>
  <c r="BI19" i="29"/>
  <c r="BI16" i="29"/>
  <c r="BI13" i="29"/>
  <c r="BI14" i="29"/>
  <c r="BI6" i="29"/>
  <c r="BI17" i="29"/>
  <c r="BI12" i="29"/>
  <c r="BI10" i="29"/>
  <c r="BI11" i="29"/>
  <c r="BI8" i="29"/>
  <c r="BI5" i="29"/>
  <c r="BI18" i="29"/>
  <c r="BI15" i="29"/>
  <c r="BI4" i="29"/>
  <c r="BU4" i="29"/>
  <c r="BU7" i="29"/>
  <c r="AW19" i="29"/>
  <c r="AW7" i="29"/>
  <c r="BM12" i="29"/>
  <c r="BM11" i="29"/>
  <c r="BM16" i="29"/>
  <c r="AS10" i="29"/>
  <c r="AS19" i="29"/>
  <c r="AS16" i="29"/>
  <c r="AS5" i="29"/>
  <c r="AS14" i="29"/>
  <c r="AS9" i="29"/>
  <c r="AS7" i="29"/>
  <c r="AS18" i="29"/>
  <c r="AS17" i="29"/>
  <c r="AS6" i="29"/>
  <c r="AS15" i="29"/>
  <c r="AS12" i="29"/>
  <c r="AS4" i="29"/>
  <c r="AS11" i="29"/>
  <c r="AS8" i="29"/>
  <c r="AS13" i="29"/>
  <c r="BU19" i="29"/>
  <c r="BU6" i="29"/>
  <c r="AW5" i="29"/>
  <c r="AG18" i="29"/>
  <c r="AG8" i="29"/>
  <c r="AG14" i="29"/>
  <c r="AG5" i="29"/>
  <c r="AG4" i="29"/>
  <c r="AG9" i="29"/>
  <c r="AG10" i="29"/>
  <c r="AG13" i="29"/>
  <c r="AG19" i="29"/>
  <c r="AG6" i="29"/>
  <c r="AG16" i="29"/>
  <c r="AG17" i="29"/>
  <c r="AG7" i="29"/>
  <c r="AG11" i="29"/>
  <c r="AG15" i="29"/>
  <c r="AG12" i="29"/>
  <c r="BE19" i="29"/>
  <c r="BE15" i="29"/>
  <c r="BE6" i="29"/>
  <c r="BE17" i="29"/>
  <c r="BE16" i="29"/>
  <c r="BE14" i="29"/>
  <c r="BU17" i="29"/>
  <c r="BE10" i="29"/>
  <c r="CK5" i="29"/>
  <c r="CK18" i="29"/>
  <c r="CK9" i="29"/>
  <c r="CK11" i="29"/>
  <c r="CK7" i="29"/>
  <c r="CK4" i="29"/>
  <c r="CK14" i="29"/>
  <c r="CK8" i="29"/>
  <c r="CK12" i="29"/>
  <c r="CK16" i="29"/>
  <c r="CK15" i="29"/>
  <c r="CK10" i="29"/>
  <c r="CK19" i="29"/>
  <c r="CK6" i="29"/>
  <c r="CK13" i="29"/>
  <c r="CK17" i="29"/>
  <c r="BE4" i="29"/>
  <c r="BM17" i="29"/>
  <c r="BM13" i="29"/>
  <c r="BU5" i="29"/>
  <c r="BM8" i="29"/>
  <c r="BM5" i="29"/>
  <c r="AW6" i="29"/>
  <c r="AW11" i="29"/>
  <c r="CC9" i="29"/>
  <c r="CC8" i="29"/>
  <c r="CC15" i="29"/>
  <c r="CC13" i="29"/>
  <c r="CC4" i="29"/>
  <c r="CC11" i="29"/>
  <c r="CC7" i="29"/>
  <c r="CC17" i="29"/>
  <c r="CC16" i="29"/>
  <c r="CC12" i="29"/>
  <c r="CC10" i="29"/>
  <c r="CC5" i="29"/>
  <c r="CC18" i="29"/>
  <c r="CC19" i="29"/>
  <c r="CC14" i="29"/>
  <c r="CC6" i="29"/>
  <c r="BY10" i="29"/>
  <c r="BY14" i="29"/>
  <c r="BY5" i="29"/>
  <c r="BY9" i="29"/>
  <c r="BY7" i="29"/>
  <c r="BY18" i="29"/>
  <c r="BY15" i="29"/>
  <c r="BY4" i="29"/>
  <c r="BY6" i="29"/>
  <c r="BY13" i="29"/>
  <c r="BY11" i="29"/>
  <c r="BY12" i="29"/>
  <c r="BY17" i="29"/>
  <c r="BY8" i="29"/>
  <c r="BY16" i="29"/>
  <c r="BY19" i="29"/>
  <c r="BU11" i="29"/>
  <c r="CO9" i="29"/>
  <c r="CO7" i="29"/>
  <c r="CO17" i="29"/>
  <c r="CO14" i="29"/>
  <c r="CO13" i="29"/>
  <c r="CO12" i="29"/>
  <c r="CO10" i="29"/>
  <c r="CO6" i="29"/>
  <c r="CO11" i="29"/>
  <c r="CO16" i="29"/>
  <c r="CO19" i="29"/>
  <c r="CO8" i="29"/>
  <c r="CO18" i="29"/>
  <c r="CO15" i="29"/>
  <c r="CO4" i="29"/>
  <c r="CO5" i="29"/>
  <c r="BU18" i="29"/>
  <c r="BU8" i="29"/>
  <c r="AO7" i="29"/>
  <c r="AO15" i="29"/>
  <c r="AO13" i="29"/>
  <c r="AO16" i="29"/>
  <c r="AO5" i="29"/>
  <c r="AO4" i="29"/>
  <c r="AO19" i="29"/>
  <c r="AO6" i="29"/>
  <c r="AO8" i="29"/>
  <c r="AO17" i="29"/>
  <c r="AO14" i="29"/>
  <c r="AO18" i="29"/>
  <c r="AO12" i="29"/>
  <c r="AO10" i="29"/>
  <c r="AO11" i="29"/>
  <c r="AO9" i="29"/>
  <c r="BU12" i="29"/>
  <c r="AW16" i="29"/>
  <c r="BU13" i="29"/>
  <c r="AW13" i="29"/>
  <c r="AW8" i="29"/>
  <c r="CC10" i="26"/>
  <c r="CC14" i="26"/>
  <c r="CC13" i="26"/>
  <c r="BA13" i="26"/>
  <c r="K20" i="24"/>
  <c r="W20" i="24"/>
  <c r="BA16" i="24"/>
  <c r="U5" i="24"/>
  <c r="U16" i="24"/>
  <c r="U15" i="25"/>
  <c r="CC15" i="26"/>
  <c r="O13" i="26"/>
  <c r="BQ15" i="26" s="1"/>
  <c r="U10" i="26"/>
  <c r="U16" i="26"/>
  <c r="U15" i="26"/>
  <c r="T20" i="27"/>
  <c r="U10" i="27"/>
  <c r="O15" i="27"/>
  <c r="L7" i="25"/>
  <c r="Z4" i="26"/>
  <c r="N4" i="26"/>
  <c r="U5" i="26"/>
  <c r="T11" i="24"/>
  <c r="BY19" i="25"/>
  <c r="T7" i="27"/>
  <c r="CS14" i="28"/>
  <c r="CC17" i="26"/>
  <c r="U17" i="26"/>
  <c r="CS15" i="28"/>
  <c r="O11" i="28"/>
  <c r="Z9" i="28"/>
  <c r="CS10" i="28"/>
  <c r="CC15" i="28"/>
  <c r="X4" i="28"/>
  <c r="T15" i="28"/>
  <c r="X15" i="28" s="1"/>
  <c r="CC12" i="28"/>
  <c r="T7" i="28"/>
  <c r="X7" i="28" s="1"/>
  <c r="T11" i="28"/>
  <c r="X11" i="28" s="1"/>
  <c r="CS13" i="28"/>
  <c r="T17" i="28"/>
  <c r="X17" i="28" s="1"/>
  <c r="X18" i="28"/>
  <c r="X8" i="28"/>
  <c r="CC17" i="28"/>
  <c r="CS16" i="28"/>
  <c r="CC14" i="28"/>
  <c r="CC16" i="28"/>
  <c r="CC13" i="28"/>
  <c r="T20" i="28"/>
  <c r="X20" i="28" s="1"/>
  <c r="T9" i="28"/>
  <c r="X9" i="28" s="1"/>
  <c r="CC10" i="28"/>
  <c r="T5" i="28"/>
  <c r="X5" i="28" s="1"/>
  <c r="T6" i="28"/>
  <c r="X6" i="28" s="1"/>
  <c r="J6" i="28"/>
  <c r="L6" i="28" s="1"/>
  <c r="Z6" i="28"/>
  <c r="O6" i="28"/>
  <c r="N6" i="28"/>
  <c r="Z14" i="28"/>
  <c r="J12" i="28"/>
  <c r="L12" i="28" s="1"/>
  <c r="T12" i="28"/>
  <c r="X12" i="28" s="1"/>
  <c r="Z7" i="28"/>
  <c r="N7" i="28"/>
  <c r="T13" i="28"/>
  <c r="X13" i="28" s="1"/>
  <c r="J13" i="28"/>
  <c r="L13" i="28" s="1"/>
  <c r="T16" i="28"/>
  <c r="X16" i="28" s="1"/>
  <c r="O7" i="28"/>
  <c r="Z4" i="28"/>
  <c r="O4" i="28"/>
  <c r="N15" i="28"/>
  <c r="BY7" i="28" s="1"/>
  <c r="Z15" i="28"/>
  <c r="U19" i="28"/>
  <c r="K19" i="28"/>
  <c r="CS12" i="28"/>
  <c r="T19" i="28"/>
  <c r="J19" i="28"/>
  <c r="CS9" i="28"/>
  <c r="CS8" i="28"/>
  <c r="CS11" i="28"/>
  <c r="CS7" i="28"/>
  <c r="CS6" i="28"/>
  <c r="CS4" i="28"/>
  <c r="CS18" i="28"/>
  <c r="CS5" i="28"/>
  <c r="Z11" i="28"/>
  <c r="N11" i="28"/>
  <c r="BI6" i="28" s="1"/>
  <c r="Z10" i="28"/>
  <c r="O10" i="28"/>
  <c r="T14" i="28"/>
  <c r="X14" i="28" s="1"/>
  <c r="J14" i="28"/>
  <c r="L14" i="28" s="1"/>
  <c r="CC9" i="28"/>
  <c r="CC8" i="28"/>
  <c r="CC18" i="28"/>
  <c r="CC11" i="28"/>
  <c r="CC6" i="28"/>
  <c r="CC5" i="28"/>
  <c r="CC4" i="28"/>
  <c r="CC7" i="28"/>
  <c r="N8" i="28"/>
  <c r="Z8" i="28"/>
  <c r="Z16" i="28"/>
  <c r="Z19" i="28"/>
  <c r="N19" i="28"/>
  <c r="CO13" i="28" s="1"/>
  <c r="CS19" i="28"/>
  <c r="O9" i="28"/>
  <c r="T10" i="28"/>
  <c r="X10" i="28" s="1"/>
  <c r="Z12" i="28"/>
  <c r="O12" i="28"/>
  <c r="N12" i="28"/>
  <c r="Z20" i="28"/>
  <c r="Z5" i="28"/>
  <c r="N5" i="28"/>
  <c r="O5" i="28"/>
  <c r="CC19" i="28"/>
  <c r="N14" i="28"/>
  <c r="BU6" i="28" s="1"/>
  <c r="O8" i="28"/>
  <c r="Z18" i="28"/>
  <c r="N18" i="28"/>
  <c r="CK4" i="28" s="1"/>
  <c r="Z13" i="28"/>
  <c r="N13" i="28"/>
  <c r="BQ4" i="28" s="1"/>
  <c r="Z17" i="28"/>
  <c r="O17" i="28"/>
  <c r="N17" i="28"/>
  <c r="X11" i="27"/>
  <c r="Z17" i="27"/>
  <c r="L14" i="27"/>
  <c r="U7" i="27"/>
  <c r="X7" i="27" s="1"/>
  <c r="U5" i="27"/>
  <c r="X5" i="27" s="1"/>
  <c r="T17" i="27"/>
  <c r="X20" i="27"/>
  <c r="Z9" i="27"/>
  <c r="O9" i="27"/>
  <c r="U12" i="27"/>
  <c r="X12" i="27" s="1"/>
  <c r="K12" i="27"/>
  <c r="L12" i="27" s="1"/>
  <c r="Z12" i="27"/>
  <c r="U4" i="27"/>
  <c r="X4" i="27" s="1"/>
  <c r="K4" i="27"/>
  <c r="L4" i="27" s="1"/>
  <c r="Z18" i="27"/>
  <c r="N18" i="27"/>
  <c r="CK16" i="27" s="1"/>
  <c r="O20" i="27"/>
  <c r="Z20" i="27"/>
  <c r="J18" i="27"/>
  <c r="T18" i="27"/>
  <c r="O13" i="27"/>
  <c r="Z13" i="27"/>
  <c r="BY8" i="27"/>
  <c r="BY13" i="27"/>
  <c r="BY12" i="27"/>
  <c r="BY14" i="27"/>
  <c r="BY6" i="27"/>
  <c r="BY5" i="27"/>
  <c r="BY4" i="27"/>
  <c r="BY7" i="27"/>
  <c r="X15" i="27"/>
  <c r="Z11" i="27"/>
  <c r="O11" i="27"/>
  <c r="N11" i="27"/>
  <c r="J13" i="27"/>
  <c r="L13" i="27" s="1"/>
  <c r="T13" i="27"/>
  <c r="U17" i="27"/>
  <c r="K17" i="27"/>
  <c r="L17" i="27" s="1"/>
  <c r="Z19" i="27"/>
  <c r="O19" i="27"/>
  <c r="U19" i="27"/>
  <c r="Z10" i="27"/>
  <c r="O10" i="27"/>
  <c r="N5" i="27"/>
  <c r="AK17" i="27" s="1"/>
  <c r="Z5" i="27"/>
  <c r="N9" i="27"/>
  <c r="L16" i="27"/>
  <c r="N6" i="27"/>
  <c r="AO12" i="27" s="1"/>
  <c r="Z6" i="27"/>
  <c r="U16" i="27"/>
  <c r="J19" i="27"/>
  <c r="L19" i="27" s="1"/>
  <c r="T19" i="27"/>
  <c r="T16" i="27"/>
  <c r="K9" i="27"/>
  <c r="L9" i="27" s="1"/>
  <c r="U9" i="27"/>
  <c r="X9" i="27" s="1"/>
  <c r="Z8" i="27"/>
  <c r="N10" i="27"/>
  <c r="T8" i="27"/>
  <c r="X8" i="27" s="1"/>
  <c r="Z4" i="27"/>
  <c r="N4" i="27"/>
  <c r="O4" i="27"/>
  <c r="K18" i="27"/>
  <c r="L18" i="27" s="1"/>
  <c r="U18" i="27"/>
  <c r="Z16" i="27"/>
  <c r="O16" i="27"/>
  <c r="N16" i="27"/>
  <c r="Z7" i="27"/>
  <c r="O7" i="27"/>
  <c r="U13" i="27"/>
  <c r="L15" i="27"/>
  <c r="N14" i="27"/>
  <c r="BU9" i="27" s="1"/>
  <c r="Z14" i="27"/>
  <c r="O17" i="27"/>
  <c r="N8" i="27"/>
  <c r="AW17" i="27" s="1"/>
  <c r="T10" i="27"/>
  <c r="U6" i="27"/>
  <c r="X6" i="27" s="1"/>
  <c r="AO16" i="27"/>
  <c r="U14" i="27"/>
  <c r="N13" i="27"/>
  <c r="N12" i="27"/>
  <c r="BM13" i="27" s="1"/>
  <c r="L10" i="27"/>
  <c r="L20" i="27"/>
  <c r="Z15" i="27"/>
  <c r="N20" i="27"/>
  <c r="T14" i="27"/>
  <c r="N7" i="27"/>
  <c r="U14" i="26"/>
  <c r="U13" i="26"/>
  <c r="CC19" i="26"/>
  <c r="K12" i="26"/>
  <c r="U12" i="26"/>
  <c r="K18" i="26"/>
  <c r="U18" i="26"/>
  <c r="T20" i="26"/>
  <c r="X20" i="26" s="1"/>
  <c r="T10" i="26"/>
  <c r="X10" i="26" s="1"/>
  <c r="W12" i="26"/>
  <c r="Z17" i="26"/>
  <c r="K4" i="26"/>
  <c r="L4" i="26" s="1"/>
  <c r="U4" i="26"/>
  <c r="X4" i="26" s="1"/>
  <c r="U8" i="26"/>
  <c r="U7" i="26"/>
  <c r="X7" i="26" s="1"/>
  <c r="X5" i="26"/>
  <c r="U6" i="26"/>
  <c r="X6" i="26" s="1"/>
  <c r="K6" i="26"/>
  <c r="L6" i="26" s="1"/>
  <c r="AG15" i="26"/>
  <c r="L16" i="26"/>
  <c r="L11" i="26"/>
  <c r="U19" i="26"/>
  <c r="K19" i="26"/>
  <c r="Z6" i="26"/>
  <c r="N6" i="26"/>
  <c r="Z14" i="26"/>
  <c r="BA9" i="26"/>
  <c r="BA8" i="26"/>
  <c r="BA16" i="26"/>
  <c r="BA10" i="26"/>
  <c r="BA6" i="26"/>
  <c r="BA5" i="26"/>
  <c r="BA7" i="26"/>
  <c r="BA4" i="26"/>
  <c r="BA17" i="26"/>
  <c r="T8" i="26"/>
  <c r="X8" i="26" s="1"/>
  <c r="O17" i="26"/>
  <c r="W17" i="26"/>
  <c r="J18" i="26"/>
  <c r="L18" i="26" s="1"/>
  <c r="T18" i="26"/>
  <c r="W19" i="26"/>
  <c r="AG9" i="26"/>
  <c r="AG8" i="26"/>
  <c r="AG18" i="26"/>
  <c r="AG7" i="26"/>
  <c r="AG6" i="26"/>
  <c r="AG4" i="26"/>
  <c r="AG5" i="26"/>
  <c r="AG11" i="26"/>
  <c r="T9" i="26"/>
  <c r="X9" i="26" s="1"/>
  <c r="O7" i="26"/>
  <c r="Z7" i="26"/>
  <c r="N7" i="26"/>
  <c r="Z9" i="26"/>
  <c r="O6" i="26"/>
  <c r="Z5" i="26"/>
  <c r="O5" i="26"/>
  <c r="BQ11" i="26"/>
  <c r="O11" i="26"/>
  <c r="T16" i="26"/>
  <c r="X16" i="26" s="1"/>
  <c r="N17" i="26"/>
  <c r="Z18" i="26"/>
  <c r="N18" i="26"/>
  <c r="CK7" i="26" s="1"/>
  <c r="N15" i="26"/>
  <c r="BY12" i="26" s="1"/>
  <c r="Z15" i="26"/>
  <c r="Z11" i="26"/>
  <c r="N11" i="26"/>
  <c r="BA15" i="26"/>
  <c r="W14" i="26"/>
  <c r="BQ14" i="26"/>
  <c r="BQ12" i="26"/>
  <c r="BA11" i="26"/>
  <c r="J12" i="26"/>
  <c r="L12" i="26" s="1"/>
  <c r="T12" i="26"/>
  <c r="W18" i="26"/>
  <c r="CC9" i="26"/>
  <c r="CC8" i="26"/>
  <c r="CC7" i="26"/>
  <c r="CC11" i="26"/>
  <c r="CC18" i="26"/>
  <c r="CC6" i="26"/>
  <c r="CC5" i="26"/>
  <c r="CC4" i="26"/>
  <c r="Z10" i="26"/>
  <c r="O10" i="26"/>
  <c r="Z19" i="26"/>
  <c r="N19" i="26"/>
  <c r="CO6" i="26" s="1"/>
  <c r="N8" i="26"/>
  <c r="AW9" i="26" s="1"/>
  <c r="Z8" i="26"/>
  <c r="BA14" i="26"/>
  <c r="BQ19" i="26"/>
  <c r="BA12" i="26"/>
  <c r="BQ18" i="26"/>
  <c r="T14" i="26"/>
  <c r="T13" i="26"/>
  <c r="J13" i="26"/>
  <c r="L13" i="26" s="1"/>
  <c r="W11" i="26"/>
  <c r="X11" i="26" s="1"/>
  <c r="N14" i="26"/>
  <c r="BU18" i="26" s="1"/>
  <c r="T17" i="26"/>
  <c r="T15" i="26"/>
  <c r="X15" i="26" s="1"/>
  <c r="Z12" i="26"/>
  <c r="N12" i="26"/>
  <c r="BM7" i="26" s="1"/>
  <c r="Z16" i="26"/>
  <c r="BY18" i="26"/>
  <c r="BA19" i="26"/>
  <c r="BA18" i="26"/>
  <c r="CC12" i="26"/>
  <c r="BQ9" i="26"/>
  <c r="BQ8" i="26"/>
  <c r="BQ7" i="26"/>
  <c r="BQ16" i="26"/>
  <c r="BQ10" i="26"/>
  <c r="BQ6" i="26"/>
  <c r="BQ5" i="26"/>
  <c r="BQ17" i="26"/>
  <c r="BQ4" i="26"/>
  <c r="W13" i="26"/>
  <c r="T19" i="26"/>
  <c r="J19" i="26"/>
  <c r="N10" i="26"/>
  <c r="Z13" i="26"/>
  <c r="Z20" i="26"/>
  <c r="O20" i="26"/>
  <c r="AK12" i="25"/>
  <c r="AK15" i="25"/>
  <c r="AK14" i="25"/>
  <c r="AK18" i="25"/>
  <c r="T15" i="25"/>
  <c r="U14" i="25"/>
  <c r="Z13" i="25"/>
  <c r="U6" i="25"/>
  <c r="X6" i="25" s="1"/>
  <c r="O11" i="25"/>
  <c r="U7" i="25"/>
  <c r="U8" i="25"/>
  <c r="K4" i="25"/>
  <c r="U4" i="25"/>
  <c r="W13" i="25"/>
  <c r="U12" i="25"/>
  <c r="L9" i="25"/>
  <c r="U5" i="25"/>
  <c r="L15" i="25"/>
  <c r="T7" i="25"/>
  <c r="U20" i="25"/>
  <c r="U16" i="25"/>
  <c r="BQ9" i="25"/>
  <c r="BQ8" i="25"/>
  <c r="BQ6" i="25"/>
  <c r="BQ5" i="25"/>
  <c r="BQ16" i="25"/>
  <c r="BQ10" i="25"/>
  <c r="BQ4" i="25"/>
  <c r="BQ7" i="25"/>
  <c r="BQ11" i="25"/>
  <c r="BY14" i="25"/>
  <c r="BY12" i="25"/>
  <c r="BY4" i="25"/>
  <c r="BY5" i="25"/>
  <c r="BY8" i="25"/>
  <c r="BY9" i="25"/>
  <c r="BY7" i="25"/>
  <c r="BY6" i="25"/>
  <c r="BY16" i="25"/>
  <c r="Z12" i="25"/>
  <c r="N12" i="25"/>
  <c r="BM16" i="25" s="1"/>
  <c r="J19" i="25"/>
  <c r="T19" i="25"/>
  <c r="U9" i="25"/>
  <c r="Z15" i="25"/>
  <c r="W12" i="25"/>
  <c r="O9" i="25"/>
  <c r="AK9" i="25"/>
  <c r="AK8" i="25"/>
  <c r="AK6" i="25"/>
  <c r="AK5" i="25"/>
  <c r="AK16" i="25"/>
  <c r="AK11" i="25"/>
  <c r="AK4" i="25"/>
  <c r="AK10" i="25"/>
  <c r="AK7" i="25"/>
  <c r="J18" i="25"/>
  <c r="T18" i="25"/>
  <c r="BQ12" i="25"/>
  <c r="BY10" i="25"/>
  <c r="O14" i="25"/>
  <c r="J8" i="25"/>
  <c r="L8" i="25" s="1"/>
  <c r="T8" i="25"/>
  <c r="T20" i="25"/>
  <c r="L10" i="25"/>
  <c r="Z10" i="25"/>
  <c r="BI5" i="25"/>
  <c r="BI14" i="25"/>
  <c r="BI8" i="25"/>
  <c r="BI12" i="25"/>
  <c r="BI7" i="25"/>
  <c r="BI9" i="25"/>
  <c r="BI6" i="25"/>
  <c r="BI4" i="25"/>
  <c r="Z11" i="25"/>
  <c r="BM10" i="25"/>
  <c r="BQ14" i="25"/>
  <c r="BY11" i="25"/>
  <c r="BQ18" i="25"/>
  <c r="BY15" i="25"/>
  <c r="W10" i="25"/>
  <c r="O10" i="25"/>
  <c r="J14" i="25"/>
  <c r="L14" i="25" s="1"/>
  <c r="T14" i="25"/>
  <c r="W19" i="25"/>
  <c r="L16" i="25"/>
  <c r="N6" i="25"/>
  <c r="Z6" i="25"/>
  <c r="Z16" i="25"/>
  <c r="U10" i="25"/>
  <c r="T10" i="25"/>
  <c r="T17" i="25"/>
  <c r="X17" i="25" s="1"/>
  <c r="BM9" i="25"/>
  <c r="BM8" i="25"/>
  <c r="BM13" i="25"/>
  <c r="BM7" i="25"/>
  <c r="BM12" i="25"/>
  <c r="BM6" i="25"/>
  <c r="BM5" i="25"/>
  <c r="BM4" i="25"/>
  <c r="BM11" i="25"/>
  <c r="N14" i="25"/>
  <c r="Z14" i="25"/>
  <c r="BQ17" i="25"/>
  <c r="J13" i="25"/>
  <c r="T13" i="25"/>
  <c r="BQ19" i="25"/>
  <c r="BY17" i="25"/>
  <c r="BM18" i="25"/>
  <c r="O16" i="25"/>
  <c r="W16" i="25"/>
  <c r="Z7" i="25"/>
  <c r="O7" i="25"/>
  <c r="K11" i="25"/>
  <c r="L11" i="25" s="1"/>
  <c r="U11" i="25"/>
  <c r="L20" i="25"/>
  <c r="Z18" i="25"/>
  <c r="N18" i="25"/>
  <c r="Z20" i="25"/>
  <c r="T9" i="25"/>
  <c r="Z4" i="25"/>
  <c r="N4" i="25"/>
  <c r="N7" i="25"/>
  <c r="J12" i="25"/>
  <c r="L12" i="25" s="1"/>
  <c r="T12" i="25"/>
  <c r="Z9" i="25"/>
  <c r="BY18" i="25"/>
  <c r="BQ13" i="25"/>
  <c r="O20" i="25"/>
  <c r="W20" i="25"/>
  <c r="T16" i="25"/>
  <c r="K13" i="25"/>
  <c r="U13" i="25"/>
  <c r="Z19" i="25"/>
  <c r="N19" i="25"/>
  <c r="CO7" i="25" s="1"/>
  <c r="Z17" i="25"/>
  <c r="N17" i="25"/>
  <c r="CG4" i="25" s="1"/>
  <c r="T5" i="25"/>
  <c r="J5" i="25"/>
  <c r="L5" i="25" s="1"/>
  <c r="J4" i="25"/>
  <c r="L4" i="25" s="1"/>
  <c r="T4" i="25"/>
  <c r="O6" i="25"/>
  <c r="BM19" i="25"/>
  <c r="L18" i="25"/>
  <c r="T11" i="25"/>
  <c r="BQ15" i="25"/>
  <c r="BM14" i="25"/>
  <c r="W18" i="25"/>
  <c r="O18" i="25"/>
  <c r="U19" i="25"/>
  <c r="K19" i="25"/>
  <c r="L19" i="25" s="1"/>
  <c r="N8" i="25"/>
  <c r="AW5" i="25" s="1"/>
  <c r="Z8" i="25"/>
  <c r="O4" i="25"/>
  <c r="X10" i="24"/>
  <c r="X19" i="24"/>
  <c r="X5" i="24"/>
  <c r="CO16" i="24"/>
  <c r="K15" i="24"/>
  <c r="L15" i="24" s="1"/>
  <c r="U15" i="24"/>
  <c r="CO13" i="24"/>
  <c r="CO11" i="24"/>
  <c r="CO15" i="24"/>
  <c r="BE18" i="24"/>
  <c r="U17" i="24"/>
  <c r="X17" i="24" s="1"/>
  <c r="T20" i="24"/>
  <c r="X20" i="24" s="1"/>
  <c r="J20" i="24"/>
  <c r="CO7" i="24"/>
  <c r="CO9" i="24"/>
  <c r="BA17" i="24"/>
  <c r="BE8" i="24"/>
  <c r="BE16" i="24"/>
  <c r="U14" i="24"/>
  <c r="X14" i="24" s="1"/>
  <c r="K14" i="24"/>
  <c r="L14" i="24" s="1"/>
  <c r="CO8" i="24"/>
  <c r="CO12" i="24"/>
  <c r="CO10" i="24"/>
  <c r="BE10" i="24"/>
  <c r="J16" i="24"/>
  <c r="L16" i="24" s="1"/>
  <c r="T16" i="24"/>
  <c r="K9" i="24"/>
  <c r="L9" i="24" s="1"/>
  <c r="U9" i="24"/>
  <c r="X9" i="24" s="1"/>
  <c r="L20" i="24"/>
  <c r="BE14" i="24"/>
  <c r="U7" i="24"/>
  <c r="X7" i="24" s="1"/>
  <c r="U8" i="24"/>
  <c r="X8" i="24" s="1"/>
  <c r="K8" i="24"/>
  <c r="L8" i="24" s="1"/>
  <c r="U4" i="24"/>
  <c r="X4" i="24" s="1"/>
  <c r="BA12" i="24"/>
  <c r="U6" i="24"/>
  <c r="X6" i="24" s="1"/>
  <c r="K13" i="24"/>
  <c r="L13" i="24" s="1"/>
  <c r="U13" i="24"/>
  <c r="X13" i="24" s="1"/>
  <c r="O7" i="24"/>
  <c r="N7" i="24"/>
  <c r="Z7" i="24"/>
  <c r="BA19" i="24"/>
  <c r="BA14" i="24"/>
  <c r="CO18" i="24"/>
  <c r="N4" i="24"/>
  <c r="Z4" i="24"/>
  <c r="Z18" i="24"/>
  <c r="CC11" i="24"/>
  <c r="Z14" i="24"/>
  <c r="N14" i="24"/>
  <c r="BU5" i="24" s="1"/>
  <c r="BU19" i="24"/>
  <c r="BA11" i="24"/>
  <c r="Z16" i="24"/>
  <c r="N16" i="24"/>
  <c r="CC4" i="24" s="1"/>
  <c r="Z15" i="24"/>
  <c r="CO17" i="24"/>
  <c r="O11" i="24"/>
  <c r="CC19" i="24"/>
  <c r="Z8" i="24"/>
  <c r="N8" i="24"/>
  <c r="O8" i="24"/>
  <c r="BA13" i="24"/>
  <c r="Z13" i="24"/>
  <c r="O13" i="24"/>
  <c r="BA10" i="24"/>
  <c r="CO19" i="24"/>
  <c r="CC8" i="24"/>
  <c r="BU11" i="24"/>
  <c r="X11" i="24"/>
  <c r="CO6" i="24"/>
  <c r="N20" i="24"/>
  <c r="CS12" i="24" s="1"/>
  <c r="Z20" i="24"/>
  <c r="BA5" i="24"/>
  <c r="BA4" i="24"/>
  <c r="BA18" i="24"/>
  <c r="BA6" i="24"/>
  <c r="BA9" i="24"/>
  <c r="BA8" i="24"/>
  <c r="O4" i="24"/>
  <c r="O18" i="24"/>
  <c r="W18" i="24"/>
  <c r="X18" i="24" s="1"/>
  <c r="BU17" i="24"/>
  <c r="CC14" i="24"/>
  <c r="BU12" i="24"/>
  <c r="BU13" i="24"/>
  <c r="BU18" i="24"/>
  <c r="X12" i="24"/>
  <c r="N17" i="24"/>
  <c r="CG10" i="24" s="1"/>
  <c r="Z17" i="24"/>
  <c r="CO5" i="24"/>
  <c r="CO4" i="24"/>
  <c r="O15" i="24"/>
  <c r="W15" i="24"/>
  <c r="CS6" i="24"/>
  <c r="CS5" i="24"/>
  <c r="CS9" i="24"/>
  <c r="W16" i="24"/>
  <c r="Z12" i="24"/>
  <c r="N12" i="24"/>
  <c r="Z6" i="24"/>
  <c r="O6" i="24"/>
  <c r="BU9" i="24"/>
  <c r="BU15" i="24"/>
  <c r="CS14" i="24"/>
  <c r="CS10" i="24"/>
  <c r="Z5" i="24"/>
  <c r="N5" i="24"/>
  <c r="AK9" i="24" s="1"/>
  <c r="BE4" i="24"/>
  <c r="BE13" i="24"/>
  <c r="BE6" i="24"/>
  <c r="BE5" i="24"/>
  <c r="O12" i="24"/>
  <c r="CS19" i="24"/>
  <c r="BA7" i="24"/>
  <c r="BA15" i="24"/>
  <c r="X10" i="27" l="1"/>
  <c r="X15" i="25"/>
  <c r="CG20" i="31"/>
  <c r="AA17" i="31" s="1"/>
  <c r="AB17" i="31" s="1"/>
  <c r="AS20" i="32"/>
  <c r="AA7" i="32" s="1"/>
  <c r="AB7" i="32" s="1"/>
  <c r="CK20" i="32"/>
  <c r="AA18" i="32" s="1"/>
  <c r="AB18" i="32" s="1"/>
  <c r="AO20" i="32"/>
  <c r="AA6" i="32" s="1"/>
  <c r="AB6" i="32" s="1"/>
  <c r="CO20" i="32"/>
  <c r="AA19" i="32" s="1"/>
  <c r="AB19" i="32" s="1"/>
  <c r="AW20" i="32"/>
  <c r="AA8" i="32" s="1"/>
  <c r="AB8" i="32" s="1"/>
  <c r="BE20" i="32"/>
  <c r="AA10" i="32" s="1"/>
  <c r="AB10" i="32" s="1"/>
  <c r="BM20" i="32"/>
  <c r="AA12" i="32" s="1"/>
  <c r="AB12" i="32" s="1"/>
  <c r="BY20" i="32"/>
  <c r="AA15" i="32" s="1"/>
  <c r="AB15" i="32" s="1"/>
  <c r="CG20" i="32"/>
  <c r="AA17" i="32" s="1"/>
  <c r="AB17" i="32" s="1"/>
  <c r="BU20" i="32"/>
  <c r="AA14" i="32" s="1"/>
  <c r="AB14" i="32" s="1"/>
  <c r="CK20" i="31"/>
  <c r="AA18" i="31" s="1"/>
  <c r="AB18" i="31" s="1"/>
  <c r="BM20" i="31"/>
  <c r="AA12" i="31" s="1"/>
  <c r="AB12" i="31" s="1"/>
  <c r="BU20" i="31"/>
  <c r="AA14" i="31" s="1"/>
  <c r="AB14" i="31" s="1"/>
  <c r="BQ20" i="31"/>
  <c r="AA13" i="31" s="1"/>
  <c r="AB13" i="31" s="1"/>
  <c r="CS20" i="31"/>
  <c r="AA20" i="31" s="1"/>
  <c r="AB20" i="31" s="1"/>
  <c r="BE20" i="31"/>
  <c r="AA10" i="31" s="1"/>
  <c r="AB10" i="31" s="1"/>
  <c r="BA20" i="31"/>
  <c r="AA9" i="31" s="1"/>
  <c r="AB9" i="31" s="1"/>
  <c r="AG20" i="31"/>
  <c r="AA4" i="31" s="1"/>
  <c r="AB4" i="31" s="1"/>
  <c r="AO20" i="31"/>
  <c r="AA6" i="31" s="1"/>
  <c r="AB6" i="31" s="1"/>
  <c r="BI20" i="31"/>
  <c r="AA11" i="31" s="1"/>
  <c r="AB11" i="31" s="1"/>
  <c r="CO20" i="31"/>
  <c r="AA19" i="31" s="1"/>
  <c r="AB19" i="31" s="1"/>
  <c r="CO20" i="30"/>
  <c r="AA19" i="30" s="1"/>
  <c r="AB19" i="30" s="1"/>
  <c r="AS20" i="30"/>
  <c r="AA7" i="30" s="1"/>
  <c r="AB7" i="30" s="1"/>
  <c r="CC20" i="30"/>
  <c r="AA16" i="30" s="1"/>
  <c r="AB16" i="30" s="1"/>
  <c r="BM20" i="30"/>
  <c r="AA12" i="30" s="1"/>
  <c r="AB12" i="30" s="1"/>
  <c r="BI20" i="30"/>
  <c r="AA11" i="30" s="1"/>
  <c r="AB11" i="30" s="1"/>
  <c r="BQ20" i="30"/>
  <c r="AA13" i="30" s="1"/>
  <c r="AB13" i="30" s="1"/>
  <c r="CS20" i="30"/>
  <c r="AA20" i="30" s="1"/>
  <c r="AB20" i="30" s="1"/>
  <c r="BU20" i="30"/>
  <c r="AA14" i="30" s="1"/>
  <c r="AB14" i="30" s="1"/>
  <c r="AW20" i="30"/>
  <c r="AA8" i="30" s="1"/>
  <c r="AB8" i="30" s="1"/>
  <c r="BA20" i="30"/>
  <c r="AA9" i="30" s="1"/>
  <c r="AB9" i="30" s="1"/>
  <c r="BY20" i="30"/>
  <c r="AA15" i="30" s="1"/>
  <c r="AB15" i="30" s="1"/>
  <c r="BE20" i="30"/>
  <c r="AA10" i="30" s="1"/>
  <c r="AB10" i="30" s="1"/>
  <c r="CK20" i="30"/>
  <c r="AA18" i="30" s="1"/>
  <c r="AB18" i="30" s="1"/>
  <c r="CG20" i="30"/>
  <c r="AA17" i="30" s="1"/>
  <c r="AB17" i="30" s="1"/>
  <c r="AK20" i="30"/>
  <c r="AA5" i="30" s="1"/>
  <c r="AB5" i="30" s="1"/>
  <c r="BM20" i="29"/>
  <c r="AA12" i="29" s="1"/>
  <c r="AB12" i="29" s="1"/>
  <c r="AS20" i="29"/>
  <c r="AA7" i="29" s="1"/>
  <c r="AB7" i="29" s="1"/>
  <c r="BI20" i="29"/>
  <c r="AA11" i="29" s="1"/>
  <c r="AB11" i="29" s="1"/>
  <c r="AW20" i="29"/>
  <c r="AA8" i="29" s="1"/>
  <c r="AB8" i="29" s="1"/>
  <c r="CK20" i="29"/>
  <c r="AA18" i="29" s="1"/>
  <c r="AB18" i="29" s="1"/>
  <c r="AO20" i="29"/>
  <c r="AA6" i="29" s="1"/>
  <c r="AB6" i="29" s="1"/>
  <c r="CC20" i="29"/>
  <c r="AA16" i="29" s="1"/>
  <c r="AB16" i="29" s="1"/>
  <c r="BE20" i="29"/>
  <c r="AA10" i="29" s="1"/>
  <c r="AB10" i="29" s="1"/>
  <c r="AG20" i="29"/>
  <c r="AA4" i="29" s="1"/>
  <c r="AB4" i="29" s="1"/>
  <c r="CO20" i="29"/>
  <c r="AA19" i="29" s="1"/>
  <c r="AB19" i="29" s="1"/>
  <c r="BY20" i="29"/>
  <c r="AA15" i="29" s="1"/>
  <c r="AB15" i="29" s="1"/>
  <c r="BQ20" i="29"/>
  <c r="AA13" i="29" s="1"/>
  <c r="AB13" i="29" s="1"/>
  <c r="AK20" i="29"/>
  <c r="AA5" i="29" s="1"/>
  <c r="AB5" i="29" s="1"/>
  <c r="BU20" i="29"/>
  <c r="AA14" i="29" s="1"/>
  <c r="AB14" i="29" s="1"/>
  <c r="CS20" i="29"/>
  <c r="AA20" i="29" s="1"/>
  <c r="AB20" i="29" s="1"/>
  <c r="CG20" i="29"/>
  <c r="AA17" i="29" s="1"/>
  <c r="AB17" i="29" s="1"/>
  <c r="BA20" i="29"/>
  <c r="AA9" i="29" s="1"/>
  <c r="AB9" i="29" s="1"/>
  <c r="CS13" i="24"/>
  <c r="CS4" i="24"/>
  <c r="AK13" i="24"/>
  <c r="BU9" i="26"/>
  <c r="BM4" i="26"/>
  <c r="BY17" i="26"/>
  <c r="CO14" i="26"/>
  <c r="BM14" i="27"/>
  <c r="BM8" i="27"/>
  <c r="BQ13" i="26"/>
  <c r="BM8" i="26"/>
  <c r="BY7" i="26"/>
  <c r="BU13" i="27"/>
  <c r="BM4" i="27"/>
  <c r="AW9" i="27"/>
  <c r="AG12" i="26"/>
  <c r="AG10" i="26"/>
  <c r="AG17" i="26"/>
  <c r="AG16" i="26"/>
  <c r="AG19" i="26"/>
  <c r="AG14" i="26"/>
  <c r="AG13" i="26"/>
  <c r="CO8" i="25"/>
  <c r="CO16" i="26"/>
  <c r="CS7" i="24"/>
  <c r="BU4" i="24"/>
  <c r="BU16" i="26"/>
  <c r="BU14" i="26"/>
  <c r="CO18" i="26"/>
  <c r="AW16" i="26"/>
  <c r="BM17" i="27"/>
  <c r="BY19" i="27"/>
  <c r="BY17" i="27"/>
  <c r="BY9" i="27"/>
  <c r="BY16" i="27"/>
  <c r="BY18" i="27"/>
  <c r="BY10" i="27"/>
  <c r="BY11" i="27"/>
  <c r="BY15" i="27"/>
  <c r="BI4" i="28"/>
  <c r="BI12" i="28"/>
  <c r="BI8" i="28"/>
  <c r="BI10" i="28"/>
  <c r="BI19" i="28"/>
  <c r="CK7" i="28"/>
  <c r="BI5" i="28"/>
  <c r="CK8" i="28"/>
  <c r="BI9" i="28"/>
  <c r="BI7" i="28"/>
  <c r="BI16" i="28"/>
  <c r="BY16" i="28"/>
  <c r="BU7" i="28"/>
  <c r="BU4" i="28"/>
  <c r="CS20" i="28"/>
  <c r="AA20" i="28" s="1"/>
  <c r="AB20" i="28" s="1"/>
  <c r="BY12" i="28"/>
  <c r="BY15" i="28"/>
  <c r="BY9" i="28"/>
  <c r="L19" i="28"/>
  <c r="BY8" i="28"/>
  <c r="BY11" i="28"/>
  <c r="CO15" i="28"/>
  <c r="BQ12" i="28"/>
  <c r="BQ14" i="28"/>
  <c r="BQ18" i="28"/>
  <c r="BQ11" i="28"/>
  <c r="BQ15" i="28"/>
  <c r="BQ19" i="28"/>
  <c r="BQ13" i="28"/>
  <c r="BQ5" i="28"/>
  <c r="BM9" i="28"/>
  <c r="BM18" i="28"/>
  <c r="BM8" i="28"/>
  <c r="BM4" i="28"/>
  <c r="BM6" i="28"/>
  <c r="BM11" i="28"/>
  <c r="BM7" i="28"/>
  <c r="BM5" i="28"/>
  <c r="BM19" i="28"/>
  <c r="BM12" i="28"/>
  <c r="BM17" i="28"/>
  <c r="BM15" i="28"/>
  <c r="BM10" i="28"/>
  <c r="BM14" i="28"/>
  <c r="BM16" i="28"/>
  <c r="BM13" i="28"/>
  <c r="AS10" i="28"/>
  <c r="AS4" i="28"/>
  <c r="AS12" i="28"/>
  <c r="AS8" i="28"/>
  <c r="AS9" i="28"/>
  <c r="AS13" i="28"/>
  <c r="AS6" i="28"/>
  <c r="AS19" i="28"/>
  <c r="AS7" i="28"/>
  <c r="AS5" i="28"/>
  <c r="AS15" i="28"/>
  <c r="AS16" i="28"/>
  <c r="AS14" i="28"/>
  <c r="AS18" i="28"/>
  <c r="AS17" i="28"/>
  <c r="AS11" i="28"/>
  <c r="CO16" i="28"/>
  <c r="CO7" i="28"/>
  <c r="CO6" i="28"/>
  <c r="BQ10" i="28"/>
  <c r="BU8" i="28"/>
  <c r="BE10" i="28"/>
  <c r="BE6" i="28"/>
  <c r="BE7" i="28"/>
  <c r="BE5" i="28"/>
  <c r="BE8" i="28"/>
  <c r="BE15" i="28"/>
  <c r="BE4" i="28"/>
  <c r="BE14" i="28"/>
  <c r="BE9" i="28"/>
  <c r="BE13" i="28"/>
  <c r="BE16" i="28"/>
  <c r="BE19" i="28"/>
  <c r="BE18" i="28"/>
  <c r="BE11" i="28"/>
  <c r="BE12" i="28"/>
  <c r="BE17" i="28"/>
  <c r="BY5" i="28"/>
  <c r="BY10" i="28"/>
  <c r="CO11" i="28"/>
  <c r="CO12" i="28"/>
  <c r="CK17" i="28"/>
  <c r="CK10" i="28"/>
  <c r="CK13" i="28"/>
  <c r="CK19" i="28"/>
  <c r="CK16" i="28"/>
  <c r="CK18" i="28"/>
  <c r="CK11" i="28"/>
  <c r="CK12" i="28"/>
  <c r="BQ6" i="28"/>
  <c r="CK14" i="28"/>
  <c r="BU5" i="28"/>
  <c r="BY6" i="28"/>
  <c r="CO18" i="28"/>
  <c r="CO19" i="28"/>
  <c r="BQ17" i="28"/>
  <c r="CK9" i="28"/>
  <c r="AK9" i="28"/>
  <c r="AK8" i="28"/>
  <c r="AK16" i="28"/>
  <c r="AK7" i="28"/>
  <c r="AK6" i="28"/>
  <c r="AK5" i="28"/>
  <c r="AK10" i="28"/>
  <c r="AK17" i="28"/>
  <c r="AK4" i="28"/>
  <c r="AK18" i="28"/>
  <c r="AK11" i="28"/>
  <c r="AK15" i="28"/>
  <c r="AK13" i="28"/>
  <c r="AK19" i="28"/>
  <c r="AK12" i="28"/>
  <c r="AK14" i="28"/>
  <c r="BA9" i="28"/>
  <c r="BA8" i="28"/>
  <c r="BA7" i="28"/>
  <c r="BA17" i="28"/>
  <c r="BA6" i="28"/>
  <c r="BA16" i="28"/>
  <c r="BA5" i="28"/>
  <c r="BA4" i="28"/>
  <c r="BA10" i="28"/>
  <c r="BA18" i="28"/>
  <c r="BA14" i="28"/>
  <c r="BA12" i="28"/>
  <c r="BA11" i="28"/>
  <c r="BA15" i="28"/>
  <c r="BA13" i="28"/>
  <c r="BA19" i="28"/>
  <c r="BU9" i="28"/>
  <c r="BI15" i="28"/>
  <c r="BI11" i="28"/>
  <c r="BI14" i="28"/>
  <c r="BI18" i="28"/>
  <c r="BI17" i="28"/>
  <c r="X19" i="28"/>
  <c r="BY19" i="28"/>
  <c r="CO17" i="28"/>
  <c r="CO4" i="28"/>
  <c r="AW9" i="28"/>
  <c r="AW8" i="28"/>
  <c r="AW4" i="28"/>
  <c r="AW18" i="28"/>
  <c r="AW7" i="28"/>
  <c r="AW11" i="28"/>
  <c r="AW6" i="28"/>
  <c r="AW5" i="28"/>
  <c r="AW12" i="28"/>
  <c r="AW17" i="28"/>
  <c r="AW15" i="28"/>
  <c r="AW10" i="28"/>
  <c r="AW14" i="28"/>
  <c r="AW16" i="28"/>
  <c r="AW13" i="28"/>
  <c r="AW19" i="28"/>
  <c r="BQ7" i="28"/>
  <c r="CK15" i="28"/>
  <c r="AO10" i="28"/>
  <c r="AO14" i="28"/>
  <c r="AO6" i="28"/>
  <c r="AO5" i="28"/>
  <c r="AO9" i="28"/>
  <c r="AO4" i="28"/>
  <c r="AO7" i="28"/>
  <c r="AO15" i="28"/>
  <c r="AO8" i="28"/>
  <c r="AO16" i="28"/>
  <c r="AO19" i="28"/>
  <c r="AO18" i="28"/>
  <c r="AO11" i="28"/>
  <c r="AO12" i="28"/>
  <c r="AO17" i="28"/>
  <c r="AO13" i="28"/>
  <c r="CO5" i="28"/>
  <c r="CO8" i="28"/>
  <c r="BU16" i="28"/>
  <c r="BU19" i="28"/>
  <c r="BU18" i="28"/>
  <c r="BU11" i="28"/>
  <c r="BU12" i="28"/>
  <c r="BU17" i="28"/>
  <c r="BQ8" i="28"/>
  <c r="CK5" i="28"/>
  <c r="CC20" i="28"/>
  <c r="AA16" i="28" s="1"/>
  <c r="AB16" i="28" s="1"/>
  <c r="BU15" i="28"/>
  <c r="BI13" i="28"/>
  <c r="BY14" i="28"/>
  <c r="BY18" i="28"/>
  <c r="BY17" i="28"/>
  <c r="BY13" i="28"/>
  <c r="CO9" i="28"/>
  <c r="CO10" i="28"/>
  <c r="CG9" i="28"/>
  <c r="CG8" i="28"/>
  <c r="CG7" i="28"/>
  <c r="CG10" i="28"/>
  <c r="CG6" i="28"/>
  <c r="CG16" i="28"/>
  <c r="CG5" i="28"/>
  <c r="CG4" i="28"/>
  <c r="CG17" i="28"/>
  <c r="CG19" i="28"/>
  <c r="CG12" i="28"/>
  <c r="CG14" i="28"/>
  <c r="CG13" i="28"/>
  <c r="CG18" i="28"/>
  <c r="CG11" i="28"/>
  <c r="CG15" i="28"/>
  <c r="BQ16" i="28"/>
  <c r="BQ9" i="28"/>
  <c r="CK6" i="28"/>
  <c r="BU13" i="28"/>
  <c r="BU14" i="28"/>
  <c r="BU10" i="28"/>
  <c r="AG9" i="28"/>
  <c r="AG4" i="28"/>
  <c r="AG11" i="28"/>
  <c r="AG7" i="28"/>
  <c r="AG6" i="28"/>
  <c r="AG18" i="28"/>
  <c r="AG8" i="28"/>
  <c r="AG5" i="28"/>
  <c r="AG15" i="28"/>
  <c r="AG10" i="28"/>
  <c r="AG17" i="28"/>
  <c r="AG14" i="28"/>
  <c r="AG16" i="28"/>
  <c r="AG12" i="28"/>
  <c r="AG13" i="28"/>
  <c r="AG19" i="28"/>
  <c r="BY4" i="28"/>
  <c r="CO14" i="28"/>
  <c r="X8" i="25"/>
  <c r="X4" i="25"/>
  <c r="X18" i="27"/>
  <c r="X17" i="27"/>
  <c r="BU8" i="27"/>
  <c r="BM10" i="27"/>
  <c r="AW11" i="27"/>
  <c r="BU7" i="27"/>
  <c r="BU11" i="27"/>
  <c r="BU4" i="27"/>
  <c r="CK13" i="27"/>
  <c r="X13" i="27"/>
  <c r="CK7" i="27"/>
  <c r="AO7" i="27"/>
  <c r="AW15" i="27"/>
  <c r="BU10" i="27"/>
  <c r="CK10" i="27"/>
  <c r="BM11" i="27"/>
  <c r="AO8" i="27"/>
  <c r="AW16" i="27"/>
  <c r="BU5" i="27"/>
  <c r="BM19" i="27"/>
  <c r="AW10" i="27"/>
  <c r="X14" i="27"/>
  <c r="AW13" i="27"/>
  <c r="BQ6" i="27"/>
  <c r="BQ10" i="27"/>
  <c r="BQ5" i="27"/>
  <c r="BQ4" i="27"/>
  <c r="BQ7" i="27"/>
  <c r="BQ9" i="27"/>
  <c r="BQ11" i="27"/>
  <c r="BQ15" i="27"/>
  <c r="BQ14" i="27"/>
  <c r="BQ8" i="27"/>
  <c r="BQ18" i="27"/>
  <c r="BQ17" i="27"/>
  <c r="BQ19" i="27"/>
  <c r="BQ16" i="27"/>
  <c r="BQ12" i="27"/>
  <c r="BQ13" i="27"/>
  <c r="AS13" i="27"/>
  <c r="AS12" i="27"/>
  <c r="AS8" i="27"/>
  <c r="AS7" i="27"/>
  <c r="AS14" i="27"/>
  <c r="AS6" i="27"/>
  <c r="AS5" i="27"/>
  <c r="AS4" i="27"/>
  <c r="AS17" i="27"/>
  <c r="AS11" i="27"/>
  <c r="AS15" i="27"/>
  <c r="AS10" i="27"/>
  <c r="AS18" i="27"/>
  <c r="AS16" i="27"/>
  <c r="AS9" i="27"/>
  <c r="AS19" i="27"/>
  <c r="CK6" i="27"/>
  <c r="AO13" i="27"/>
  <c r="AK12" i="27"/>
  <c r="AK5" i="27"/>
  <c r="CK4" i="27"/>
  <c r="X19" i="27"/>
  <c r="AO6" i="27"/>
  <c r="BA6" i="27"/>
  <c r="BA10" i="27"/>
  <c r="BA7" i="27"/>
  <c r="BA5" i="27"/>
  <c r="BA4" i="27"/>
  <c r="BA17" i="27"/>
  <c r="BA11" i="27"/>
  <c r="BA9" i="27"/>
  <c r="BA15" i="27"/>
  <c r="BA16" i="27"/>
  <c r="BA13" i="27"/>
  <c r="BA19" i="27"/>
  <c r="BA14" i="27"/>
  <c r="BA8" i="27"/>
  <c r="BA18" i="27"/>
  <c r="BA12" i="27"/>
  <c r="AK13" i="27"/>
  <c r="AK9" i="27"/>
  <c r="AW8" i="27"/>
  <c r="AW4" i="27"/>
  <c r="CC5" i="27"/>
  <c r="CC6" i="27"/>
  <c r="CC9" i="27"/>
  <c r="CC11" i="27"/>
  <c r="CC4" i="27"/>
  <c r="CC8" i="27"/>
  <c r="CC7" i="27"/>
  <c r="CC13" i="27"/>
  <c r="CC15" i="27"/>
  <c r="CC14" i="27"/>
  <c r="CC17" i="27"/>
  <c r="CC18" i="27"/>
  <c r="CC16" i="27"/>
  <c r="CC10" i="27"/>
  <c r="CC19" i="27"/>
  <c r="CC12" i="27"/>
  <c r="CS5" i="27"/>
  <c r="CS6" i="27"/>
  <c r="CS12" i="27"/>
  <c r="CS4" i="27"/>
  <c r="CS9" i="27"/>
  <c r="CS11" i="27"/>
  <c r="CS17" i="27"/>
  <c r="CS15" i="27"/>
  <c r="CS14" i="27"/>
  <c r="CS18" i="27"/>
  <c r="CS16" i="27"/>
  <c r="CS7" i="27"/>
  <c r="CS8" i="27"/>
  <c r="CS10" i="27"/>
  <c r="CS19" i="27"/>
  <c r="CS13" i="27"/>
  <c r="AK14" i="27"/>
  <c r="BE4" i="27"/>
  <c r="BE6" i="27"/>
  <c r="BE9" i="27"/>
  <c r="BE15" i="27"/>
  <c r="BE10" i="27"/>
  <c r="BE8" i="27"/>
  <c r="BE7" i="27"/>
  <c r="BE5" i="27"/>
  <c r="BE19" i="27"/>
  <c r="BE11" i="27"/>
  <c r="BE12" i="27"/>
  <c r="BE16" i="27"/>
  <c r="BE17" i="27"/>
  <c r="BE18" i="27"/>
  <c r="BE14" i="27"/>
  <c r="BE13" i="27"/>
  <c r="CG6" i="27"/>
  <c r="CG5" i="27"/>
  <c r="CG11" i="27"/>
  <c r="CG9" i="27"/>
  <c r="CG4" i="27"/>
  <c r="CG10" i="27"/>
  <c r="CG7" i="27"/>
  <c r="CG17" i="27"/>
  <c r="CG15" i="27"/>
  <c r="CG14" i="27"/>
  <c r="CG8" i="27"/>
  <c r="CG18" i="27"/>
  <c r="CG16" i="27"/>
  <c r="CG12" i="27"/>
  <c r="CG19" i="27"/>
  <c r="CG13" i="27"/>
  <c r="AO19" i="27"/>
  <c r="AG7" i="27"/>
  <c r="AG9" i="27"/>
  <c r="AG6" i="27"/>
  <c r="AG5" i="27"/>
  <c r="AG11" i="27"/>
  <c r="AG12" i="27"/>
  <c r="AG4" i="27"/>
  <c r="AG10" i="27"/>
  <c r="AG19" i="27"/>
  <c r="AG16" i="27"/>
  <c r="AG13" i="27"/>
  <c r="AG17" i="27"/>
  <c r="AG14" i="27"/>
  <c r="AG18" i="27"/>
  <c r="AG8" i="27"/>
  <c r="AG15" i="27"/>
  <c r="CK5" i="27"/>
  <c r="CK9" i="27"/>
  <c r="CO7" i="27"/>
  <c r="CO8" i="27"/>
  <c r="CO6" i="27"/>
  <c r="CO5" i="27"/>
  <c r="CO13" i="27"/>
  <c r="CO12" i="27"/>
  <c r="CO4" i="27"/>
  <c r="CO11" i="27"/>
  <c r="CO15" i="27"/>
  <c r="CO18" i="27"/>
  <c r="CO16" i="27"/>
  <c r="CO9" i="27"/>
  <c r="CO19" i="27"/>
  <c r="CO14" i="27"/>
  <c r="CO10" i="27"/>
  <c r="CO17" i="27"/>
  <c r="BM15" i="27"/>
  <c r="BM12" i="27"/>
  <c r="AO10" i="27"/>
  <c r="AK19" i="27"/>
  <c r="AK6" i="27"/>
  <c r="AW18" i="27"/>
  <c r="AW6" i="27"/>
  <c r="AO17" i="27"/>
  <c r="AO11" i="27"/>
  <c r="BM5" i="27"/>
  <c r="AO14" i="27"/>
  <c r="AK11" i="27"/>
  <c r="AK15" i="27"/>
  <c r="AW7" i="27"/>
  <c r="AW5" i="27"/>
  <c r="CK11" i="27"/>
  <c r="CK18" i="27"/>
  <c r="CK12" i="27"/>
  <c r="CK17" i="27"/>
  <c r="CK14" i="27"/>
  <c r="CK19" i="27"/>
  <c r="AK4" i="27"/>
  <c r="BM7" i="27"/>
  <c r="BU16" i="27"/>
  <c r="BU18" i="27"/>
  <c r="BU12" i="27"/>
  <c r="BU15" i="27"/>
  <c r="BU17" i="27"/>
  <c r="BU19" i="27"/>
  <c r="BU6" i="27"/>
  <c r="AO15" i="27"/>
  <c r="CK8" i="27"/>
  <c r="BI4" i="27"/>
  <c r="BI6" i="27"/>
  <c r="BI12" i="27"/>
  <c r="BI8" i="27"/>
  <c r="BI7" i="27"/>
  <c r="BI5" i="27"/>
  <c r="BI13" i="27"/>
  <c r="BI19" i="27"/>
  <c r="BI14" i="27"/>
  <c r="BI11" i="27"/>
  <c r="BI15" i="27"/>
  <c r="BI17" i="27"/>
  <c r="BI18" i="27"/>
  <c r="BI16" i="27"/>
  <c r="BI9" i="27"/>
  <c r="BI10" i="27"/>
  <c r="BM6" i="27"/>
  <c r="AO18" i="27"/>
  <c r="AO5" i="27"/>
  <c r="AO4" i="27"/>
  <c r="AK18" i="27"/>
  <c r="AK7" i="27"/>
  <c r="AW19" i="27"/>
  <c r="AW14" i="27"/>
  <c r="BM16" i="27"/>
  <c r="AK10" i="27"/>
  <c r="BY20" i="27"/>
  <c r="AA15" i="27" s="1"/>
  <c r="AB15" i="27" s="1"/>
  <c r="AK16" i="27"/>
  <c r="BM18" i="27"/>
  <c r="BU14" i="27"/>
  <c r="X16" i="27"/>
  <c r="CK15" i="27"/>
  <c r="BM9" i="27"/>
  <c r="AO9" i="27"/>
  <c r="AK8" i="27"/>
  <c r="AW12" i="27"/>
  <c r="X18" i="26"/>
  <c r="X12" i="26"/>
  <c r="BU15" i="26"/>
  <c r="CO15" i="26"/>
  <c r="CO10" i="26"/>
  <c r="BU19" i="26"/>
  <c r="BU17" i="26"/>
  <c r="AW14" i="26"/>
  <c r="BU4" i="26"/>
  <c r="CO11" i="26"/>
  <c r="AW10" i="26"/>
  <c r="CO17" i="26"/>
  <c r="AW19" i="26"/>
  <c r="BU5" i="26"/>
  <c r="CO13" i="26"/>
  <c r="AW5" i="26"/>
  <c r="BU6" i="26"/>
  <c r="CK14" i="26"/>
  <c r="CO5" i="26"/>
  <c r="AW7" i="26"/>
  <c r="BU7" i="26"/>
  <c r="CK4" i="26"/>
  <c r="CO12" i="26"/>
  <c r="AW11" i="26"/>
  <c r="X13" i="26"/>
  <c r="BU8" i="26"/>
  <c r="CO4" i="26"/>
  <c r="AW6" i="26"/>
  <c r="BY10" i="26"/>
  <c r="BY11" i="26"/>
  <c r="BY16" i="26"/>
  <c r="BY14" i="26"/>
  <c r="CC20" i="26"/>
  <c r="AA16" i="26" s="1"/>
  <c r="AB16" i="26" s="1"/>
  <c r="BY19" i="26"/>
  <c r="CK18" i="26"/>
  <c r="CK13" i="26"/>
  <c r="CK19" i="26"/>
  <c r="CK17" i="26"/>
  <c r="CK11" i="26"/>
  <c r="CK12" i="26"/>
  <c r="AS9" i="26"/>
  <c r="AS8" i="26"/>
  <c r="AS12" i="26"/>
  <c r="AS4" i="26"/>
  <c r="AS5" i="26"/>
  <c r="AS13" i="26"/>
  <c r="AS19" i="26"/>
  <c r="AS6" i="26"/>
  <c r="AS7" i="26"/>
  <c r="AS10" i="26"/>
  <c r="AS11" i="26"/>
  <c r="AS18" i="26"/>
  <c r="AS16" i="26"/>
  <c r="AS17" i="26"/>
  <c r="AS14" i="26"/>
  <c r="AS15" i="26"/>
  <c r="BE14" i="26"/>
  <c r="BE8" i="26"/>
  <c r="BE6" i="26"/>
  <c r="BE5" i="26"/>
  <c r="BE4" i="26"/>
  <c r="BE7" i="26"/>
  <c r="BE9" i="26"/>
  <c r="BE15" i="26"/>
  <c r="BE13" i="26"/>
  <c r="BE19" i="26"/>
  <c r="BE16" i="26"/>
  <c r="BE17" i="26"/>
  <c r="BE18" i="26"/>
  <c r="BE11" i="26"/>
  <c r="BE12" i="26"/>
  <c r="BE10" i="26"/>
  <c r="BQ20" i="26"/>
  <c r="AA13" i="26" s="1"/>
  <c r="AB13" i="26" s="1"/>
  <c r="BM12" i="26"/>
  <c r="BM16" i="26"/>
  <c r="BM17" i="26"/>
  <c r="BM13" i="26"/>
  <c r="BM15" i="26"/>
  <c r="BM19" i="26"/>
  <c r="BM10" i="26"/>
  <c r="BM14" i="26"/>
  <c r="BM9" i="26"/>
  <c r="BY4" i="26"/>
  <c r="CK5" i="26"/>
  <c r="AK9" i="26"/>
  <c r="AK8" i="26"/>
  <c r="AK17" i="26"/>
  <c r="AK7" i="26"/>
  <c r="AK6" i="26"/>
  <c r="AK5" i="26"/>
  <c r="AK16" i="26"/>
  <c r="AK10" i="26"/>
  <c r="AK4" i="26"/>
  <c r="AK12" i="26"/>
  <c r="AK14" i="26"/>
  <c r="AK19" i="26"/>
  <c r="AK11" i="26"/>
  <c r="AK18" i="26"/>
  <c r="AK13" i="26"/>
  <c r="AK15" i="26"/>
  <c r="L19" i="26"/>
  <c r="CS9" i="26"/>
  <c r="CS8" i="26"/>
  <c r="CS7" i="26"/>
  <c r="CS4" i="26"/>
  <c r="CS11" i="26"/>
  <c r="CS18" i="26"/>
  <c r="CS6" i="26"/>
  <c r="CS5" i="26"/>
  <c r="CS14" i="26"/>
  <c r="CS16" i="26"/>
  <c r="CS19" i="26"/>
  <c r="CS12" i="26"/>
  <c r="CS13" i="26"/>
  <c r="CS15" i="26"/>
  <c r="CS17" i="26"/>
  <c r="CS10" i="26"/>
  <c r="CK10" i="26"/>
  <c r="BM18" i="26"/>
  <c r="CK16" i="26"/>
  <c r="BY13" i="26"/>
  <c r="CK15" i="26"/>
  <c r="X14" i="26"/>
  <c r="X19" i="26"/>
  <c r="CO7" i="26"/>
  <c r="AW12" i="26"/>
  <c r="AW4" i="26"/>
  <c r="BM5" i="26"/>
  <c r="BY15" i="26"/>
  <c r="BY8" i="26"/>
  <c r="CK6" i="26"/>
  <c r="BU11" i="26"/>
  <c r="BA20" i="26"/>
  <c r="AA9" i="26" s="1"/>
  <c r="AB9" i="26" s="1"/>
  <c r="CO8" i="26"/>
  <c r="AW15" i="26"/>
  <c r="AW18" i="26"/>
  <c r="BM6" i="26"/>
  <c r="BY6" i="26"/>
  <c r="BY9" i="26"/>
  <c r="CK9" i="26"/>
  <c r="AO6" i="26"/>
  <c r="AO15" i="26"/>
  <c r="AO7" i="26"/>
  <c r="AO5" i="26"/>
  <c r="AO14" i="26"/>
  <c r="AO8" i="26"/>
  <c r="AO4" i="26"/>
  <c r="AO9" i="26"/>
  <c r="AO13" i="26"/>
  <c r="AO19" i="26"/>
  <c r="AO17" i="26"/>
  <c r="AO18" i="26"/>
  <c r="AO11" i="26"/>
  <c r="AO12" i="26"/>
  <c r="AO16" i="26"/>
  <c r="AO10" i="26"/>
  <c r="AG20" i="26"/>
  <c r="AA4" i="26" s="1"/>
  <c r="AB4" i="26" s="1"/>
  <c r="CO19" i="26"/>
  <c r="CO9" i="26"/>
  <c r="AW13" i="26"/>
  <c r="AW8" i="26"/>
  <c r="CG9" i="26"/>
  <c r="CG8" i="26"/>
  <c r="CG7" i="26"/>
  <c r="CG17" i="26"/>
  <c r="CG6" i="26"/>
  <c r="CG10" i="26"/>
  <c r="CG5" i="26"/>
  <c r="CG4" i="26"/>
  <c r="CG16" i="26"/>
  <c r="CG15" i="26"/>
  <c r="CG13" i="26"/>
  <c r="CG18" i="26"/>
  <c r="CG19" i="26"/>
  <c r="CG12" i="26"/>
  <c r="CG14" i="26"/>
  <c r="CG11" i="26"/>
  <c r="BU10" i="26"/>
  <c r="BU12" i="26"/>
  <c r="BM11" i="26"/>
  <c r="BY5" i="26"/>
  <c r="CK8" i="26"/>
  <c r="BI9" i="26"/>
  <c r="BI8" i="26"/>
  <c r="BI4" i="26"/>
  <c r="BI7" i="26"/>
  <c r="BI13" i="26"/>
  <c r="BI5" i="26"/>
  <c r="BI19" i="26"/>
  <c r="BI12" i="26"/>
  <c r="BI6" i="26"/>
  <c r="BI15" i="26"/>
  <c r="BI17" i="26"/>
  <c r="BI10" i="26"/>
  <c r="BI11" i="26"/>
  <c r="BI16" i="26"/>
  <c r="BI14" i="26"/>
  <c r="BI18" i="26"/>
  <c r="X17" i="26"/>
  <c r="BU13" i="26"/>
  <c r="AW17" i="26"/>
  <c r="X16" i="24"/>
  <c r="X7" i="25"/>
  <c r="X20" i="25"/>
  <c r="X13" i="25"/>
  <c r="X12" i="25"/>
  <c r="X14" i="25"/>
  <c r="BI19" i="25"/>
  <c r="BI17" i="25"/>
  <c r="BI11" i="25"/>
  <c r="BI15" i="25"/>
  <c r="BI10" i="25"/>
  <c r="BI16" i="25"/>
  <c r="BI13" i="25"/>
  <c r="BI18" i="25"/>
  <c r="CO14" i="25"/>
  <c r="BM15" i="25"/>
  <c r="CG7" i="25"/>
  <c r="CG6" i="25"/>
  <c r="CG15" i="25"/>
  <c r="X9" i="25"/>
  <c r="CG8" i="25"/>
  <c r="X5" i="25"/>
  <c r="X11" i="25"/>
  <c r="CS9" i="25"/>
  <c r="CS8" i="25"/>
  <c r="CS11" i="25"/>
  <c r="CS13" i="25"/>
  <c r="CS6" i="25"/>
  <c r="CS5" i="25"/>
  <c r="CS12" i="25"/>
  <c r="CS7" i="25"/>
  <c r="CS4" i="25"/>
  <c r="CS10" i="25"/>
  <c r="CS19" i="25"/>
  <c r="CS16" i="25"/>
  <c r="CS17" i="25"/>
  <c r="CS15" i="25"/>
  <c r="CS14" i="25"/>
  <c r="CS18" i="25"/>
  <c r="BU9" i="25"/>
  <c r="BU8" i="25"/>
  <c r="BU4" i="25"/>
  <c r="BU10" i="25"/>
  <c r="BU5" i="25"/>
  <c r="BU14" i="25"/>
  <c r="BU6" i="25"/>
  <c r="BU16" i="25"/>
  <c r="BU7" i="25"/>
  <c r="BU11" i="25"/>
  <c r="BU18" i="25"/>
  <c r="BU17" i="25"/>
  <c r="BU12" i="25"/>
  <c r="BU15" i="25"/>
  <c r="BU13" i="25"/>
  <c r="BU19" i="25"/>
  <c r="AK20" i="25"/>
  <c r="AA5" i="25" s="1"/>
  <c r="AB5" i="25" s="1"/>
  <c r="AW15" i="25"/>
  <c r="AW6" i="25"/>
  <c r="CO19" i="25"/>
  <c r="CO13" i="25"/>
  <c r="CO18" i="25"/>
  <c r="CO16" i="25"/>
  <c r="CO17" i="25"/>
  <c r="CO15" i="25"/>
  <c r="CO11" i="25"/>
  <c r="CO10" i="25"/>
  <c r="AS12" i="25"/>
  <c r="AS9" i="25"/>
  <c r="AS5" i="25"/>
  <c r="AS4" i="25"/>
  <c r="AS7" i="25"/>
  <c r="AS14" i="25"/>
  <c r="AS6" i="25"/>
  <c r="AS8" i="25"/>
  <c r="AS17" i="25"/>
  <c r="AS15" i="25"/>
  <c r="AS11" i="25"/>
  <c r="AS18" i="25"/>
  <c r="AS10" i="25"/>
  <c r="AS16" i="25"/>
  <c r="AS13" i="25"/>
  <c r="AS19" i="25"/>
  <c r="CG11" i="25"/>
  <c r="CO4" i="25"/>
  <c r="AW14" i="25"/>
  <c r="AW13" i="25"/>
  <c r="CK9" i="25"/>
  <c r="CK7" i="25"/>
  <c r="CK4" i="25"/>
  <c r="CK14" i="25"/>
  <c r="CK16" i="25"/>
  <c r="CK10" i="25"/>
  <c r="CK6" i="25"/>
  <c r="CK5" i="25"/>
  <c r="CK8" i="25"/>
  <c r="CK17" i="25"/>
  <c r="CK12" i="25"/>
  <c r="CK11" i="25"/>
  <c r="CK18" i="25"/>
  <c r="CK15" i="25"/>
  <c r="CK19" i="25"/>
  <c r="CK13" i="25"/>
  <c r="X10" i="25"/>
  <c r="AW17" i="25"/>
  <c r="AW11" i="25"/>
  <c r="X18" i="25"/>
  <c r="CG10" i="25"/>
  <c r="CG9" i="25"/>
  <c r="CO12" i="25"/>
  <c r="AW18" i="25"/>
  <c r="AW8" i="25"/>
  <c r="L13" i="25"/>
  <c r="CG16" i="25"/>
  <c r="X16" i="25"/>
  <c r="CO9" i="25"/>
  <c r="BQ20" i="25"/>
  <c r="AA13" i="25" s="1"/>
  <c r="AB13" i="25" s="1"/>
  <c r="AW12" i="25"/>
  <c r="AW9" i="25"/>
  <c r="AW19" i="25"/>
  <c r="AG9" i="25"/>
  <c r="AG8" i="25"/>
  <c r="AG12" i="25"/>
  <c r="AG7" i="25"/>
  <c r="AG6" i="25"/>
  <c r="AG11" i="25"/>
  <c r="AG5" i="25"/>
  <c r="AG4" i="25"/>
  <c r="AG13" i="25"/>
  <c r="AG18" i="25"/>
  <c r="AG17" i="25"/>
  <c r="AG14" i="25"/>
  <c r="AG15" i="25"/>
  <c r="AG10" i="25"/>
  <c r="AG19" i="25"/>
  <c r="AG16" i="25"/>
  <c r="CC9" i="25"/>
  <c r="CC8" i="25"/>
  <c r="CC12" i="25"/>
  <c r="CC11" i="25"/>
  <c r="CC7" i="25"/>
  <c r="CC6" i="25"/>
  <c r="CC5" i="25"/>
  <c r="CC13" i="25"/>
  <c r="CC4" i="25"/>
  <c r="CC19" i="25"/>
  <c r="CC16" i="25"/>
  <c r="CC14" i="25"/>
  <c r="CC18" i="25"/>
  <c r="CC10" i="25"/>
  <c r="CC17" i="25"/>
  <c r="CC15" i="25"/>
  <c r="CO5" i="25"/>
  <c r="AW16" i="25"/>
  <c r="AW4" i="25"/>
  <c r="BM17" i="25"/>
  <c r="AO9" i="25"/>
  <c r="AO8" i="25"/>
  <c r="AO4" i="25"/>
  <c r="AO7" i="25"/>
  <c r="AO16" i="25"/>
  <c r="AO14" i="25"/>
  <c r="AO5" i="25"/>
  <c r="AO10" i="25"/>
  <c r="AO6" i="25"/>
  <c r="AO15" i="25"/>
  <c r="AO13" i="25"/>
  <c r="AO19" i="25"/>
  <c r="AO18" i="25"/>
  <c r="AO17" i="25"/>
  <c r="AO12" i="25"/>
  <c r="AO11" i="25"/>
  <c r="BE9" i="25"/>
  <c r="BE4" i="25"/>
  <c r="BE10" i="25"/>
  <c r="BE7" i="25"/>
  <c r="BE6" i="25"/>
  <c r="BE16" i="25"/>
  <c r="BE14" i="25"/>
  <c r="BE5" i="25"/>
  <c r="BE8" i="25"/>
  <c r="BE15" i="25"/>
  <c r="BE11" i="25"/>
  <c r="BE17" i="25"/>
  <c r="BE12" i="25"/>
  <c r="BE13" i="25"/>
  <c r="BE19" i="25"/>
  <c r="BE18" i="25"/>
  <c r="AW7" i="25"/>
  <c r="CG13" i="25"/>
  <c r="CG17" i="25"/>
  <c r="CG18" i="25"/>
  <c r="CG14" i="25"/>
  <c r="CG5" i="25"/>
  <c r="X19" i="25"/>
  <c r="BA9" i="25"/>
  <c r="BA8" i="25"/>
  <c r="BA16" i="25"/>
  <c r="BA6" i="25"/>
  <c r="BA7" i="25"/>
  <c r="BA5" i="25"/>
  <c r="BA11" i="25"/>
  <c r="BA10" i="25"/>
  <c r="BA4" i="25"/>
  <c r="BA13" i="25"/>
  <c r="BA19" i="25"/>
  <c r="BA14" i="25"/>
  <c r="BA18" i="25"/>
  <c r="BA15" i="25"/>
  <c r="BA12" i="25"/>
  <c r="BA17" i="25"/>
  <c r="CO6" i="25"/>
  <c r="CG12" i="25"/>
  <c r="BY20" i="25"/>
  <c r="AA15" i="25" s="1"/>
  <c r="AB15" i="25" s="1"/>
  <c r="AW10" i="25"/>
  <c r="CG19" i="25"/>
  <c r="X15" i="24"/>
  <c r="CC7" i="24"/>
  <c r="CC18" i="24"/>
  <c r="CC5" i="24"/>
  <c r="CC6" i="24"/>
  <c r="BU6" i="24"/>
  <c r="CG12" i="24"/>
  <c r="CC16" i="24"/>
  <c r="BU7" i="24"/>
  <c r="CG6" i="24"/>
  <c r="CC10" i="24"/>
  <c r="AK12" i="24"/>
  <c r="BA20" i="24"/>
  <c r="AA9" i="24" s="1"/>
  <c r="AB9" i="24" s="1"/>
  <c r="CG14" i="24"/>
  <c r="CG8" i="24"/>
  <c r="AK18" i="24"/>
  <c r="AK6" i="24"/>
  <c r="BE20" i="24"/>
  <c r="AA10" i="24" s="1"/>
  <c r="AB10" i="24" s="1"/>
  <c r="AO7" i="24"/>
  <c r="AO4" i="24"/>
  <c r="AO5" i="24"/>
  <c r="AO6" i="24"/>
  <c r="AO13" i="24"/>
  <c r="AO16" i="24"/>
  <c r="AO18" i="24"/>
  <c r="AO19" i="24"/>
  <c r="AO15" i="24"/>
  <c r="AO9" i="24"/>
  <c r="AO12" i="24"/>
  <c r="AO17" i="24"/>
  <c r="AO11" i="24"/>
  <c r="AO14" i="24"/>
  <c r="AO10" i="24"/>
  <c r="AO8" i="24"/>
  <c r="BI9" i="24"/>
  <c r="BI8" i="24"/>
  <c r="BI5" i="24"/>
  <c r="BI4" i="24"/>
  <c r="BI6" i="24"/>
  <c r="BI18" i="24"/>
  <c r="BI7" i="24"/>
  <c r="BI14" i="24"/>
  <c r="BI12" i="24"/>
  <c r="BI10" i="24"/>
  <c r="BI13" i="24"/>
  <c r="BI19" i="24"/>
  <c r="BI17" i="24"/>
  <c r="BI15" i="24"/>
  <c r="BI11" i="24"/>
  <c r="BI16" i="24"/>
  <c r="CG11" i="24"/>
  <c r="CG9" i="24"/>
  <c r="AK10" i="24"/>
  <c r="AK11" i="24"/>
  <c r="CK5" i="24"/>
  <c r="CK13" i="24"/>
  <c r="CK7" i="24"/>
  <c r="CK4" i="24"/>
  <c r="CK17" i="24"/>
  <c r="CK6" i="24"/>
  <c r="CK12" i="24"/>
  <c r="CK11" i="24"/>
  <c r="CK19" i="24"/>
  <c r="CK15" i="24"/>
  <c r="CK14" i="24"/>
  <c r="CK18" i="24"/>
  <c r="CK8" i="24"/>
  <c r="CK10" i="24"/>
  <c r="CK16" i="24"/>
  <c r="CK9" i="24"/>
  <c r="AS9" i="24"/>
  <c r="AS8" i="24"/>
  <c r="AS5" i="24"/>
  <c r="AS4" i="24"/>
  <c r="AS17" i="24"/>
  <c r="AS10" i="24"/>
  <c r="AS18" i="24"/>
  <c r="AS14" i="24"/>
  <c r="AS12" i="24"/>
  <c r="AS19" i="24"/>
  <c r="AS13" i="24"/>
  <c r="AS7" i="24"/>
  <c r="AS15" i="24"/>
  <c r="AS6" i="24"/>
  <c r="AS11" i="24"/>
  <c r="AS16" i="24"/>
  <c r="CG13" i="24"/>
  <c r="CG4" i="24"/>
  <c r="AK16" i="24"/>
  <c r="AK7" i="24"/>
  <c r="AW6" i="24"/>
  <c r="AW5" i="24"/>
  <c r="AW4" i="24"/>
  <c r="AW15" i="24"/>
  <c r="AW9" i="24"/>
  <c r="AW7" i="24"/>
  <c r="AW18" i="24"/>
  <c r="AW13" i="24"/>
  <c r="AW17" i="24"/>
  <c r="AW16" i="24"/>
  <c r="AW19" i="24"/>
  <c r="AW10" i="24"/>
  <c r="AW14" i="24"/>
  <c r="AW8" i="24"/>
  <c r="AW12" i="24"/>
  <c r="AW11" i="24"/>
  <c r="AG6" i="24"/>
  <c r="AG12" i="24"/>
  <c r="AG5" i="24"/>
  <c r="AG4" i="24"/>
  <c r="AG10" i="24"/>
  <c r="AG8" i="24"/>
  <c r="AG11" i="24"/>
  <c r="AG15" i="24"/>
  <c r="AG18" i="24"/>
  <c r="AG16" i="24"/>
  <c r="AG7" i="24"/>
  <c r="AG14" i="24"/>
  <c r="AG13" i="24"/>
  <c r="AG17" i="24"/>
  <c r="AG19" i="24"/>
  <c r="AG9" i="24"/>
  <c r="CS11" i="24"/>
  <c r="CS16" i="24"/>
  <c r="CC13" i="24"/>
  <c r="CC15" i="24"/>
  <c r="CC12" i="24"/>
  <c r="CG17" i="24"/>
  <c r="CG5" i="24"/>
  <c r="AK19" i="24"/>
  <c r="AK4" i="24"/>
  <c r="BQ7" i="24"/>
  <c r="BQ5" i="24"/>
  <c r="BQ4" i="24"/>
  <c r="BQ6" i="24"/>
  <c r="BQ11" i="24"/>
  <c r="BQ9" i="24"/>
  <c r="BQ8" i="24"/>
  <c r="BQ16" i="24"/>
  <c r="BQ19" i="24"/>
  <c r="BQ13" i="24"/>
  <c r="BQ10" i="24"/>
  <c r="BQ14" i="24"/>
  <c r="BQ15" i="24"/>
  <c r="BQ17" i="24"/>
  <c r="BQ18" i="24"/>
  <c r="BQ12" i="24"/>
  <c r="BU8" i="24"/>
  <c r="BU16" i="24"/>
  <c r="BU10" i="24"/>
  <c r="CG18" i="24"/>
  <c r="CG15" i="24"/>
  <c r="CC17" i="24"/>
  <c r="AK8" i="24"/>
  <c r="AK5" i="24"/>
  <c r="BM7" i="24"/>
  <c r="BM6" i="24"/>
  <c r="BM5" i="24"/>
  <c r="BM4" i="24"/>
  <c r="BM12" i="24"/>
  <c r="BM18" i="24"/>
  <c r="BM16" i="24"/>
  <c r="BM19" i="24"/>
  <c r="BM10" i="24"/>
  <c r="BM14" i="24"/>
  <c r="BM11" i="24"/>
  <c r="BM15" i="24"/>
  <c r="BM8" i="24"/>
  <c r="BM17" i="24"/>
  <c r="BM9" i="24"/>
  <c r="BM13" i="24"/>
  <c r="BY5" i="24"/>
  <c r="BY4" i="24"/>
  <c r="BY12" i="24"/>
  <c r="BY11" i="24"/>
  <c r="BY8" i="24"/>
  <c r="BY6" i="24"/>
  <c r="BY16" i="24"/>
  <c r="BY17" i="24"/>
  <c r="BY9" i="24"/>
  <c r="BY19" i="24"/>
  <c r="BY15" i="24"/>
  <c r="BY13" i="24"/>
  <c r="BY7" i="24"/>
  <c r="BY10" i="24"/>
  <c r="BY14" i="24"/>
  <c r="BY18" i="24"/>
  <c r="CC9" i="24"/>
  <c r="CG7" i="24"/>
  <c r="CG16" i="24"/>
  <c r="AK14" i="24"/>
  <c r="AK15" i="24"/>
  <c r="CS8" i="24"/>
  <c r="CO20" i="24"/>
  <c r="AA19" i="24" s="1"/>
  <c r="AB19" i="24" s="1"/>
  <c r="CS17" i="24"/>
  <c r="CS15" i="24"/>
  <c r="CS18" i="24"/>
  <c r="CG19" i="24"/>
  <c r="AK17" i="24"/>
  <c r="BU14" i="24"/>
  <c r="BU20" i="28" l="1"/>
  <c r="AA14" i="28" s="1"/>
  <c r="AB14" i="28" s="1"/>
  <c r="BI20" i="28"/>
  <c r="AA11" i="28" s="1"/>
  <c r="AB11" i="28" s="1"/>
  <c r="BQ20" i="28"/>
  <c r="AA13" i="28" s="1"/>
  <c r="AB13" i="28" s="1"/>
  <c r="CK20" i="28"/>
  <c r="AA18" i="28" s="1"/>
  <c r="AB18" i="28" s="1"/>
  <c r="BA20" i="28"/>
  <c r="AA9" i="28" s="1"/>
  <c r="AB9" i="28" s="1"/>
  <c r="BM20" i="28"/>
  <c r="AA12" i="28" s="1"/>
  <c r="AB12" i="28" s="1"/>
  <c r="AO20" i="28"/>
  <c r="AA6" i="28" s="1"/>
  <c r="AB6" i="28" s="1"/>
  <c r="AG20" i="28"/>
  <c r="AA4" i="28" s="1"/>
  <c r="AB4" i="28" s="1"/>
  <c r="CG20" i="28"/>
  <c r="AA17" i="28" s="1"/>
  <c r="AB17" i="28" s="1"/>
  <c r="AS20" i="28"/>
  <c r="AA7" i="28" s="1"/>
  <c r="AB7" i="28" s="1"/>
  <c r="AK20" i="28"/>
  <c r="AA5" i="28" s="1"/>
  <c r="AB5" i="28" s="1"/>
  <c r="BY20" i="28"/>
  <c r="AA15" i="28" s="1"/>
  <c r="AB15" i="28" s="1"/>
  <c r="CO20" i="28"/>
  <c r="AA19" i="28" s="1"/>
  <c r="AB19" i="28" s="1"/>
  <c r="AW20" i="28"/>
  <c r="AA8" i="28" s="1"/>
  <c r="AB8" i="28" s="1"/>
  <c r="BE20" i="28"/>
  <c r="AA10" i="28" s="1"/>
  <c r="AB10" i="28" s="1"/>
  <c r="BM20" i="27"/>
  <c r="AA12" i="27" s="1"/>
  <c r="AB12" i="27" s="1"/>
  <c r="BU20" i="27"/>
  <c r="AA14" i="27" s="1"/>
  <c r="AB14" i="27" s="1"/>
  <c r="CO20" i="27"/>
  <c r="AA19" i="27" s="1"/>
  <c r="AB19" i="27" s="1"/>
  <c r="AG20" i="27"/>
  <c r="AA4" i="27" s="1"/>
  <c r="AB4" i="27" s="1"/>
  <c r="BA20" i="27"/>
  <c r="AA9" i="27" s="1"/>
  <c r="AB9" i="27" s="1"/>
  <c r="CK20" i="27"/>
  <c r="AA18" i="27" s="1"/>
  <c r="AB18" i="27" s="1"/>
  <c r="AK20" i="27"/>
  <c r="AA5" i="27" s="1"/>
  <c r="AB5" i="27" s="1"/>
  <c r="AO20" i="27"/>
  <c r="AA6" i="27" s="1"/>
  <c r="AB6" i="27" s="1"/>
  <c r="AW20" i="27"/>
  <c r="AA8" i="27" s="1"/>
  <c r="AB8" i="27" s="1"/>
  <c r="BQ20" i="27"/>
  <c r="AA13" i="27" s="1"/>
  <c r="AB13" i="27" s="1"/>
  <c r="BE20" i="27"/>
  <c r="AA10" i="27" s="1"/>
  <c r="AB10" i="27" s="1"/>
  <c r="CG20" i="27"/>
  <c r="AA17" i="27" s="1"/>
  <c r="AB17" i="27" s="1"/>
  <c r="BI20" i="27"/>
  <c r="AA11" i="27" s="1"/>
  <c r="AB11" i="27" s="1"/>
  <c r="CC20" i="27"/>
  <c r="AA16" i="27" s="1"/>
  <c r="AB16" i="27" s="1"/>
  <c r="CS20" i="27"/>
  <c r="AA20" i="27" s="1"/>
  <c r="AB20" i="27" s="1"/>
  <c r="AS20" i="27"/>
  <c r="AA7" i="27" s="1"/>
  <c r="AB7" i="27" s="1"/>
  <c r="CS20" i="26"/>
  <c r="AA20" i="26" s="1"/>
  <c r="AB20" i="26" s="1"/>
  <c r="BU20" i="26"/>
  <c r="AA14" i="26" s="1"/>
  <c r="AB14" i="26" s="1"/>
  <c r="BM20" i="26"/>
  <c r="AA12" i="26" s="1"/>
  <c r="AB12" i="26" s="1"/>
  <c r="CO20" i="26"/>
  <c r="AA19" i="26" s="1"/>
  <c r="AB19" i="26" s="1"/>
  <c r="CK20" i="26"/>
  <c r="AA18" i="26" s="1"/>
  <c r="AB18" i="26" s="1"/>
  <c r="AW20" i="26"/>
  <c r="AA8" i="26" s="1"/>
  <c r="AB8" i="26" s="1"/>
  <c r="AO20" i="26"/>
  <c r="AA6" i="26" s="1"/>
  <c r="AB6" i="26" s="1"/>
  <c r="AK20" i="26"/>
  <c r="AA5" i="26" s="1"/>
  <c r="AB5" i="26" s="1"/>
  <c r="BE20" i="26"/>
  <c r="AA10" i="26" s="1"/>
  <c r="AB10" i="26" s="1"/>
  <c r="AS20" i="26"/>
  <c r="AA7" i="26" s="1"/>
  <c r="AB7" i="26" s="1"/>
  <c r="BI20" i="26"/>
  <c r="AA11" i="26" s="1"/>
  <c r="AB11" i="26" s="1"/>
  <c r="CG20" i="26"/>
  <c r="AA17" i="26" s="1"/>
  <c r="AB17" i="26" s="1"/>
  <c r="BY20" i="26"/>
  <c r="AA15" i="26" s="1"/>
  <c r="AB15" i="26" s="1"/>
  <c r="BM20" i="25"/>
  <c r="AA12" i="25" s="1"/>
  <c r="AB12" i="25" s="1"/>
  <c r="BI20" i="25"/>
  <c r="AA11" i="25" s="1"/>
  <c r="AB11" i="25" s="1"/>
  <c r="CG20" i="25"/>
  <c r="AA17" i="25" s="1"/>
  <c r="AB17" i="25" s="1"/>
  <c r="CO20" i="25"/>
  <c r="AA19" i="25" s="1"/>
  <c r="AB19" i="25" s="1"/>
  <c r="BA20" i="25"/>
  <c r="AA9" i="25" s="1"/>
  <c r="AB9" i="25" s="1"/>
  <c r="AW20" i="25"/>
  <c r="AA8" i="25" s="1"/>
  <c r="AB8" i="25" s="1"/>
  <c r="BU20" i="25"/>
  <c r="AA14" i="25" s="1"/>
  <c r="AB14" i="25" s="1"/>
  <c r="BE20" i="25"/>
  <c r="AA10" i="25" s="1"/>
  <c r="AB10" i="25" s="1"/>
  <c r="CK20" i="25"/>
  <c r="AA18" i="25" s="1"/>
  <c r="AB18" i="25" s="1"/>
  <c r="CC20" i="25"/>
  <c r="AA16" i="25" s="1"/>
  <c r="AB16" i="25" s="1"/>
  <c r="AG20" i="25"/>
  <c r="AA4" i="25" s="1"/>
  <c r="AB4" i="25" s="1"/>
  <c r="CS20" i="25"/>
  <c r="AA20" i="25" s="1"/>
  <c r="AB20" i="25" s="1"/>
  <c r="AO20" i="25"/>
  <c r="AA6" i="25" s="1"/>
  <c r="AB6" i="25" s="1"/>
  <c r="AS20" i="25"/>
  <c r="AA7" i="25" s="1"/>
  <c r="AB7" i="25" s="1"/>
  <c r="CS20" i="24"/>
  <c r="AA20" i="24" s="1"/>
  <c r="AB20" i="24" s="1"/>
  <c r="BM20" i="24"/>
  <c r="AA12" i="24" s="1"/>
  <c r="AB12" i="24" s="1"/>
  <c r="BU20" i="24"/>
  <c r="AA14" i="24" s="1"/>
  <c r="AB14" i="24" s="1"/>
  <c r="CC20" i="24"/>
  <c r="AA16" i="24" s="1"/>
  <c r="AB16" i="24" s="1"/>
  <c r="CK20" i="24"/>
  <c r="AA18" i="24" s="1"/>
  <c r="AB18" i="24" s="1"/>
  <c r="CG20" i="24"/>
  <c r="AA17" i="24" s="1"/>
  <c r="AB17" i="24" s="1"/>
  <c r="BY20" i="24"/>
  <c r="AA15" i="24" s="1"/>
  <c r="AB15" i="24" s="1"/>
  <c r="AW20" i="24"/>
  <c r="AA8" i="24" s="1"/>
  <c r="AB8" i="24" s="1"/>
  <c r="BI20" i="24"/>
  <c r="AA11" i="24" s="1"/>
  <c r="AB11" i="24" s="1"/>
  <c r="BQ20" i="24"/>
  <c r="AA13" i="24" s="1"/>
  <c r="AB13" i="24" s="1"/>
  <c r="AG20" i="24"/>
  <c r="AA4" i="24" s="1"/>
  <c r="AB4" i="24" s="1"/>
  <c r="AK20" i="24"/>
  <c r="AA5" i="24" s="1"/>
  <c r="AB5" i="24" s="1"/>
  <c r="AO20" i="24"/>
  <c r="AA6" i="24" s="1"/>
  <c r="AB6" i="24" s="1"/>
  <c r="AS20" i="24"/>
  <c r="AA7" i="24" s="1"/>
  <c r="AB7" i="24" s="1"/>
  <c r="CR4" i="22" l="1"/>
  <c r="CR5" i="22" s="1"/>
  <c r="CN4" i="22"/>
  <c r="CN5" i="22" s="1"/>
  <c r="CN6" i="22" s="1"/>
  <c r="CJ4" i="22"/>
  <c r="CJ5" i="22"/>
  <c r="CF4" i="22"/>
  <c r="CF5" i="22" s="1"/>
  <c r="CF6" i="22" s="1"/>
  <c r="CB4" i="22"/>
  <c r="CB5" i="22" s="1"/>
  <c r="BX4" i="22"/>
  <c r="BT4" i="22"/>
  <c r="BT5" i="22" s="1"/>
  <c r="BP4" i="22"/>
  <c r="BP5" i="22" s="1"/>
  <c r="BL4" i="22"/>
  <c r="BH4" i="22"/>
  <c r="BH5" i="22" s="1"/>
  <c r="BH6" i="22" s="1"/>
  <c r="BD4" i="22"/>
  <c r="AZ4" i="22"/>
  <c r="AZ5" i="22" s="1"/>
  <c r="AV4" i="22"/>
  <c r="AV5" i="22" s="1"/>
  <c r="AR4" i="22"/>
  <c r="AR5" i="22" s="1"/>
  <c r="AN5" i="22"/>
  <c r="AJ4" i="22"/>
  <c r="AF4" i="22"/>
  <c r="B11" i="22"/>
  <c r="B4" i="22"/>
  <c r="W20" i="22"/>
  <c r="W19" i="22"/>
  <c r="W18" i="22"/>
  <c r="W17" i="22"/>
  <c r="W16" i="22"/>
  <c r="W15" i="22"/>
  <c r="W14" i="22"/>
  <c r="W13" i="22"/>
  <c r="U12" i="22"/>
  <c r="T10" i="22"/>
  <c r="W9" i="22"/>
  <c r="U9" i="22"/>
  <c r="W8" i="22"/>
  <c r="U8" i="22"/>
  <c r="T8" i="22"/>
  <c r="W7" i="22"/>
  <c r="W4" i="22"/>
  <c r="AF6" i="22" l="1"/>
  <c r="M5" i="22"/>
  <c r="M9" i="22"/>
  <c r="M13" i="22"/>
  <c r="M17" i="22"/>
  <c r="M7" i="22"/>
  <c r="M11" i="22"/>
  <c r="M15" i="22"/>
  <c r="M19" i="22"/>
  <c r="M6" i="22"/>
  <c r="M10" i="22"/>
  <c r="M18" i="22"/>
  <c r="M8" i="22"/>
  <c r="M12" i="22"/>
  <c r="M16" i="22"/>
  <c r="Z16" i="22" s="1"/>
  <c r="M20" i="22"/>
  <c r="M14" i="22"/>
  <c r="AJ5" i="22"/>
  <c r="W12" i="22"/>
  <c r="U18" i="22"/>
  <c r="U19" i="22"/>
  <c r="V14" i="22"/>
  <c r="W5" i="22"/>
  <c r="T12" i="22"/>
  <c r="U15" i="22"/>
  <c r="W6" i="22"/>
  <c r="T7" i="22"/>
  <c r="W10" i="22"/>
  <c r="W11" i="22"/>
  <c r="T16" i="22"/>
  <c r="T18" i="22"/>
  <c r="L4" i="22"/>
  <c r="CR6" i="22"/>
  <c r="CN7" i="22"/>
  <c r="CJ6" i="22"/>
  <c r="CF7" i="22"/>
  <c r="CB6" i="22"/>
  <c r="BX5" i="22"/>
  <c r="BX6" i="22" s="1"/>
  <c r="BT6" i="22"/>
  <c r="BP6" i="22"/>
  <c r="BP7" i="22" s="1"/>
  <c r="BL5" i="22"/>
  <c r="BL6" i="22" s="1"/>
  <c r="BH7" i="22"/>
  <c r="BD5" i="22"/>
  <c r="BD6" i="22" s="1"/>
  <c r="AZ6" i="22"/>
  <c r="AV6" i="22"/>
  <c r="L6" i="22"/>
  <c r="L10" i="22"/>
  <c r="AR6" i="22"/>
  <c r="AN6" i="22"/>
  <c r="Z10" i="22"/>
  <c r="U11" i="22"/>
  <c r="V18" i="22"/>
  <c r="X18" i="22" s="1"/>
  <c r="L20" i="22"/>
  <c r="L14" i="22"/>
  <c r="L16" i="22"/>
  <c r="U5" i="22"/>
  <c r="T9" i="22"/>
  <c r="U16" i="22"/>
  <c r="T19" i="22"/>
  <c r="T20" i="22"/>
  <c r="T6" i="22"/>
  <c r="L12" i="22"/>
  <c r="L18" i="22"/>
  <c r="U20" i="22"/>
  <c r="T5" i="22"/>
  <c r="U6" i="22"/>
  <c r="L8" i="22"/>
  <c r="U10" i="22"/>
  <c r="T13" i="22"/>
  <c r="T14" i="22"/>
  <c r="V20" i="22"/>
  <c r="U17" i="22"/>
  <c r="U7" i="22"/>
  <c r="U13" i="22"/>
  <c r="U14" i="22"/>
  <c r="T11" i="22"/>
  <c r="T17" i="22"/>
  <c r="T15" i="22"/>
  <c r="V10" i="22"/>
  <c r="V16" i="22"/>
  <c r="X16" i="22" s="1"/>
  <c r="V4" i="22"/>
  <c r="X4" i="22" s="1"/>
  <c r="V8" i="22"/>
  <c r="X8" i="22" s="1"/>
  <c r="V12" i="22"/>
  <c r="L11" i="22"/>
  <c r="L13" i="22"/>
  <c r="L15" i="22"/>
  <c r="L17" i="22"/>
  <c r="L19" i="22"/>
  <c r="L5" i="22"/>
  <c r="L7" i="22"/>
  <c r="L9" i="22"/>
  <c r="G7" i="2"/>
  <c r="G13" i="4"/>
  <c r="G12" i="4"/>
  <c r="G11" i="4"/>
  <c r="G10" i="4"/>
  <c r="G9" i="4"/>
  <c r="G8" i="4"/>
  <c r="G7" i="4"/>
  <c r="G13" i="3"/>
  <c r="G12" i="3"/>
  <c r="G11" i="3"/>
  <c r="G10" i="3"/>
  <c r="G9" i="3"/>
  <c r="G8" i="3"/>
  <c r="G7" i="3"/>
  <c r="G13" i="2"/>
  <c r="G12" i="2"/>
  <c r="G11" i="2"/>
  <c r="G10" i="2"/>
  <c r="G9" i="2"/>
  <c r="G8" i="2"/>
  <c r="G12" i="1"/>
  <c r="G13" i="1"/>
  <c r="G11" i="1"/>
  <c r="G10" i="1"/>
  <c r="G9" i="1"/>
  <c r="G8" i="1"/>
  <c r="X20" i="22" l="1"/>
  <c r="X14" i="22"/>
  <c r="X12" i="22"/>
  <c r="X10" i="22"/>
  <c r="N20" i="22"/>
  <c r="O20" i="22"/>
  <c r="N18" i="22"/>
  <c r="O18" i="22"/>
  <c r="N15" i="22"/>
  <c r="O15" i="22"/>
  <c r="N17" i="22"/>
  <c r="O17" i="22"/>
  <c r="N16" i="22"/>
  <c r="O16" i="22"/>
  <c r="N10" i="22"/>
  <c r="O10" i="22"/>
  <c r="N11" i="22"/>
  <c r="O11" i="22"/>
  <c r="N13" i="22"/>
  <c r="O13" i="22"/>
  <c r="N12" i="22"/>
  <c r="O12" i="22"/>
  <c r="O6" i="22"/>
  <c r="N6" i="22"/>
  <c r="N7" i="22"/>
  <c r="O7" i="22"/>
  <c r="N9" i="22"/>
  <c r="O9" i="22"/>
  <c r="N14" i="22"/>
  <c r="O14" i="22"/>
  <c r="N8" i="22"/>
  <c r="O8" i="22"/>
  <c r="N19" i="22"/>
  <c r="O19" i="22"/>
  <c r="O4" i="22"/>
  <c r="N5" i="22"/>
  <c r="AK5" i="22" s="1"/>
  <c r="O5" i="22"/>
  <c r="AJ6" i="22"/>
  <c r="AJ7" i="22" s="1"/>
  <c r="AJ8" i="22" s="1"/>
  <c r="AJ9" i="22" s="1"/>
  <c r="CC6" i="22"/>
  <c r="Z19" i="22"/>
  <c r="Z18" i="22"/>
  <c r="Z11" i="22"/>
  <c r="CC4" i="22"/>
  <c r="Z6" i="22"/>
  <c r="Z13" i="22"/>
  <c r="Z17" i="22"/>
  <c r="Z5" i="22"/>
  <c r="Z9" i="22"/>
  <c r="Z14" i="22"/>
  <c r="Z20" i="22"/>
  <c r="Z7" i="22"/>
  <c r="Z8" i="22"/>
  <c r="Z15" i="22"/>
  <c r="Z12" i="22"/>
  <c r="CC5" i="22"/>
  <c r="CR7" i="22"/>
  <c r="CN8" i="22"/>
  <c r="CJ7" i="22"/>
  <c r="CF8" i="22"/>
  <c r="CB7" i="22"/>
  <c r="CC7" i="22" s="1"/>
  <c r="BX7" i="22"/>
  <c r="BT7" i="22"/>
  <c r="BP8" i="22"/>
  <c r="BL7" i="22"/>
  <c r="BH8" i="22"/>
  <c r="BD7" i="22"/>
  <c r="AZ7" i="22"/>
  <c r="AV7" i="22"/>
  <c r="AR7" i="22"/>
  <c r="AN7" i="22"/>
  <c r="AF7" i="22"/>
  <c r="V6" i="22"/>
  <c r="X6" i="22" s="1"/>
  <c r="V19" i="22"/>
  <c r="X19" i="22" s="1"/>
  <c r="V15" i="22"/>
  <c r="X15" i="22" s="1"/>
  <c r="V13" i="22"/>
  <c r="X13" i="22" s="1"/>
  <c r="V5" i="22"/>
  <c r="X5" i="22" s="1"/>
  <c r="V17" i="22"/>
  <c r="X17" i="22" s="1"/>
  <c r="V11" i="22"/>
  <c r="X11" i="22" s="1"/>
  <c r="V9" i="22"/>
  <c r="X9" i="22" s="1"/>
  <c r="V7" i="22"/>
  <c r="X7" i="22" s="1"/>
  <c r="AO6" i="22" l="1"/>
  <c r="AO7" i="22"/>
  <c r="AK4" i="22"/>
  <c r="AO5" i="22"/>
  <c r="AO4" i="22"/>
  <c r="BI8" i="22"/>
  <c r="BI7" i="22"/>
  <c r="BI6" i="22"/>
  <c r="BI4" i="22"/>
  <c r="BI5" i="22"/>
  <c r="BU4" i="22"/>
  <c r="BU6" i="22"/>
  <c r="BU5" i="22"/>
  <c r="BU7" i="22"/>
  <c r="AS6" i="22"/>
  <c r="AS7" i="22"/>
  <c r="AS4" i="22"/>
  <c r="AS5" i="22"/>
  <c r="CK4" i="22"/>
  <c r="CK7" i="22"/>
  <c r="CK6" i="22"/>
  <c r="CK5" i="22"/>
  <c r="BY6" i="22"/>
  <c r="BY7" i="22"/>
  <c r="BY4" i="22"/>
  <c r="BY5" i="22"/>
  <c r="BA6" i="22"/>
  <c r="BA5" i="22"/>
  <c r="BA7" i="22"/>
  <c r="BA4" i="22"/>
  <c r="BQ8" i="22"/>
  <c r="BQ7" i="22"/>
  <c r="BQ6" i="22"/>
  <c r="BQ5" i="22"/>
  <c r="BQ4" i="22"/>
  <c r="AW5" i="22"/>
  <c r="AW4" i="22"/>
  <c r="AW7" i="22"/>
  <c r="AW6" i="22"/>
  <c r="CO8" i="22"/>
  <c r="CO7" i="22"/>
  <c r="CO6" i="22"/>
  <c r="CO4" i="22"/>
  <c r="CO5" i="22"/>
  <c r="CG8" i="22"/>
  <c r="CG6" i="22"/>
  <c r="CG5" i="22"/>
  <c r="CG7" i="22"/>
  <c r="CG4" i="22"/>
  <c r="AK8" i="22"/>
  <c r="AK9" i="22"/>
  <c r="AK7" i="22"/>
  <c r="AK6" i="22"/>
  <c r="BM5" i="22"/>
  <c r="BM4" i="22"/>
  <c r="BM7" i="22"/>
  <c r="BM6" i="22"/>
  <c r="CS5" i="22"/>
  <c r="CS7" i="22"/>
  <c r="CS4" i="22"/>
  <c r="CS6" i="22"/>
  <c r="AG7" i="22"/>
  <c r="AG5" i="22"/>
  <c r="AG6" i="22"/>
  <c r="BE4" i="22"/>
  <c r="BE6" i="22"/>
  <c r="BE5" i="22"/>
  <c r="BE7" i="22"/>
  <c r="CR8" i="22"/>
  <c r="CS8" i="22" s="1"/>
  <c r="CN9" i="22"/>
  <c r="CO9" i="22" s="1"/>
  <c r="CJ8" i="22"/>
  <c r="CK8" i="22" s="1"/>
  <c r="CF9" i="22"/>
  <c r="CG9" i="22" s="1"/>
  <c r="CB8" i="22"/>
  <c r="CC8" i="22" s="1"/>
  <c r="BX8" i="22"/>
  <c r="BY8" i="22" s="1"/>
  <c r="BT8" i="22"/>
  <c r="BU8" i="22" s="1"/>
  <c r="BP9" i="22"/>
  <c r="BQ9" i="22" s="1"/>
  <c r="BL8" i="22"/>
  <c r="BM8" i="22" s="1"/>
  <c r="BH9" i="22"/>
  <c r="BI9" i="22" s="1"/>
  <c r="BD8" i="22"/>
  <c r="BE8" i="22" s="1"/>
  <c r="AZ8" i="22"/>
  <c r="BA8" i="22" s="1"/>
  <c r="AV8" i="22"/>
  <c r="AW8" i="22" s="1"/>
  <c r="AR8" i="22"/>
  <c r="AS8" i="22" s="1"/>
  <c r="AN8" i="22"/>
  <c r="AO8" i="22" s="1"/>
  <c r="AJ10" i="22"/>
  <c r="AK10" i="22" s="1"/>
  <c r="AF8" i="22"/>
  <c r="AG8" i="22" s="1"/>
  <c r="U11" i="21"/>
  <c r="U13" i="21" s="1"/>
  <c r="CR9" i="22" l="1"/>
  <c r="CS9" i="22" s="1"/>
  <c r="CN10" i="22"/>
  <c r="CO10" i="22" s="1"/>
  <c r="CJ9" i="22"/>
  <c r="CK9" i="22" s="1"/>
  <c r="CF10" i="22"/>
  <c r="CG10" i="22" s="1"/>
  <c r="CB9" i="22"/>
  <c r="CC9" i="22" s="1"/>
  <c r="BX9" i="22"/>
  <c r="BY9" i="22" s="1"/>
  <c r="BT9" i="22"/>
  <c r="BU9" i="22" s="1"/>
  <c r="BP10" i="22"/>
  <c r="BQ10" i="22" s="1"/>
  <c r="BL9" i="22"/>
  <c r="BM9" i="22" s="1"/>
  <c r="BH10" i="22"/>
  <c r="BI10" i="22" s="1"/>
  <c r="BD9" i="22"/>
  <c r="BE9" i="22" s="1"/>
  <c r="AZ9" i="22"/>
  <c r="BA9" i="22" s="1"/>
  <c r="AV9" i="22"/>
  <c r="AW9" i="22" s="1"/>
  <c r="AR9" i="22"/>
  <c r="AS9" i="22" s="1"/>
  <c r="AN9" i="22"/>
  <c r="AO9" i="22" s="1"/>
  <c r="AJ11" i="22"/>
  <c r="AK11" i="22" s="1"/>
  <c r="AF9" i="22"/>
  <c r="AG9" i="22" s="1"/>
  <c r="N14" i="21"/>
  <c r="X14" i="21" s="1"/>
  <c r="H12" i="21"/>
  <c r="L14" i="21"/>
  <c r="L13" i="21"/>
  <c r="H14" i="21"/>
  <c r="H15" i="21"/>
  <c r="H11" i="21"/>
  <c r="L11" i="21" s="1"/>
  <c r="N11" i="21" s="1"/>
  <c r="CR10" i="22" l="1"/>
  <c r="CS10" i="22" s="1"/>
  <c r="CN11" i="22"/>
  <c r="CO11" i="22" s="1"/>
  <c r="CJ10" i="22"/>
  <c r="CK10" i="22" s="1"/>
  <c r="CF11" i="22"/>
  <c r="CG11" i="22" s="1"/>
  <c r="CB10" i="22"/>
  <c r="CC10" i="22" s="1"/>
  <c r="BX10" i="22"/>
  <c r="BY10" i="22" s="1"/>
  <c r="BT10" i="22"/>
  <c r="BU10" i="22" s="1"/>
  <c r="BP11" i="22"/>
  <c r="BQ11" i="22" s="1"/>
  <c r="BL10" i="22"/>
  <c r="BM10" i="22" s="1"/>
  <c r="BH11" i="22"/>
  <c r="BI11" i="22" s="1"/>
  <c r="BD10" i="22"/>
  <c r="BE10" i="22" s="1"/>
  <c r="AZ10" i="22"/>
  <c r="BA10" i="22" s="1"/>
  <c r="AV10" i="22"/>
  <c r="AW10" i="22" s="1"/>
  <c r="AR10" i="22"/>
  <c r="AS10" i="22" s="1"/>
  <c r="AN10" i="22"/>
  <c r="AO10" i="22" s="1"/>
  <c r="AJ12" i="22"/>
  <c r="AK12" i="22" s="1"/>
  <c r="AF10" i="22"/>
  <c r="AG10" i="22" s="1"/>
  <c r="L12" i="21"/>
  <c r="N12" i="21" s="1"/>
  <c r="X12" i="21" s="1"/>
  <c r="X11" i="21"/>
  <c r="N13" i="21" l="1"/>
  <c r="CR11" i="22"/>
  <c r="CS11" i="22" s="1"/>
  <c r="CN12" i="22"/>
  <c r="CO12" i="22" s="1"/>
  <c r="CJ11" i="22"/>
  <c r="CK11" i="22" s="1"/>
  <c r="CF12" i="22"/>
  <c r="CG12" i="22" s="1"/>
  <c r="CB11" i="22"/>
  <c r="CC11" i="22" s="1"/>
  <c r="BX11" i="22"/>
  <c r="BY11" i="22" s="1"/>
  <c r="BT11" i="22"/>
  <c r="BU11" i="22" s="1"/>
  <c r="BP12" i="22"/>
  <c r="BQ12" i="22" s="1"/>
  <c r="BL11" i="22"/>
  <c r="BM11" i="22" s="1"/>
  <c r="BH12" i="22"/>
  <c r="BI12" i="22" s="1"/>
  <c r="BD11" i="22"/>
  <c r="BE11" i="22" s="1"/>
  <c r="AZ11" i="22"/>
  <c r="BA11" i="22" s="1"/>
  <c r="AV11" i="22"/>
  <c r="AW11" i="22" s="1"/>
  <c r="AR11" i="22"/>
  <c r="AS11" i="22" s="1"/>
  <c r="AN11" i="22"/>
  <c r="AO11" i="22" s="1"/>
  <c r="AJ13" i="22"/>
  <c r="AK13" i="22" s="1"/>
  <c r="AF11" i="22"/>
  <c r="AG11" i="22" s="1"/>
  <c r="X13" i="21"/>
  <c r="X15" i="21" s="1"/>
  <c r="AB11" i="21" s="1"/>
  <c r="CR12" i="22" l="1"/>
  <c r="CS12" i="22" s="1"/>
  <c r="CN13" i="22"/>
  <c r="CO13" i="22" s="1"/>
  <c r="CJ12" i="22"/>
  <c r="CK12" i="22" s="1"/>
  <c r="CF13" i="22"/>
  <c r="CG13" i="22" s="1"/>
  <c r="CB12" i="22"/>
  <c r="CC12" i="22" s="1"/>
  <c r="BX12" i="22"/>
  <c r="BY12" i="22" s="1"/>
  <c r="BT12" i="22"/>
  <c r="BU12" i="22" s="1"/>
  <c r="BP13" i="22"/>
  <c r="BQ13" i="22" s="1"/>
  <c r="BL12" i="22"/>
  <c r="BM12" i="22" s="1"/>
  <c r="BH13" i="22"/>
  <c r="BI13" i="22" s="1"/>
  <c r="BD12" i="22"/>
  <c r="BE12" i="22" s="1"/>
  <c r="AZ12" i="22"/>
  <c r="BA12" i="22" s="1"/>
  <c r="AV12" i="22"/>
  <c r="AW12" i="22" s="1"/>
  <c r="AR12" i="22"/>
  <c r="AS12" i="22" s="1"/>
  <c r="AN12" i="22"/>
  <c r="AO12" i="22" s="1"/>
  <c r="AJ14" i="22"/>
  <c r="AK14" i="22" s="1"/>
  <c r="AF12" i="22"/>
  <c r="AG12" i="22" s="1"/>
  <c r="CR13" i="22" l="1"/>
  <c r="CS13" i="22" s="1"/>
  <c r="CN14" i="22"/>
  <c r="CO14" i="22" s="1"/>
  <c r="CJ13" i="22"/>
  <c r="CK13" i="22" s="1"/>
  <c r="CF14" i="22"/>
  <c r="CG14" i="22" s="1"/>
  <c r="CB13" i="22"/>
  <c r="CC13" i="22" s="1"/>
  <c r="BX13" i="22"/>
  <c r="BY13" i="22" s="1"/>
  <c r="BT13" i="22"/>
  <c r="BU13" i="22" s="1"/>
  <c r="BP14" i="22"/>
  <c r="BQ14" i="22" s="1"/>
  <c r="BL13" i="22"/>
  <c r="BM13" i="22" s="1"/>
  <c r="BH14" i="22"/>
  <c r="BI14" i="22" s="1"/>
  <c r="BD13" i="22"/>
  <c r="BE13" i="22" s="1"/>
  <c r="AZ13" i="22"/>
  <c r="BA13" i="22" s="1"/>
  <c r="AV13" i="22"/>
  <c r="AW13" i="22" s="1"/>
  <c r="AR13" i="22"/>
  <c r="AS13" i="22" s="1"/>
  <c r="AN13" i="22"/>
  <c r="AO13" i="22" s="1"/>
  <c r="AJ15" i="22"/>
  <c r="AK15" i="22" s="1"/>
  <c r="AF13" i="22"/>
  <c r="AG13" i="22" s="1"/>
  <c r="CR14" i="22" l="1"/>
  <c r="CS14" i="22" s="1"/>
  <c r="CN15" i="22"/>
  <c r="CO15" i="22" s="1"/>
  <c r="CJ14" i="22"/>
  <c r="CK14" i="22" s="1"/>
  <c r="CF15" i="22"/>
  <c r="CG15" i="22" s="1"/>
  <c r="CB14" i="22"/>
  <c r="CC14" i="22" s="1"/>
  <c r="BX14" i="22"/>
  <c r="BY14" i="22" s="1"/>
  <c r="BT14" i="22"/>
  <c r="BU14" i="22" s="1"/>
  <c r="BP15" i="22"/>
  <c r="BQ15" i="22" s="1"/>
  <c r="BL14" i="22"/>
  <c r="BM14" i="22" s="1"/>
  <c r="BH15" i="22"/>
  <c r="BI15" i="22" s="1"/>
  <c r="BD14" i="22"/>
  <c r="BE14" i="22" s="1"/>
  <c r="AZ14" i="22"/>
  <c r="BA14" i="22" s="1"/>
  <c r="AV14" i="22"/>
  <c r="AW14" i="22" s="1"/>
  <c r="AR14" i="22"/>
  <c r="AS14" i="22" s="1"/>
  <c r="AN14" i="22"/>
  <c r="AO14" i="22" s="1"/>
  <c r="AJ16" i="22"/>
  <c r="AK16" i="22" s="1"/>
  <c r="AF14" i="22"/>
  <c r="AG14" i="22" s="1"/>
  <c r="CR15" i="22" l="1"/>
  <c r="CS15" i="22" s="1"/>
  <c r="CN16" i="22"/>
  <c r="CO16" i="22" s="1"/>
  <c r="CJ15" i="22"/>
  <c r="CK15" i="22" s="1"/>
  <c r="CF16" i="22"/>
  <c r="CG16" i="22" s="1"/>
  <c r="CB15" i="22"/>
  <c r="CC15" i="22" s="1"/>
  <c r="BX15" i="22"/>
  <c r="BY15" i="22" s="1"/>
  <c r="BT15" i="22"/>
  <c r="BU15" i="22" s="1"/>
  <c r="BP16" i="22"/>
  <c r="BQ16" i="22" s="1"/>
  <c r="BL15" i="22"/>
  <c r="BM15" i="22" s="1"/>
  <c r="BH16" i="22"/>
  <c r="BI16" i="22" s="1"/>
  <c r="BD15" i="22"/>
  <c r="BE15" i="22" s="1"/>
  <c r="AZ15" i="22"/>
  <c r="BA15" i="22" s="1"/>
  <c r="AV15" i="22"/>
  <c r="AW15" i="22" s="1"/>
  <c r="AR15" i="22"/>
  <c r="AS15" i="22" s="1"/>
  <c r="AN15" i="22"/>
  <c r="AO15" i="22" s="1"/>
  <c r="AJ17" i="22"/>
  <c r="AK17" i="22" s="1"/>
  <c r="AF15" i="22"/>
  <c r="AG15" i="22" s="1"/>
  <c r="CR16" i="22" l="1"/>
  <c r="CS16" i="22" s="1"/>
  <c r="CN17" i="22"/>
  <c r="CO17" i="22" s="1"/>
  <c r="CJ16" i="22"/>
  <c r="CK16" i="22" s="1"/>
  <c r="CF17" i="22"/>
  <c r="CG17" i="22" s="1"/>
  <c r="CB16" i="22"/>
  <c r="CC16" i="22" s="1"/>
  <c r="BX16" i="22"/>
  <c r="BY16" i="22" s="1"/>
  <c r="BT16" i="22"/>
  <c r="BU16" i="22" s="1"/>
  <c r="BP17" i="22"/>
  <c r="BQ17" i="22" s="1"/>
  <c r="BL16" i="22"/>
  <c r="BM16" i="22" s="1"/>
  <c r="BH17" i="22"/>
  <c r="BI17" i="22" s="1"/>
  <c r="BD16" i="22"/>
  <c r="BE16" i="22" s="1"/>
  <c r="AZ16" i="22"/>
  <c r="BA16" i="22" s="1"/>
  <c r="AV16" i="22"/>
  <c r="AW16" i="22" s="1"/>
  <c r="AR16" i="22"/>
  <c r="AS16" i="22" s="1"/>
  <c r="AN16" i="22"/>
  <c r="AO16" i="22" s="1"/>
  <c r="AJ18" i="22"/>
  <c r="AK18" i="22" s="1"/>
  <c r="AF16" i="22"/>
  <c r="AG16" i="22" s="1"/>
  <c r="CR17" i="22" l="1"/>
  <c r="CS17" i="22" s="1"/>
  <c r="CN18" i="22"/>
  <c r="CO18" i="22" s="1"/>
  <c r="CJ17" i="22"/>
  <c r="CK17" i="22" s="1"/>
  <c r="CF18" i="22"/>
  <c r="CG18" i="22" s="1"/>
  <c r="CB17" i="22"/>
  <c r="CC17" i="22" s="1"/>
  <c r="BX17" i="22"/>
  <c r="BY17" i="22" s="1"/>
  <c r="BT17" i="22"/>
  <c r="BU17" i="22" s="1"/>
  <c r="BP18" i="22"/>
  <c r="BQ18" i="22" s="1"/>
  <c r="BL17" i="22"/>
  <c r="BM17" i="22" s="1"/>
  <c r="BH18" i="22"/>
  <c r="BI18" i="22" s="1"/>
  <c r="BD17" i="22"/>
  <c r="BE17" i="22" s="1"/>
  <c r="AZ17" i="22"/>
  <c r="BA17" i="22" s="1"/>
  <c r="AV17" i="22"/>
  <c r="AW17" i="22" s="1"/>
  <c r="AR17" i="22"/>
  <c r="AS17" i="22" s="1"/>
  <c r="AN17" i="22"/>
  <c r="AO17" i="22" s="1"/>
  <c r="AJ19" i="22"/>
  <c r="AK19" i="22" s="1"/>
  <c r="AK20" i="22" s="1"/>
  <c r="AA5" i="22" s="1"/>
  <c r="AB5" i="22" s="1"/>
  <c r="AF17" i="22"/>
  <c r="AG17" i="22" s="1"/>
  <c r="CR18" i="22" l="1"/>
  <c r="CS18" i="22" s="1"/>
  <c r="CN19" i="22"/>
  <c r="CO19" i="22" s="1"/>
  <c r="CJ18" i="22"/>
  <c r="CK18" i="22" s="1"/>
  <c r="CF19" i="22"/>
  <c r="CB18" i="22"/>
  <c r="CC18" i="22" s="1"/>
  <c r="BX18" i="22"/>
  <c r="BY18" i="22" s="1"/>
  <c r="BT18" i="22"/>
  <c r="BU18" i="22" s="1"/>
  <c r="BP19" i="22"/>
  <c r="BQ19" i="22" s="1"/>
  <c r="BL18" i="22"/>
  <c r="BM18" i="22" s="1"/>
  <c r="BH19" i="22"/>
  <c r="BD18" i="22"/>
  <c r="BE18" i="22" s="1"/>
  <c r="AZ18" i="22"/>
  <c r="BA18" i="22" s="1"/>
  <c r="AV18" i="22"/>
  <c r="AW18" i="22" s="1"/>
  <c r="AR18" i="22"/>
  <c r="AS18" i="22" s="1"/>
  <c r="AN18" i="22"/>
  <c r="AO18" i="22" s="1"/>
  <c r="AF18" i="22"/>
  <c r="AG18" i="22" s="1"/>
  <c r="CG19" i="22" l="1"/>
  <c r="CG20" i="22" s="1"/>
  <c r="AA17" i="22" s="1"/>
  <c r="AB17" i="22" s="1"/>
  <c r="BI19" i="22"/>
  <c r="BI20" i="22" s="1"/>
  <c r="AA11" i="22" s="1"/>
  <c r="AB11" i="22" s="1"/>
  <c r="CR19" i="22"/>
  <c r="CO20" i="22"/>
  <c r="AA19" i="22" s="1"/>
  <c r="AB19" i="22" s="1"/>
  <c r="CJ19" i="22"/>
  <c r="CK19" i="22" s="1"/>
  <c r="CB19" i="22"/>
  <c r="CC19" i="22" s="1"/>
  <c r="BX19" i="22"/>
  <c r="BY19" i="22" s="1"/>
  <c r="BT19" i="22"/>
  <c r="BU19" i="22" s="1"/>
  <c r="BQ20" i="22"/>
  <c r="AA13" i="22" s="1"/>
  <c r="AB13" i="22" s="1"/>
  <c r="BL19" i="22"/>
  <c r="BM19" i="22" s="1"/>
  <c r="BD19" i="22"/>
  <c r="BE19" i="22" s="1"/>
  <c r="AZ19" i="22"/>
  <c r="BA19" i="22" s="1"/>
  <c r="AV19" i="22"/>
  <c r="AR19" i="22"/>
  <c r="AS19" i="22" s="1"/>
  <c r="AS20" i="22" s="1"/>
  <c r="AA7" i="22" s="1"/>
  <c r="AB7" i="22" s="1"/>
  <c r="AN19" i="22"/>
  <c r="AO19" i="22" s="1"/>
  <c r="AO20" i="22" s="1"/>
  <c r="AA6" i="22" s="1"/>
  <c r="AB6" i="22" s="1"/>
  <c r="AF19" i="22"/>
  <c r="AG19" i="22" s="1"/>
  <c r="AG20" i="22" s="1"/>
  <c r="CS19" i="22" l="1"/>
  <c r="CS20" i="22" s="1"/>
  <c r="AA20" i="22" s="1"/>
  <c r="AB20" i="22" s="1"/>
  <c r="AW19" i="22"/>
  <c r="AW20" i="22" s="1"/>
  <c r="AA8" i="22" s="1"/>
  <c r="AB8" i="22" s="1"/>
  <c r="CK20" i="22"/>
  <c r="AA18" i="22" s="1"/>
  <c r="AB18" i="22" s="1"/>
  <c r="BY20" i="22"/>
  <c r="AA15" i="22" s="1"/>
  <c r="AB15" i="22" s="1"/>
  <c r="BU20" i="22"/>
  <c r="AA14" i="22" s="1"/>
  <c r="AB14" i="22" s="1"/>
  <c r="BM20" i="22"/>
  <c r="AA12" i="22" s="1"/>
  <c r="AB12" i="22" s="1"/>
  <c r="BE20" i="22"/>
  <c r="AA10" i="22" s="1"/>
  <c r="AB10" i="22" s="1"/>
  <c r="BA20" i="22"/>
  <c r="AA9" i="22" s="1"/>
  <c r="AB9" i="22" s="1"/>
  <c r="CC20" i="22" l="1"/>
  <c r="AA16" i="22" s="1"/>
  <c r="AB16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5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5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5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6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6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6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4CED1E0E-E14B-44D0-A73A-CBDDC4E43F7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94A9D2F6-C91C-4C17-AAAF-7B00AFB21018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FC262A0F-7DEB-46C8-867A-B9CEA005F635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7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7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7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15122CFD-F36C-4285-B9FD-8D93322D1E2E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36F74F0B-E8D5-4E70-A8DA-EAB06276458A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6429E07C-1FDF-485C-850C-2C29149973BE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8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8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8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AB850CFE-FBE3-4396-8457-7BC13F037B47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F34A8BED-E882-4D34-A672-7E91A2730531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D2CED968-AC53-4B35-88EA-EA4D62C95E93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9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9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9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FD78DDC9-BAC5-4420-BED6-C03480696024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241B372F-80AE-485D-8525-A64491E7FABD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AF6DA4B3-73B4-4409-AEE0-2F930F1EDF65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Owen Lord (P150216)</author>
  </authors>
  <commentList>
    <comment ref="A11" authorId="0" shapeId="0" xr:uid="{00000000-0006-0000-1A00-000001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Rate at which molecules interact due to collison in the volume</t>
        </r>
      </text>
    </comment>
    <comment ref="A12" authorId="0" shapeId="0" xr:uid="{00000000-0006-0000-1A00-000002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Amount of mixture taken in during each induction event</t>
        </r>
      </text>
    </comment>
    <comment ref="A15" authorId="0" shapeId="0" xr:uid="{00000000-0006-0000-1A00-000003000000}">
      <text>
        <r>
          <rPr>
            <b/>
            <sz val="9"/>
            <color indexed="81"/>
            <rFont val="Tahoma"/>
            <charset val="1"/>
          </rPr>
          <t>Owen Lord (P150216):</t>
        </r>
        <r>
          <rPr>
            <sz val="9"/>
            <color indexed="81"/>
            <rFont val="Tahoma"/>
            <charset val="1"/>
          </rPr>
          <t xml:space="preserve">
Not AFR by Mass!!!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<sst xmlns="http://schemas.openxmlformats.org/spreadsheetml/2006/main" count="2156" uniqueCount="217">
  <si>
    <t>CO2</t>
  </si>
  <si>
    <t>(MJ/kmol)</t>
  </si>
  <si>
    <t>H2O</t>
  </si>
  <si>
    <t>T(K)</t>
  </si>
  <si>
    <t>c^p(kJ/kmol-K)</t>
  </si>
  <si>
    <t>h^h^0(MJ/kmol)</t>
  </si>
  <si>
    <t>s^(kJ/kmol-K)</t>
  </si>
  <si>
    <t>g0R^uT</t>
  </si>
  <si>
    <t>N2</t>
  </si>
  <si>
    <t>O2</t>
  </si>
  <si>
    <t>CO</t>
  </si>
  <si>
    <t>C</t>
  </si>
  <si>
    <t>(gas)</t>
  </si>
  <si>
    <t>C(Solid)</t>
  </si>
  <si>
    <t>CH4</t>
  </si>
  <si>
    <t>H2</t>
  </si>
  <si>
    <t>^s(kJ/kmol-K)</t>
  </si>
  <si>
    <t>H</t>
  </si>
  <si>
    <t>O</t>
  </si>
  <si>
    <t>OH</t>
  </si>
  <si>
    <t>N</t>
  </si>
  <si>
    <t>NO</t>
  </si>
  <si>
    <t>h^h^0</t>
  </si>
  <si>
    <t>NO2</t>
  </si>
  <si>
    <t>SO2</t>
  </si>
  <si>
    <t>SO3</t>
  </si>
  <si>
    <t>C3H8</t>
  </si>
  <si>
    <t>Formula</t>
  </si>
  <si>
    <t>Fuel</t>
  </si>
  <si>
    <t>HHV(MJ/kg)</t>
  </si>
  <si>
    <t>LHV(MJ/kg)</t>
  </si>
  <si>
    <t>hfgb(kJ/kg)</t>
  </si>
  <si>
    <t>AFRs</t>
  </si>
  <si>
    <t>Tf(K)c</t>
  </si>
  <si>
    <t>D^h0(kJ/mol)</t>
  </si>
  <si>
    <t>RONd</t>
  </si>
  <si>
    <t>MONe</t>
  </si>
  <si>
    <t>Methane</t>
  </si>
  <si>
    <t>C2H2</t>
  </si>
  <si>
    <t>Acetylene</t>
  </si>
  <si>
    <t>–</t>
  </si>
  <si>
    <t>C2H4</t>
  </si>
  <si>
    <t>Ethylene</t>
  </si>
  <si>
    <t>C2H6</t>
  </si>
  <si>
    <t>Ethane</t>
  </si>
  <si>
    <t>Propane</t>
  </si>
  <si>
    <t>C4H10</t>
  </si>
  <si>
    <t>n-Butane</t>
  </si>
  <si>
    <t>iso-Butane</t>
  </si>
  <si>
    <t>C5H12</t>
  </si>
  <si>
    <t>n-Pentane</t>
  </si>
  <si>
    <t>iso-Pentane</t>
  </si>
  <si>
    <t>C6H14</t>
  </si>
  <si>
    <t>n-Hexane</t>
  </si>
  <si>
    <t>iso-Hexane</t>
  </si>
  <si>
    <t>C7H16</t>
  </si>
  <si>
    <t>n-Heptane</t>
  </si>
  <si>
    <t>C8H18</t>
  </si>
  <si>
    <t>n-Octane</t>
  </si>
  <si>
    <t>iso-Octane</t>
  </si>
  <si>
    <t>C9H20</t>
  </si>
  <si>
    <t>n-Nonane</t>
  </si>
  <si>
    <t>C10H22</t>
  </si>
  <si>
    <t>n-Decane</t>
  </si>
  <si>
    <t>iso-Decane</t>
  </si>
  <si>
    <t>C12H26</t>
  </si>
  <si>
    <t>n-Dodecane</t>
  </si>
  <si>
    <t>CH4O</t>
  </si>
  <si>
    <t>Methanol</t>
  </si>
  <si>
    <t>C2H6O</t>
  </si>
  <si>
    <t>Ethanol</t>
  </si>
  <si>
    <t>Hydrogen</t>
  </si>
  <si>
    <t>phase</t>
  </si>
  <si>
    <t>specific</t>
  </si>
  <si>
    <t>heat</t>
  </si>
  <si>
    <t>evaluated</t>
  </si>
  <si>
    <t>at</t>
  </si>
  <si>
    <t>25_x0001_C</t>
  </si>
  <si>
    <t>of</t>
  </si>
  <si>
    <t>vaporization</t>
  </si>
  <si>
    <t>atm</t>
  </si>
  <si>
    <t>equilibrium</t>
  </si>
  <si>
    <t>flame</t>
  </si>
  <si>
    <t>temperature</t>
  </si>
  <si>
    <t>octane</t>
  </si>
  <si>
    <t>number</t>
  </si>
  <si>
    <t>kg/kmol</t>
  </si>
  <si>
    <t>Molecular Mass</t>
  </si>
  <si>
    <t>K</t>
  </si>
  <si>
    <t>Temperature (Heat of vaporization at 1 atm)</t>
  </si>
  <si>
    <t>kJ/kg-K</t>
  </si>
  <si>
    <t>cpga</t>
  </si>
  <si>
    <t>Tig</t>
  </si>
  <si>
    <t>e Motoring</t>
  </si>
  <si>
    <t>d Research</t>
  </si>
  <si>
    <t>c Estimated</t>
  </si>
  <si>
    <t>b Heat</t>
  </si>
  <si>
    <t>a Gas</t>
  </si>
  <si>
    <t>%</t>
  </si>
  <si>
    <t>a</t>
  </si>
  <si>
    <t>Oxygen</t>
  </si>
  <si>
    <t>Iso-Octane</t>
  </si>
  <si>
    <t>Mixture</t>
  </si>
  <si>
    <t xml:space="preserve">Unburned </t>
  </si>
  <si>
    <t>Burned</t>
  </si>
  <si>
    <t>Carbon</t>
  </si>
  <si>
    <t>Air</t>
  </si>
  <si>
    <t>N2 in Air</t>
  </si>
  <si>
    <t>Enthalpy Analysis</t>
  </si>
  <si>
    <t>n1 (CO2)</t>
  </si>
  <si>
    <t>n2 (H2O)</t>
  </si>
  <si>
    <t>n3 (O2)</t>
  </si>
  <si>
    <t>n4 (N2)</t>
  </si>
  <si>
    <t xml:space="preserve">Total </t>
  </si>
  <si>
    <t>Enthalpy of</t>
  </si>
  <si>
    <t>Water (g)</t>
  </si>
  <si>
    <t>Water (l)</t>
  </si>
  <si>
    <t>kJ/mol</t>
  </si>
  <si>
    <t>No. of Parts</t>
  </si>
  <si>
    <t>Input Products</t>
  </si>
  <si>
    <t>Reaction Products</t>
  </si>
  <si>
    <t xml:space="preserve">Oxygen </t>
  </si>
  <si>
    <t>Nitrogen</t>
  </si>
  <si>
    <t>Total</t>
  </si>
  <si>
    <t>Net Enthalpy</t>
  </si>
  <si>
    <t>Enthalpy Calculator</t>
  </si>
  <si>
    <t>CO2 (n1)</t>
  </si>
  <si>
    <t>H2O (n2)</t>
  </si>
  <si>
    <t>O2 (n3)</t>
  </si>
  <si>
    <t>N2 (n4)</t>
  </si>
  <si>
    <t>6th Order Poly. Fits</t>
  </si>
  <si>
    <t>Pressure Increase (bar)</t>
  </si>
  <si>
    <r>
      <t>NOx (kmols/</t>
    </r>
    <r>
      <rPr>
        <sz val="11"/>
        <color theme="1"/>
        <rFont val="Calibri"/>
        <family val="2"/>
      </rPr>
      <t>°)</t>
    </r>
  </si>
  <si>
    <t>Burn Zone Temp (K)</t>
  </si>
  <si>
    <t>b6</t>
  </si>
  <si>
    <t>b5</t>
  </si>
  <si>
    <t>b1</t>
  </si>
  <si>
    <t>b2</t>
  </si>
  <si>
    <t>b3</t>
  </si>
  <si>
    <t>b4</t>
  </si>
  <si>
    <t>Engine Capacity</t>
  </si>
  <si>
    <t>cc</t>
  </si>
  <si>
    <t>Engine Speed</t>
  </si>
  <si>
    <t>RPM</t>
  </si>
  <si>
    <t>J kmol K</t>
  </si>
  <si>
    <t>Head Volume</t>
  </si>
  <si>
    <t>Vol Eff</t>
  </si>
  <si>
    <t>Required Energy for Reaction (Merker)</t>
  </si>
  <si>
    <t>Gas Kinetic Collison Rate</t>
  </si>
  <si>
    <t xml:space="preserve">J  </t>
  </si>
  <si>
    <t>Number kmols of mixture swallowed (n)</t>
  </si>
  <si>
    <t>Net Enthalpy (MJ)</t>
  </si>
  <si>
    <t>Input from Fuel (MJ)</t>
  </si>
  <si>
    <t>CO2 Out (MJ)</t>
  </si>
  <si>
    <t>H2O Out (Water as gas) (MJ)</t>
  </si>
  <si>
    <t>Actual no. of kmols in mixture (α)</t>
  </si>
  <si>
    <t>Concentration [O2]</t>
  </si>
  <si>
    <t>Concentration [N2]</t>
  </si>
  <si>
    <t>Ideal Enthalpy</t>
  </si>
  <si>
    <t>Goal Seek Flame Temp</t>
  </si>
  <si>
    <t>Polynomial Interpolation 6th Order</t>
  </si>
  <si>
    <t>Concentrations</t>
  </si>
  <si>
    <t>No. of components in combusted products</t>
  </si>
  <si>
    <t>Calculated Enthalpy of Combusted Products</t>
  </si>
  <si>
    <r>
      <t>Polytropic Index for Burn Zone (</t>
    </r>
    <r>
      <rPr>
        <sz val="11"/>
        <color theme="1"/>
        <rFont val="Calibri"/>
        <family val="2"/>
      </rPr>
      <t>γ)</t>
    </r>
  </si>
  <si>
    <t>(Considered Isentropic)</t>
  </si>
  <si>
    <t>Flame Temp (K)</t>
  </si>
  <si>
    <t>Total Enthalpy N2 (MJ)</t>
  </si>
  <si>
    <t>Total Enthalpy O2 (MJ)</t>
  </si>
  <si>
    <t>Total Enthalpy H2O (MJ)</t>
  </si>
  <si>
    <t>Total Enthalpy CO2 (MJ)</t>
  </si>
  <si>
    <t>Poly. Interpol. N2 Enthalpy (MJ)</t>
  </si>
  <si>
    <t>Poly. Interpol. O2 Enthalpy (MJ)</t>
  </si>
  <si>
    <t>Poly. Interpol. H2O Enthalpy (MJ)</t>
  </si>
  <si>
    <t>Poly. Interpol. CO2 Enthalpy (MJ)</t>
  </si>
  <si>
    <t>Crank rotation after S.O.C (°)</t>
  </si>
  <si>
    <t>Universal Gas Constant (R)</t>
  </si>
  <si>
    <t>Each Cylinder (V)</t>
  </si>
  <si>
    <t>Ambient pressure (P)</t>
  </si>
  <si>
    <t>Ambient Temperature</t>
  </si>
  <si>
    <t>Pa</t>
  </si>
  <si>
    <t>kmol</t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</si>
  <si>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Φ1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</si>
  <si>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Φ0.99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</si>
  <si>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Φ0.98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</si>
  <si>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Φ0.97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</si>
  <si>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Φ0.96</t>
    </r>
  </si>
  <si>
    <t xml:space="preserve">Total NOx  </t>
  </si>
  <si>
    <t>Total Exhuast kmols (kmol)</t>
  </si>
  <si>
    <t>NOx per cycle (NOx kmols/cycle)</t>
  </si>
  <si>
    <t>NOx Parts Per Million (PPM)</t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</si>
  <si>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Φ0.95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</si>
  <si>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Φ0.94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</si>
  <si>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Φ0.93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</si>
  <si>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Φ0.92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</si>
  <si>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Φ0.91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</si>
  <si>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Φ0.9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</si>
  <si>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Φ0.85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</si>
  <si>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Φ0.8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</si>
  <si>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Φ0.75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</si>
  <si>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Φ0.7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</si>
  <si>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Φ0.65</t>
    </r>
  </si>
  <si>
    <r>
      <t xml:space="preserve">Burn Zone Temps and NOx per 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 xml:space="preserve">at </t>
    </r>
    <r>
      <rPr>
        <sz val="11"/>
        <color theme="1"/>
        <rFont val="Calibri"/>
        <family val="2"/>
      </rPr>
      <t>Φ0.6</t>
    </r>
  </si>
  <si>
    <t>Fuel Equivalence Ratio (Φ)</t>
  </si>
  <si>
    <t>NOx  Production</t>
  </si>
  <si>
    <t>:1</t>
  </si>
  <si>
    <t>Stoichometric Air Quantity (x)</t>
  </si>
  <si>
    <t>Enthalpy of Combustion</t>
  </si>
  <si>
    <t>% of EGR</t>
  </si>
  <si>
    <t>No. of components in combusted product</t>
  </si>
  <si>
    <t>To change EGR: type percentage of EGR required into box on right (white font), press Enter then Ctrl [q]</t>
  </si>
  <si>
    <t>Enthalpy of Formation at STP conditions</t>
  </si>
  <si>
    <t>Total Combusted kmols (kmol)</t>
  </si>
  <si>
    <t xml:space="preserve">Average </t>
  </si>
  <si>
    <t>Percentage of EGR</t>
  </si>
  <si>
    <t>Fuel Equivalence Ratio</t>
  </si>
  <si>
    <t>Percentage reduction in 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</si>
</sst>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E+00"/>
    <numFmt numFmtId="167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color theme="1"/>
      <name val="Calibri"/>
      <family val="2"/>
    </font>
    <font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0"/>
      <name val="Calibri"/>
      <family val="2"/>
      <scheme val="minor"/>
    </font>
    <font>
      <sz val="8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E3EB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2">
    <xf numFmtId="0" fontId="0" fillId="0" borderId="0" xfId="0"/>
    <xf numFmtId="3" fontId="0" fillId="0" borderId="0" xfId="0" applyNumberFormat="1"/>
    <xf numFmtId="0" fontId="16" fillId="0" borderId="0" xfId="0" applyFont="1"/>
    <xf numFmtId="0" fontId="0" fillId="0" borderId="0" xfId="0" applyAlignment="1">
      <alignment wrapText="1"/>
    </xf>
    <xf numFmtId="0" fontId="0" fillId="0" borderId="0" xfId="0" applyBorder="1"/>
    <xf numFmtId="0" fontId="0" fillId="33" borderId="19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5" borderId="0" xfId="0" applyFill="1" applyBorder="1"/>
    <xf numFmtId="0" fontId="19" fillId="0" borderId="0" xfId="0" applyFont="1"/>
    <xf numFmtId="0" fontId="19" fillId="0" borderId="0" xfId="0" applyFont="1" applyAlignment="1">
      <alignment wrapText="1"/>
    </xf>
    <xf numFmtId="0" fontId="0" fillId="36" borderId="21" xfId="0" applyFill="1" applyBorder="1"/>
    <xf numFmtId="0" fontId="0" fillId="36" borderId="23" xfId="0" applyFill="1" applyBorder="1"/>
    <xf numFmtId="0" fontId="0" fillId="36" borderId="17" xfId="0" applyFill="1" applyBorder="1"/>
    <xf numFmtId="0" fontId="0" fillId="36" borderId="16" xfId="0" applyFill="1" applyBorder="1"/>
    <xf numFmtId="0" fontId="0" fillId="36" borderId="0" xfId="0" applyFill="1" applyBorder="1"/>
    <xf numFmtId="0" fontId="0" fillId="36" borderId="0" xfId="0" applyFill="1" applyBorder="1" applyAlignment="1">
      <alignment horizontal="center"/>
    </xf>
    <xf numFmtId="0" fontId="0" fillId="36" borderId="20" xfId="0" applyFill="1" applyBorder="1"/>
    <xf numFmtId="0" fontId="0" fillId="36" borderId="22" xfId="0" applyFill="1" applyBorder="1"/>
    <xf numFmtId="0" fontId="0" fillId="36" borderId="18" xfId="0" applyFill="1" applyBorder="1"/>
    <xf numFmtId="0" fontId="0" fillId="36" borderId="14" xfId="0" applyFill="1" applyBorder="1"/>
    <xf numFmtId="0" fontId="0" fillId="36" borderId="13" xfId="0" applyFill="1" applyBorder="1"/>
    <xf numFmtId="0" fontId="0" fillId="36" borderId="15" xfId="0" applyFill="1" applyBorder="1"/>
    <xf numFmtId="0" fontId="0" fillId="36" borderId="19" xfId="0" applyFill="1" applyBorder="1"/>
    <xf numFmtId="0" fontId="0" fillId="36" borderId="11" xfId="0" applyFill="1" applyBorder="1"/>
    <xf numFmtId="0" fontId="0" fillId="36" borderId="12" xfId="0" applyFill="1" applyBorder="1"/>
    <xf numFmtId="0" fontId="0" fillId="36" borderId="24" xfId="0" applyFill="1" applyBorder="1"/>
    <xf numFmtId="0" fontId="21" fillId="35" borderId="11" xfId="0" applyFont="1" applyFill="1" applyBorder="1"/>
    <xf numFmtId="0" fontId="21" fillId="35" borderId="10" xfId="0" applyFont="1" applyFill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6" borderId="0" xfId="0" applyFill="1" applyBorder="1" applyAlignment="1">
      <alignment horizontal="center"/>
    </xf>
    <xf numFmtId="0" fontId="16" fillId="36" borderId="21" xfId="0" applyFont="1" applyFill="1" applyBorder="1" applyAlignment="1">
      <alignment horizontal="center"/>
    </xf>
    <xf numFmtId="0" fontId="0" fillId="0" borderId="0" xfId="0" applyFill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8" borderId="11" xfId="0" applyFill="1" applyBorder="1" applyAlignment="1">
      <alignment wrapText="1"/>
    </xf>
    <xf numFmtId="0" fontId="0" fillId="38" borderId="12" xfId="0" applyFill="1" applyBorder="1" applyAlignment="1">
      <alignment wrapText="1"/>
    </xf>
    <xf numFmtId="2" fontId="0" fillId="38" borderId="17" xfId="0" applyNumberFormat="1" applyFill="1" applyBorder="1"/>
    <xf numFmtId="2" fontId="0" fillId="38" borderId="14" xfId="0" applyNumberFormat="1" applyFill="1" applyBorder="1"/>
    <xf numFmtId="0" fontId="0" fillId="39" borderId="11" xfId="0" applyFill="1" applyBorder="1" applyAlignment="1">
      <alignment wrapText="1"/>
    </xf>
    <xf numFmtId="0" fontId="0" fillId="39" borderId="12" xfId="0" applyFill="1" applyBorder="1" applyAlignment="1">
      <alignment wrapText="1"/>
    </xf>
    <xf numFmtId="0" fontId="0" fillId="39" borderId="10" xfId="0" applyFill="1" applyBorder="1" applyAlignment="1">
      <alignment wrapText="1"/>
    </xf>
    <xf numFmtId="2" fontId="0" fillId="39" borderId="17" xfId="0" applyNumberFormat="1" applyFill="1" applyBorder="1"/>
    <xf numFmtId="2" fontId="0" fillId="39" borderId="0" xfId="0" applyNumberFormat="1" applyFill="1" applyBorder="1"/>
    <xf numFmtId="2" fontId="0" fillId="39" borderId="16" xfId="0" applyNumberFormat="1" applyFill="1" applyBorder="1"/>
    <xf numFmtId="2" fontId="0" fillId="39" borderId="14" xfId="0" applyNumberFormat="1" applyFill="1" applyBorder="1"/>
    <xf numFmtId="2" fontId="0" fillId="39" borderId="19" xfId="0" applyNumberFormat="1" applyFill="1" applyBorder="1"/>
    <xf numFmtId="2" fontId="0" fillId="39" borderId="13" xfId="0" applyNumberFormat="1" applyFill="1" applyBorder="1"/>
    <xf numFmtId="0" fontId="0" fillId="38" borderId="24" xfId="0" applyFill="1" applyBorder="1" applyAlignment="1">
      <alignment wrapText="1"/>
    </xf>
    <xf numFmtId="0" fontId="0" fillId="38" borderId="0" xfId="0" applyFill="1" applyBorder="1"/>
    <xf numFmtId="0" fontId="0" fillId="38" borderId="19" xfId="0" applyFill="1" applyBorder="1"/>
    <xf numFmtId="0" fontId="0" fillId="38" borderId="21" xfId="0" applyFill="1" applyBorder="1"/>
    <xf numFmtId="0" fontId="0" fillId="41" borderId="16" xfId="0" applyFill="1" applyBorder="1"/>
    <xf numFmtId="0" fontId="0" fillId="41" borderId="13" xfId="0" applyFill="1" applyBorder="1"/>
    <xf numFmtId="0" fontId="0" fillId="42" borderId="11" xfId="0" applyFont="1" applyFill="1" applyBorder="1" applyAlignment="1">
      <alignment wrapText="1"/>
    </xf>
    <xf numFmtId="0" fontId="0" fillId="42" borderId="12" xfId="0" applyFont="1" applyFill="1" applyBorder="1" applyAlignment="1">
      <alignment wrapText="1"/>
    </xf>
    <xf numFmtId="0" fontId="0" fillId="37" borderId="12" xfId="0" applyFont="1" applyFill="1" applyBorder="1" applyAlignment="1">
      <alignment wrapText="1"/>
    </xf>
    <xf numFmtId="165" fontId="0" fillId="37" borderId="22" xfId="0" applyNumberFormat="1" applyFill="1" applyBorder="1"/>
    <xf numFmtId="0" fontId="0" fillId="37" borderId="21" xfId="0" applyFill="1" applyBorder="1"/>
    <xf numFmtId="0" fontId="0" fillId="37" borderId="23" xfId="0" applyFill="1" applyBorder="1"/>
    <xf numFmtId="165" fontId="0" fillId="37" borderId="17" xfId="0" applyNumberFormat="1" applyFill="1" applyBorder="1"/>
    <xf numFmtId="0" fontId="0" fillId="37" borderId="0" xfId="0" applyFill="1" applyBorder="1"/>
    <xf numFmtId="0" fontId="0" fillId="37" borderId="16" xfId="0" applyFill="1" applyBorder="1"/>
    <xf numFmtId="165" fontId="0" fillId="37" borderId="14" xfId="0" applyNumberFormat="1" applyFill="1" applyBorder="1"/>
    <xf numFmtId="0" fontId="0" fillId="37" borderId="19" xfId="0" applyFill="1" applyBorder="1"/>
    <xf numFmtId="0" fontId="0" fillId="37" borderId="13" xfId="0" applyFill="1" applyBorder="1"/>
    <xf numFmtId="0" fontId="0" fillId="43" borderId="17" xfId="0" applyNumberFormat="1" applyFill="1" applyBorder="1"/>
    <xf numFmtId="0" fontId="0" fillId="43" borderId="0" xfId="0" applyNumberFormat="1" applyFill="1" applyBorder="1"/>
    <xf numFmtId="0" fontId="0" fillId="43" borderId="16" xfId="0" applyNumberFormat="1" applyFill="1" applyBorder="1"/>
    <xf numFmtId="0" fontId="0" fillId="43" borderId="14" xfId="0" applyNumberFormat="1" applyFill="1" applyBorder="1"/>
    <xf numFmtId="0" fontId="0" fillId="43" borderId="19" xfId="0" applyNumberFormat="1" applyFill="1" applyBorder="1"/>
    <xf numFmtId="0" fontId="0" fillId="43" borderId="13" xfId="0" applyNumberFormat="1" applyFill="1" applyBorder="1"/>
    <xf numFmtId="0" fontId="0" fillId="42" borderId="17" xfId="0" applyNumberFormat="1" applyFill="1" applyBorder="1"/>
    <xf numFmtId="0" fontId="0" fillId="42" borderId="0" xfId="0" applyNumberFormat="1" applyFill="1" applyBorder="1"/>
    <xf numFmtId="0" fontId="0" fillId="42" borderId="16" xfId="0" applyNumberFormat="1" applyFill="1" applyBorder="1"/>
    <xf numFmtId="0" fontId="0" fillId="42" borderId="14" xfId="0" applyNumberFormat="1" applyFill="1" applyBorder="1"/>
    <xf numFmtId="0" fontId="0" fillId="42" borderId="19" xfId="0" applyNumberFormat="1" applyFill="1" applyBorder="1"/>
    <xf numFmtId="0" fontId="0" fillId="43" borderId="11" xfId="0" applyFill="1" applyBorder="1" applyAlignment="1">
      <alignment wrapText="1"/>
    </xf>
    <xf numFmtId="0" fontId="0" fillId="41" borderId="11" xfId="0" applyFill="1" applyBorder="1" applyAlignment="1">
      <alignment wrapText="1"/>
    </xf>
    <xf numFmtId="0" fontId="0" fillId="41" borderId="10" xfId="0" applyFill="1" applyBorder="1" applyAlignment="1">
      <alignment wrapText="1"/>
    </xf>
    <xf numFmtId="0" fontId="0" fillId="35" borderId="17" xfId="0" applyFill="1" applyBorder="1" applyAlignment="1">
      <alignment horizontal="center" vertical="center" wrapText="1"/>
    </xf>
    <xf numFmtId="0" fontId="0" fillId="35" borderId="21" xfId="0" applyFill="1" applyBorder="1" applyAlignment="1">
      <alignment wrapText="1"/>
    </xf>
    <xf numFmtId="0" fontId="0" fillId="35" borderId="23" xfId="0" applyFill="1" applyBorder="1" applyAlignment="1">
      <alignment wrapText="1"/>
    </xf>
    <xf numFmtId="0" fontId="0" fillId="35" borderId="22" xfId="0" applyFill="1" applyBorder="1" applyAlignment="1">
      <alignment horizontal="center" vertical="center"/>
    </xf>
    <xf numFmtId="0" fontId="0" fillId="35" borderId="21" xfId="0" applyFill="1" applyBorder="1"/>
    <xf numFmtId="0" fontId="0" fillId="35" borderId="23" xfId="0" applyFill="1" applyBorder="1"/>
    <xf numFmtId="0" fontId="0" fillId="35" borderId="17" xfId="0" applyFill="1" applyBorder="1" applyAlignment="1">
      <alignment horizontal="center" vertical="center"/>
    </xf>
    <xf numFmtId="0" fontId="0" fillId="35" borderId="16" xfId="0" applyFill="1" applyBorder="1"/>
    <xf numFmtId="0" fontId="0" fillId="35" borderId="14" xfId="0" applyFill="1" applyBorder="1" applyAlignment="1">
      <alignment horizontal="center" vertical="center"/>
    </xf>
    <xf numFmtId="0" fontId="0" fillId="35" borderId="19" xfId="0" applyFill="1" applyBorder="1"/>
    <xf numFmtId="0" fontId="0" fillId="35" borderId="13" xfId="0" applyFill="1" applyBorder="1"/>
    <xf numFmtId="0" fontId="22" fillId="34" borderId="24" xfId="0" applyFont="1" applyFill="1" applyBorder="1" applyAlignment="1">
      <alignment wrapText="1"/>
    </xf>
    <xf numFmtId="0" fontId="0" fillId="33" borderId="22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/>
    </xf>
    <xf numFmtId="0" fontId="0" fillId="33" borderId="23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22" fillId="34" borderId="10" xfId="0" applyFont="1" applyFill="1" applyBorder="1" applyAlignment="1">
      <alignment wrapText="1"/>
    </xf>
    <xf numFmtId="10" fontId="0" fillId="33" borderId="0" xfId="0" applyNumberFormat="1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2" fontId="0" fillId="39" borderId="22" xfId="0" applyNumberFormat="1" applyFill="1" applyBorder="1"/>
    <xf numFmtId="2" fontId="0" fillId="39" borderId="21" xfId="0" applyNumberFormat="1" applyFill="1" applyBorder="1"/>
    <xf numFmtId="2" fontId="0" fillId="39" borderId="23" xfId="0" applyNumberFormat="1" applyFill="1" applyBorder="1"/>
    <xf numFmtId="0" fontId="0" fillId="39" borderId="23" xfId="0" applyFill="1" applyBorder="1" applyAlignment="1">
      <alignment wrapText="1"/>
    </xf>
    <xf numFmtId="0" fontId="0" fillId="34" borderId="0" xfId="0" applyFill="1" applyBorder="1"/>
    <xf numFmtId="0" fontId="0" fillId="34" borderId="17" xfId="0" applyFill="1" applyBorder="1"/>
    <xf numFmtId="0" fontId="0" fillId="34" borderId="14" xfId="0" applyFill="1" applyBorder="1"/>
    <xf numFmtId="0" fontId="0" fillId="39" borderId="22" xfId="0" applyFill="1" applyBorder="1" applyAlignment="1">
      <alignment wrapText="1"/>
    </xf>
    <xf numFmtId="0" fontId="0" fillId="39" borderId="21" xfId="0" applyFill="1" applyBorder="1" applyAlignment="1">
      <alignment wrapText="1"/>
    </xf>
    <xf numFmtId="0" fontId="17" fillId="40" borderId="0" xfId="0" applyNumberFormat="1" applyFont="1" applyFill="1" applyBorder="1"/>
    <xf numFmtId="0" fontId="17" fillId="40" borderId="0" xfId="0" applyFont="1" applyFill="1" applyBorder="1"/>
    <xf numFmtId="0" fontId="17" fillId="40" borderId="25" xfId="0" applyFont="1" applyFill="1" applyBorder="1" applyAlignment="1">
      <alignment horizontal="right" wrapText="1"/>
    </xf>
    <xf numFmtId="0" fontId="17" fillId="40" borderId="26" xfId="0" applyFont="1" applyFill="1" applyBorder="1" applyAlignment="1"/>
    <xf numFmtId="0" fontId="17" fillId="40" borderId="27" xfId="0" applyFont="1" applyFill="1" applyBorder="1" applyAlignment="1"/>
    <xf numFmtId="0" fontId="17" fillId="40" borderId="28" xfId="0" applyNumberFormat="1" applyFont="1" applyFill="1" applyBorder="1" applyAlignment="1">
      <alignment horizontal="right" vertical="center"/>
    </xf>
    <xf numFmtId="0" fontId="17" fillId="40" borderId="29" xfId="0" applyFont="1" applyFill="1" applyBorder="1"/>
    <xf numFmtId="0" fontId="17" fillId="40" borderId="30" xfId="0" applyNumberFormat="1" applyFont="1" applyFill="1" applyBorder="1" applyAlignment="1">
      <alignment horizontal="right" vertical="center"/>
    </xf>
    <xf numFmtId="0" fontId="17" fillId="40" borderId="31" xfId="0" applyNumberFormat="1" applyFont="1" applyFill="1" applyBorder="1"/>
    <xf numFmtId="0" fontId="17" fillId="40" borderId="31" xfId="0" applyFont="1" applyFill="1" applyBorder="1"/>
    <xf numFmtId="0" fontId="17" fillId="40" borderId="32" xfId="0" applyFont="1" applyFill="1" applyBorder="1"/>
    <xf numFmtId="0" fontId="0" fillId="37" borderId="21" xfId="0" applyFont="1" applyFill="1" applyBorder="1" applyAlignment="1">
      <alignment wrapText="1"/>
    </xf>
    <xf numFmtId="0" fontId="0" fillId="37" borderId="23" xfId="0" applyFont="1" applyFill="1" applyBorder="1" applyAlignment="1">
      <alignment wrapText="1"/>
    </xf>
    <xf numFmtId="0" fontId="0" fillId="38" borderId="22" xfId="0" applyFill="1" applyBorder="1" applyAlignment="1">
      <alignment wrapText="1"/>
    </xf>
    <xf numFmtId="0" fontId="0" fillId="38" borderId="21" xfId="0" applyFill="1" applyBorder="1" applyAlignment="1">
      <alignment wrapText="1"/>
    </xf>
    <xf numFmtId="0" fontId="0" fillId="38" borderId="20" xfId="0" applyFill="1" applyBorder="1" applyAlignment="1">
      <alignment wrapText="1"/>
    </xf>
    <xf numFmtId="2" fontId="0" fillId="41" borderId="17" xfId="0" applyNumberFormat="1" applyFill="1" applyBorder="1"/>
    <xf numFmtId="2" fontId="0" fillId="41" borderId="14" xfId="0" applyNumberFormat="1" applyFill="1" applyBorder="1"/>
    <xf numFmtId="2" fontId="0" fillId="38" borderId="22" xfId="0" applyNumberFormat="1" applyFill="1" applyBorder="1"/>
    <xf numFmtId="0" fontId="23" fillId="35" borderId="20" xfId="0" applyFont="1" applyFill="1" applyBorder="1" applyAlignment="1">
      <alignment horizontal="center" vertical="center"/>
    </xf>
    <xf numFmtId="10" fontId="23" fillId="35" borderId="24" xfId="0" applyNumberFormat="1" applyFont="1" applyFill="1" applyBorder="1" applyAlignment="1">
      <alignment horizontal="center" vertical="center"/>
    </xf>
    <xf numFmtId="0" fontId="0" fillId="44" borderId="22" xfId="0" applyFill="1" applyBorder="1" applyAlignment="1">
      <alignment horizontal="center" vertical="center"/>
    </xf>
    <xf numFmtId="0" fontId="0" fillId="44" borderId="21" xfId="0" applyFill="1" applyBorder="1" applyAlignment="1">
      <alignment horizontal="center" vertical="center"/>
    </xf>
    <xf numFmtId="0" fontId="0" fillId="44" borderId="17" xfId="0" applyFill="1" applyBorder="1" applyAlignment="1">
      <alignment horizontal="center" vertical="center"/>
    </xf>
    <xf numFmtId="0" fontId="0" fillId="44" borderId="0" xfId="0" applyFill="1" applyBorder="1" applyAlignment="1">
      <alignment horizontal="center" vertical="center"/>
    </xf>
    <xf numFmtId="0" fontId="0" fillId="44" borderId="16" xfId="0" applyFill="1" applyBorder="1" applyAlignment="1">
      <alignment horizontal="center" vertical="center"/>
    </xf>
    <xf numFmtId="0" fontId="0" fillId="44" borderId="14" xfId="0" applyFill="1" applyBorder="1" applyAlignment="1">
      <alignment horizontal="center" vertical="center"/>
    </xf>
    <xf numFmtId="2" fontId="0" fillId="44" borderId="19" xfId="0" applyNumberFormat="1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0" fillId="43" borderId="12" xfId="0" applyFill="1" applyBorder="1" applyAlignment="1">
      <alignment wrapText="1"/>
    </xf>
    <xf numFmtId="0" fontId="0" fillId="41" borderId="12" xfId="0" applyFill="1" applyBorder="1" applyAlignment="1">
      <alignment wrapText="1"/>
    </xf>
    <xf numFmtId="2" fontId="0" fillId="41" borderId="0" xfId="0" applyNumberFormat="1" applyFill="1" applyBorder="1"/>
    <xf numFmtId="2" fontId="0" fillId="41" borderId="19" xfId="0" applyNumberFormat="1" applyFill="1" applyBorder="1"/>
    <xf numFmtId="0" fontId="0" fillId="43" borderId="10" xfId="0" applyFill="1" applyBorder="1" applyAlignment="1">
      <alignment wrapText="1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wrapText="1"/>
    </xf>
    <xf numFmtId="0" fontId="0" fillId="35" borderId="10" xfId="0" applyFill="1" applyBorder="1" applyAlignment="1">
      <alignment wrapText="1"/>
    </xf>
    <xf numFmtId="165" fontId="0" fillId="37" borderId="0" xfId="0" applyNumberFormat="1" applyFill="1" applyBorder="1"/>
    <xf numFmtId="165" fontId="0" fillId="0" borderId="16" xfId="0" applyNumberFormat="1" applyBorder="1" applyAlignment="1">
      <alignment horizontal="center" vertical="center"/>
    </xf>
    <xf numFmtId="0" fontId="18" fillId="45" borderId="0" xfId="0" applyNumberFormat="1" applyFont="1" applyFill="1" applyBorder="1"/>
    <xf numFmtId="0" fontId="18" fillId="45" borderId="0" xfId="0" applyFont="1" applyFill="1" applyBorder="1"/>
    <xf numFmtId="0" fontId="18" fillId="45" borderId="12" xfId="0" applyFont="1" applyFill="1" applyBorder="1" applyAlignment="1"/>
    <xf numFmtId="0" fontId="18" fillId="45" borderId="10" xfId="0" applyFont="1" applyFill="1" applyBorder="1" applyAlignment="1"/>
    <xf numFmtId="0" fontId="18" fillId="45" borderId="18" xfId="0" applyNumberFormat="1" applyFont="1" applyFill="1" applyBorder="1" applyAlignment="1">
      <alignment horizontal="right" vertical="center"/>
    </xf>
    <xf numFmtId="0" fontId="18" fillId="45" borderId="15" xfId="0" applyNumberFormat="1" applyFont="1" applyFill="1" applyBorder="1" applyAlignment="1">
      <alignment horizontal="right" vertical="center"/>
    </xf>
    <xf numFmtId="0" fontId="18" fillId="45" borderId="16" xfId="0" applyFont="1" applyFill="1" applyBorder="1"/>
    <xf numFmtId="0" fontId="18" fillId="45" borderId="19" xfId="0" applyNumberFormat="1" applyFont="1" applyFill="1" applyBorder="1"/>
    <xf numFmtId="0" fontId="18" fillId="45" borderId="19" xfId="0" applyFont="1" applyFill="1" applyBorder="1"/>
    <xf numFmtId="0" fontId="18" fillId="45" borderId="13" xfId="0" applyFont="1" applyFill="1" applyBorder="1"/>
    <xf numFmtId="0" fontId="18" fillId="45" borderId="10" xfId="0" applyFont="1" applyFill="1" applyBorder="1" applyAlignment="1">
      <alignment horizontal="right" wrapText="1"/>
    </xf>
    <xf numFmtId="0" fontId="18" fillId="45" borderId="16" xfId="0" applyNumberFormat="1" applyFont="1" applyFill="1" applyBorder="1" applyAlignment="1">
      <alignment horizontal="right" vertical="center"/>
    </xf>
    <xf numFmtId="0" fontId="18" fillId="45" borderId="13" xfId="0" applyNumberFormat="1" applyFont="1" applyFill="1" applyBorder="1" applyAlignment="1">
      <alignment horizontal="right" vertical="center"/>
    </xf>
    <xf numFmtId="0" fontId="18" fillId="45" borderId="20" xfId="0" applyFont="1" applyFill="1" applyBorder="1" applyAlignment="1">
      <alignment horizontal="right" wrapText="1"/>
    </xf>
    <xf numFmtId="164" fontId="0" fillId="43" borderId="16" xfId="0" applyNumberFormat="1" applyFill="1" applyBorder="1"/>
    <xf numFmtId="164" fontId="0" fillId="43" borderId="13" xfId="0" applyNumberFormat="1" applyFill="1" applyBorder="1"/>
    <xf numFmtId="164" fontId="0" fillId="43" borderId="0" xfId="0" applyNumberFormat="1" applyFill="1" applyBorder="1"/>
    <xf numFmtId="164" fontId="0" fillId="43" borderId="19" xfId="0" applyNumberFormat="1" applyFill="1" applyBorder="1"/>
    <xf numFmtId="11" fontId="0" fillId="35" borderId="17" xfId="0" applyNumberFormat="1" applyFill="1" applyBorder="1" applyAlignment="1">
      <alignment horizontal="center" vertical="center"/>
    </xf>
    <xf numFmtId="11" fontId="0" fillId="35" borderId="0" xfId="0" applyNumberFormat="1" applyFill="1" applyBorder="1"/>
    <xf numFmtId="11" fontId="0" fillId="35" borderId="16" xfId="0" applyNumberFormat="1" applyFill="1" applyBorder="1"/>
    <xf numFmtId="11" fontId="0" fillId="35" borderId="14" xfId="0" applyNumberFormat="1" applyFill="1" applyBorder="1" applyAlignment="1">
      <alignment horizontal="center" vertical="center"/>
    </xf>
    <xf numFmtId="11" fontId="0" fillId="35" borderId="19" xfId="0" applyNumberFormat="1" applyFill="1" applyBorder="1"/>
    <xf numFmtId="11" fontId="0" fillId="35" borderId="13" xfId="0" applyNumberFormat="1" applyFill="1" applyBorder="1"/>
    <xf numFmtId="164" fontId="0" fillId="41" borderId="16" xfId="0" applyNumberFormat="1" applyFill="1" applyBorder="1"/>
    <xf numFmtId="164" fontId="0" fillId="41" borderId="13" xfId="0" applyNumberFormat="1" applyFill="1" applyBorder="1"/>
    <xf numFmtId="10" fontId="26" fillId="35" borderId="34" xfId="0" applyNumberFormat="1" applyFont="1" applyFill="1" applyBorder="1" applyAlignment="1">
      <alignment horizontal="center" vertical="center"/>
    </xf>
    <xf numFmtId="0" fontId="0" fillId="34" borderId="18" xfId="0" applyFill="1" applyBorder="1"/>
    <xf numFmtId="0" fontId="0" fillId="34" borderId="15" xfId="0" applyFill="1" applyBorder="1"/>
    <xf numFmtId="0" fontId="0" fillId="44" borderId="23" xfId="0" applyFill="1" applyBorder="1" applyAlignment="1">
      <alignment horizontal="center" vertical="center"/>
    </xf>
    <xf numFmtId="0" fontId="16" fillId="36" borderId="11" xfId="0" applyFont="1" applyFill="1" applyBorder="1" applyAlignment="1">
      <alignment horizontal="center"/>
    </xf>
    <xf numFmtId="0" fontId="16" fillId="36" borderId="12" xfId="0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/>
    </xf>
    <xf numFmtId="0" fontId="20" fillId="36" borderId="22" xfId="0" applyFont="1" applyFill="1" applyBorder="1" applyAlignment="1">
      <alignment horizontal="center"/>
    </xf>
    <xf numFmtId="0" fontId="20" fillId="36" borderId="21" xfId="0" applyFont="1" applyFill="1" applyBorder="1" applyAlignment="1">
      <alignment horizontal="center"/>
    </xf>
    <xf numFmtId="0" fontId="20" fillId="36" borderId="23" xfId="0" applyFont="1" applyFill="1" applyBorder="1" applyAlignment="1">
      <alignment horizontal="center"/>
    </xf>
    <xf numFmtId="0" fontId="20" fillId="36" borderId="17" xfId="0" applyFont="1" applyFill="1" applyBorder="1" applyAlignment="1">
      <alignment horizontal="center"/>
    </xf>
    <xf numFmtId="0" fontId="20" fillId="36" borderId="0" xfId="0" applyFont="1" applyFill="1" applyBorder="1" applyAlignment="1">
      <alignment horizontal="center"/>
    </xf>
    <xf numFmtId="0" fontId="20" fillId="36" borderId="16" xfId="0" applyFont="1" applyFill="1" applyBorder="1" applyAlignment="1">
      <alignment horizontal="center"/>
    </xf>
    <xf numFmtId="0" fontId="20" fillId="36" borderId="14" xfId="0" applyFont="1" applyFill="1" applyBorder="1" applyAlignment="1">
      <alignment horizontal="center"/>
    </xf>
    <xf numFmtId="0" fontId="20" fillId="36" borderId="19" xfId="0" applyFont="1" applyFill="1" applyBorder="1" applyAlignment="1">
      <alignment horizontal="center"/>
    </xf>
    <xf numFmtId="0" fontId="20" fillId="36" borderId="13" xfId="0" applyFont="1" applyFill="1" applyBorder="1" applyAlignment="1">
      <alignment horizontal="center"/>
    </xf>
    <xf numFmtId="0" fontId="16" fillId="36" borderId="11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0" fillId="42" borderId="22" xfId="0" applyFill="1" applyBorder="1" applyAlignment="1">
      <alignment horizontal="center"/>
    </xf>
    <xf numFmtId="0" fontId="0" fillId="42" borderId="21" xfId="0" applyFill="1" applyBorder="1" applyAlignment="1">
      <alignment horizontal="center"/>
    </xf>
    <xf numFmtId="0" fontId="0" fillId="42" borderId="23" xfId="0" applyFill="1" applyBorder="1" applyAlignment="1">
      <alignment horizontal="center"/>
    </xf>
    <xf numFmtId="0" fontId="0" fillId="37" borderId="11" xfId="0" applyFill="1" applyBorder="1" applyAlignment="1">
      <alignment horizontal="center"/>
    </xf>
    <xf numFmtId="0" fontId="0" fillId="37" borderId="12" xfId="0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8" borderId="11" xfId="0" applyFill="1" applyBorder="1" applyAlignment="1">
      <alignment horizontal="center"/>
    </xf>
    <xf numFmtId="0" fontId="0" fillId="38" borderId="12" xfId="0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0" fontId="18" fillId="39" borderId="11" xfId="0" applyFont="1" applyFill="1" applyBorder="1" applyAlignment="1">
      <alignment horizontal="center"/>
    </xf>
    <xf numFmtId="0" fontId="18" fillId="39" borderId="12" xfId="0" applyFont="1" applyFill="1" applyBorder="1" applyAlignment="1">
      <alignment horizontal="center"/>
    </xf>
    <xf numFmtId="0" fontId="18" fillId="39" borderId="10" xfId="0" applyFont="1" applyFill="1" applyBorder="1" applyAlignment="1">
      <alignment horizontal="center"/>
    </xf>
    <xf numFmtId="0" fontId="26" fillId="35" borderId="11" xfId="0" applyFont="1" applyFill="1" applyBorder="1" applyAlignment="1">
      <alignment horizontal="center" vertical="center" wrapText="1"/>
    </xf>
    <xf numFmtId="0" fontId="26" fillId="35" borderId="33" xfId="0" applyFont="1" applyFill="1" applyBorder="1" applyAlignment="1">
      <alignment horizontal="center" vertical="center" wrapText="1"/>
    </xf>
    <xf numFmtId="0" fontId="0" fillId="43" borderId="22" xfId="0" applyFill="1" applyBorder="1" applyAlignment="1">
      <alignment horizontal="center"/>
    </xf>
    <xf numFmtId="0" fontId="0" fillId="43" borderId="21" xfId="0" applyFill="1" applyBorder="1" applyAlignment="1">
      <alignment horizontal="center"/>
    </xf>
    <xf numFmtId="0" fontId="0" fillId="43" borderId="23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1" borderId="11" xfId="0" applyFill="1" applyBorder="1" applyAlignment="1">
      <alignment horizontal="center"/>
    </xf>
    <xf numFmtId="0" fontId="0" fillId="41" borderId="10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42" borderId="11" xfId="0" applyFill="1" applyBorder="1" applyAlignment="1">
      <alignment horizontal="center"/>
    </xf>
    <xf numFmtId="0" fontId="0" fillId="42" borderId="12" xfId="0" applyFill="1" applyBorder="1" applyAlignment="1">
      <alignment horizontal="center"/>
    </xf>
    <xf numFmtId="0" fontId="0" fillId="42" borderId="10" xfId="0" applyFill="1" applyBorder="1" applyAlignment="1">
      <alignment horizontal="center"/>
    </xf>
    <xf numFmtId="0" fontId="0" fillId="43" borderId="11" xfId="0" applyFill="1" applyBorder="1" applyAlignment="1">
      <alignment horizontal="center"/>
    </xf>
    <xf numFmtId="0" fontId="0" fillId="43" borderId="12" xfId="0" applyFill="1" applyBorder="1" applyAlignment="1">
      <alignment horizontal="center"/>
    </xf>
    <xf numFmtId="0" fontId="0" fillId="43" borderId="10" xfId="0" applyFill="1" applyBorder="1" applyAlignment="1">
      <alignment horizontal="center"/>
    </xf>
    <xf numFmtId="11" fontId="0" fillId="33" borderId="0" xfId="0" applyNumberForma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 textRotation="90"/>
    </xf>
    <xf numFmtId="0" fontId="18" fillId="34" borderId="23" xfId="0" applyFont="1" applyFill="1" applyBorder="1"/>
    <xf numFmtId="0" fontId="18" fillId="34" borderId="17" xfId="0" applyFont="1" applyFill="1" applyBorder="1" applyAlignment="1">
      <alignment horizontal="center" vertical="center" textRotation="90"/>
    </xf>
    <xf numFmtId="0" fontId="18" fillId="34" borderId="16" xfId="0" applyFont="1" applyFill="1" applyBorder="1"/>
    <xf numFmtId="0" fontId="18" fillId="34" borderId="14" xfId="0" applyFont="1" applyFill="1" applyBorder="1" applyAlignment="1">
      <alignment horizontal="center" vertical="center" textRotation="90"/>
    </xf>
    <xf numFmtId="0" fontId="18" fillId="34" borderId="13" xfId="0" applyFont="1" applyFill="1" applyBorder="1"/>
    <xf numFmtId="0" fontId="0" fillId="44" borderId="22" xfId="0" applyFill="1" applyBorder="1" applyAlignment="1">
      <alignment horizontal="center"/>
    </xf>
    <xf numFmtId="0" fontId="0" fillId="44" borderId="21" xfId="0" applyFill="1" applyBorder="1" applyAlignment="1">
      <alignment horizontal="center"/>
    </xf>
    <xf numFmtId="0" fontId="0" fillId="44" borderId="23" xfId="0" applyFill="1" applyBorder="1" applyAlignment="1">
      <alignment horizontal="center"/>
    </xf>
    <xf numFmtId="9" fontId="0" fillId="44" borderId="14" xfId="0" applyNumberFormat="1" applyFill="1" applyBorder="1"/>
    <xf numFmtId="10" fontId="0" fillId="44" borderId="19" xfId="0" applyNumberFormat="1" applyFill="1" applyBorder="1"/>
    <xf numFmtId="9" fontId="0" fillId="44" borderId="19" xfId="0" applyNumberFormat="1" applyFill="1" applyBorder="1"/>
    <xf numFmtId="167" fontId="0" fillId="44" borderId="19" xfId="0" applyNumberFormat="1" applyFill="1" applyBorder="1"/>
    <xf numFmtId="9" fontId="0" fillId="44" borderId="13" xfId="0" applyNumberFormat="1" applyFill="1" applyBorder="1"/>
    <xf numFmtId="0" fontId="0" fillId="0" borderId="22" xfId="0" applyBorder="1"/>
    <xf numFmtId="0" fontId="0" fillId="0" borderId="21" xfId="0" applyBorder="1"/>
    <xf numFmtId="0" fontId="0" fillId="0" borderId="23" xfId="0" applyBorder="1"/>
    <xf numFmtId="0" fontId="0" fillId="0" borderId="17" xfId="0" applyBorder="1"/>
    <xf numFmtId="0" fontId="0" fillId="0" borderId="16" xfId="0" applyBorder="1"/>
    <xf numFmtId="0" fontId="0" fillId="0" borderId="14" xfId="0" applyBorder="1"/>
    <xf numFmtId="0" fontId="0" fillId="0" borderId="19" xfId="0" applyBorder="1"/>
    <xf numFmtId="0" fontId="0" fillId="0" borderId="13" xfId="0" applyBorder="1"/>
    <xf numFmtId="0" fontId="0" fillId="35" borderId="24" xfId="0" applyFill="1" applyBorder="1"/>
    <xf numFmtId="0" fontId="0" fillId="35" borderId="12" xfId="0" applyFill="1" applyBorder="1"/>
    <xf numFmtId="0" fontId="0" fillId="35" borderId="10" xfId="0" applyFill="1" applyBorder="1"/>
    <xf numFmtId="0" fontId="0" fillId="46" borderId="11" xfId="0" applyFill="1" applyBorder="1" applyAlignment="1">
      <alignment wrapText="1"/>
    </xf>
    <xf numFmtId="0" fontId="0" fillId="46" borderId="12" xfId="0" applyFill="1" applyBorder="1"/>
    <xf numFmtId="10" fontId="0" fillId="46" borderId="12" xfId="0" applyNumberFormat="1" applyFill="1" applyBorder="1"/>
    <xf numFmtId="10" fontId="0" fillId="46" borderId="10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DE3E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'CO2'!$C$2</c:f>
              <c:strCache>
                <c:ptCount val="1"/>
                <c:pt idx="0">
                  <c:v>h^h^0(MJ/kmol)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-0.1191855498086241"/>
                  <c:y val="-4.6701058919359217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'CO2'!$C$3:$C$70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4E-44B6-B12B-D0248B5392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279336"/>
        <c:axId val="731273104"/>
      </c:scatterChart>
      <c:valAx>
        <c:axId val="731279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273104"/>
        <c:crosses val="autoZero"/>
        <c:crossBetween val="midCat"/>
      </c:valAx>
      <c:valAx>
        <c:axId val="73127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279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at</a:t>
            </a:r>
            <a:r>
              <a:rPr lang="en-US" baseline="0"/>
              <a:t> differing</a:t>
            </a:r>
            <a:r>
              <a:rPr lang="en-US"/>
              <a:t> Fuel</a:t>
            </a:r>
            <a:r>
              <a:rPr lang="en-US" baseline="0"/>
              <a:t> Equivalence Ratios in Lean Burn Conditions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76-4FDE-8757-47791B6D5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NOx Production at Differing Fuel Equivalence Ratios against EGR Fraction in Lean Burn Conditions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459350390050405E-2"/>
          <c:y val="0.11628144553696845"/>
          <c:w val="0.94739889980466085"/>
          <c:h val="0.73033220483501371"/>
        </c:manualLayout>
      </c:layout>
      <c:scatterChart>
        <c:scatterStyle val="lineMarker"/>
        <c:varyColors val="0"/>
        <c:ser>
          <c:idx val="0"/>
          <c:order val="0"/>
          <c:tx>
            <c:strRef>
              <c:f>'0% EGR'!$C$17</c:f>
              <c:strCache>
                <c:ptCount val="1"/>
                <c:pt idx="0">
                  <c:v>0.00%</c:v>
                </c:pt>
              </c:strCache>
            </c:strRef>
          </c:tx>
          <c:spPr>
            <a:ln w="9525" cap="rnd">
              <a:solidFill>
                <a:schemeClr val="accent1">
                  <a:tint val="43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tint val="4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4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4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tint val="43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'0%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'0%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20982.291696286127</c:v>
                </c:pt>
                <c:pt idx="2">
                  <c:v>25353.974784779271</c:v>
                </c:pt>
                <c:pt idx="3">
                  <c:v>26457.972942829671</c:v>
                </c:pt>
                <c:pt idx="4">
                  <c:v>25955.825217980906</c:v>
                </c:pt>
                <c:pt idx="5">
                  <c:v>24581.222963526558</c:v>
                </c:pt>
                <c:pt idx="6">
                  <c:v>22738.923383650399</c:v>
                </c:pt>
                <c:pt idx="7">
                  <c:v>20674.589124589595</c:v>
                </c:pt>
                <c:pt idx="8">
                  <c:v>18543.771834219973</c:v>
                </c:pt>
                <c:pt idx="9">
                  <c:v>16446.105276455124</c:v>
                </c:pt>
                <c:pt idx="10">
                  <c:v>14444.547754189774</c:v>
                </c:pt>
                <c:pt idx="11">
                  <c:v>6710.5173998896826</c:v>
                </c:pt>
                <c:pt idx="12">
                  <c:v>2637.750786929018</c:v>
                </c:pt>
                <c:pt idx="13">
                  <c:v>882.21968622930694</c:v>
                </c:pt>
                <c:pt idx="14">
                  <c:v>247.57276978279918</c:v>
                </c:pt>
                <c:pt idx="15">
                  <c:v>56.82176131593571</c:v>
                </c:pt>
                <c:pt idx="16">
                  <c:v>10.293304911310218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739-4D27-BCC5-C98F4C8B7BBB}"/>
            </c:ext>
          </c:extLst>
        </c:ser>
        <c:ser>
          <c:idx val="1"/>
          <c:order val="1"/>
          <c:tx>
            <c:strRef>
              <c:f>'2.5% EGR'!$C$17</c:f>
              <c:strCache>
                <c:ptCount val="1"/>
                <c:pt idx="0">
                  <c:v>2.50%</c:v>
                </c:pt>
              </c:strCache>
            </c:strRef>
          </c:tx>
          <c:spPr>
            <a:ln w="9525" cap="rnd">
              <a:solidFill>
                <a:schemeClr val="accent1">
                  <a:tint val="5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tint val="5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5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5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tint val="56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'2.5%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'2.5%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13709.146328947707</c:v>
                </c:pt>
                <c:pt idx="2">
                  <c:v>16525.050698634299</c:v>
                </c:pt>
                <c:pt idx="3">
                  <c:v>17201.174092909194</c:v>
                </c:pt>
                <c:pt idx="4">
                  <c:v>16830.977362733338</c:v>
                </c:pt>
                <c:pt idx="5">
                  <c:v>15897.058131273001</c:v>
                </c:pt>
                <c:pt idx="6">
                  <c:v>14665.166350458652</c:v>
                </c:pt>
                <c:pt idx="7">
                  <c:v>13296.032673400412</c:v>
                </c:pt>
                <c:pt idx="8">
                  <c:v>11890.903833472115</c:v>
                </c:pt>
                <c:pt idx="9">
                  <c:v>10514.151493360847</c:v>
                </c:pt>
                <c:pt idx="10">
                  <c:v>9206.0115881182082</c:v>
                </c:pt>
                <c:pt idx="11">
                  <c:v>4205.4402742167549</c:v>
                </c:pt>
                <c:pt idx="12">
                  <c:v>1621.5459518266116</c:v>
                </c:pt>
                <c:pt idx="13">
                  <c:v>530.64620391793233</c:v>
                </c:pt>
                <c:pt idx="14">
                  <c:v>145.32320116983084</c:v>
                </c:pt>
                <c:pt idx="15">
                  <c:v>32.467990853752703</c:v>
                </c:pt>
                <c:pt idx="16">
                  <c:v>5.7123844347191364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739-4D27-BCC5-C98F4C8B7BBB}"/>
            </c:ext>
          </c:extLst>
        </c:ser>
        <c:ser>
          <c:idx val="2"/>
          <c:order val="2"/>
          <c:tx>
            <c:strRef>
              <c:f>'5% EGR'!$C$17</c:f>
              <c:strCache>
                <c:ptCount val="1"/>
                <c:pt idx="0">
                  <c:v>5.00%</c:v>
                </c:pt>
              </c:strCache>
            </c:strRef>
          </c:tx>
          <c:spPr>
            <a:ln w="9525" cap="rnd">
              <a:solidFill>
                <a:schemeClr val="accent1">
                  <a:tint val="69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tint val="69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69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69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tint val="69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8986.3631191253826</c:v>
                </c:pt>
                <c:pt idx="2">
                  <c:v>10805.09107748701</c:v>
                </c:pt>
                <c:pt idx="3">
                  <c:v>11218.219316995388</c:v>
                </c:pt>
                <c:pt idx="4">
                  <c:v>10947.697942274888</c:v>
                </c:pt>
                <c:pt idx="5">
                  <c:v>10312.040615037706</c:v>
                </c:pt>
                <c:pt idx="6">
                  <c:v>9486.2659668187771</c:v>
                </c:pt>
                <c:pt idx="7">
                  <c:v>8575.8312566227887</c:v>
                </c:pt>
                <c:pt idx="8">
                  <c:v>7646.7978888836114</c:v>
                </c:pt>
                <c:pt idx="9">
                  <c:v>6740.8344675648768</c:v>
                </c:pt>
                <c:pt idx="10">
                  <c:v>5883.6807872138079</c:v>
                </c:pt>
                <c:pt idx="11">
                  <c:v>2642.4765447479431</c:v>
                </c:pt>
                <c:pt idx="12">
                  <c:v>999.44042178962866</c:v>
                </c:pt>
                <c:pt idx="13">
                  <c:v>320.05489700438051</c:v>
                </c:pt>
                <c:pt idx="14">
                  <c:v>85.567061455441745</c:v>
                </c:pt>
                <c:pt idx="15">
                  <c:v>18.620479948489923</c:v>
                </c:pt>
                <c:pt idx="16">
                  <c:v>3.1845502862675028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739-4D27-BCC5-C98F4C8B7BBB}"/>
            </c:ext>
          </c:extLst>
        </c:ser>
        <c:ser>
          <c:idx val="3"/>
          <c:order val="3"/>
          <c:tx>
            <c:strRef>
              <c:f>'7.5% EGR'!$C$17</c:f>
              <c:strCache>
                <c:ptCount val="1"/>
                <c:pt idx="0">
                  <c:v>7.50%</c:v>
                </c:pt>
              </c:strCache>
            </c:strRef>
          </c:tx>
          <c:spPr>
            <a:ln w="9525" cap="rnd">
              <a:solidFill>
                <a:schemeClr val="accent1">
                  <a:tint val="81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tint val="81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81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81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tint val="81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'7.5%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'7.5%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5908.1055724319658</c:v>
                </c:pt>
                <c:pt idx="2">
                  <c:v>7085.6873727554721</c:v>
                </c:pt>
                <c:pt idx="3">
                  <c:v>7337.2913408904842</c:v>
                </c:pt>
                <c:pt idx="4">
                  <c:v>7141.0377600860847</c:v>
                </c:pt>
                <c:pt idx="5">
                  <c:v>6707.761714034209</c:v>
                </c:pt>
                <c:pt idx="6">
                  <c:v>6153.0438323910112</c:v>
                </c:pt>
                <c:pt idx="7">
                  <c:v>5546.2478466571656</c:v>
                </c:pt>
                <c:pt idx="8">
                  <c:v>4930.5692189059737</c:v>
                </c:pt>
                <c:pt idx="9">
                  <c:v>4333.0233802153698</c:v>
                </c:pt>
                <c:pt idx="10">
                  <c:v>3770.0870830023564</c:v>
                </c:pt>
                <c:pt idx="11">
                  <c:v>1664.5460770627503</c:v>
                </c:pt>
                <c:pt idx="12">
                  <c:v>617.5678817044743</c:v>
                </c:pt>
                <c:pt idx="13">
                  <c:v>193.56630711434525</c:v>
                </c:pt>
                <c:pt idx="14">
                  <c:v>50.540168822540942</c:v>
                </c:pt>
                <c:pt idx="15">
                  <c:v>10.71908785411676</c:v>
                </c:pt>
                <c:pt idx="16">
                  <c:v>1.783545550752339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739-4D27-BCC5-C98F4C8B7BBB}"/>
            </c:ext>
          </c:extLst>
        </c:ser>
        <c:ser>
          <c:idx val="4"/>
          <c:order val="4"/>
          <c:tx>
            <c:strRef>
              <c:f>'10% EGR'!$C$17</c:f>
              <c:strCache>
                <c:ptCount val="1"/>
                <c:pt idx="0">
                  <c:v>10.00%</c:v>
                </c:pt>
              </c:strCache>
            </c:strRef>
          </c:tx>
          <c:spPr>
            <a:ln w="9525" cap="rnd">
              <a:solidFill>
                <a:schemeClr val="accent1">
                  <a:tint val="94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tint val="94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94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94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tint val="94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'10%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'10%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3894.8863691552688</c:v>
                </c:pt>
                <c:pt idx="2">
                  <c:v>4659.0672018478153</c:v>
                </c:pt>
                <c:pt idx="3">
                  <c:v>4811.6407575748817</c:v>
                </c:pt>
                <c:pt idx="4">
                  <c:v>4670.1268144273308</c:v>
                </c:pt>
                <c:pt idx="5">
                  <c:v>4374.453793866388</c:v>
                </c:pt>
                <c:pt idx="6">
                  <c:v>4001.1379149292807</c:v>
                </c:pt>
                <c:pt idx="7">
                  <c:v>3595.9035924615528</c:v>
                </c:pt>
                <c:pt idx="8">
                  <c:v>3187.0476193902896</c:v>
                </c:pt>
                <c:pt idx="9">
                  <c:v>2792.1083293983679</c:v>
                </c:pt>
                <c:pt idx="10">
                  <c:v>2421.6363623761117</c:v>
                </c:pt>
                <c:pt idx="11">
                  <c:v>1051.0420990234129</c:v>
                </c:pt>
                <c:pt idx="12">
                  <c:v>382.55317858362338</c:v>
                </c:pt>
                <c:pt idx="13">
                  <c:v>117.38800829344756</c:v>
                </c:pt>
                <c:pt idx="14">
                  <c:v>29.946654192405038</c:v>
                </c:pt>
                <c:pt idx="15">
                  <c:v>6.1943142788591334</c:v>
                </c:pt>
                <c:pt idx="16">
                  <c:v>1.0036355423360337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739-4D27-BCC5-C98F4C8B7BBB}"/>
            </c:ext>
          </c:extLst>
        </c:ser>
        <c:ser>
          <c:idx val="5"/>
          <c:order val="5"/>
          <c:tx>
            <c:strRef>
              <c:f>'12.5% EGR'!$C$17</c:f>
              <c:strCache>
                <c:ptCount val="1"/>
                <c:pt idx="0">
                  <c:v>12.50%</c:v>
                </c:pt>
              </c:strCache>
            </c:strRef>
          </c:tx>
          <c:spPr>
            <a:ln w="9525" cap="rnd">
              <a:solidFill>
                <a:schemeClr val="accent1">
                  <a:shade val="93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9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9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9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shade val="93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'12.5%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'12.5%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2574.1428401936532</c:v>
                </c:pt>
                <c:pt idx="2">
                  <c:v>3071.0885021764179</c:v>
                </c:pt>
                <c:pt idx="3">
                  <c:v>3163.1014853459114</c:v>
                </c:pt>
                <c:pt idx="4">
                  <c:v>3061.5812425750746</c:v>
                </c:pt>
                <c:pt idx="5">
                  <c:v>2859.6198127197058</c:v>
                </c:pt>
                <c:pt idx="6">
                  <c:v>2607.9848864569049</c:v>
                </c:pt>
                <c:pt idx="7">
                  <c:v>2336.8777682700934</c:v>
                </c:pt>
                <c:pt idx="8">
                  <c:v>2064.8658776408884</c:v>
                </c:pt>
                <c:pt idx="9">
                  <c:v>1803.3476294986053</c:v>
                </c:pt>
                <c:pt idx="10">
                  <c:v>1559.0793513249546</c:v>
                </c:pt>
                <c:pt idx="11">
                  <c:v>665.20084485654775</c:v>
                </c:pt>
                <c:pt idx="12">
                  <c:v>237.55774804797824</c:v>
                </c:pt>
                <c:pt idx="13">
                  <c:v>71.38677750219685</c:v>
                </c:pt>
                <c:pt idx="14">
                  <c:v>17.802020042274368</c:v>
                </c:pt>
                <c:pt idx="15">
                  <c:v>3.5936381127879971</c:v>
                </c:pt>
                <c:pt idx="16">
                  <c:v>0.56748829253174005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739-4D27-BCC5-C98F4C8B7BBB}"/>
            </c:ext>
          </c:extLst>
        </c:ser>
        <c:ser>
          <c:idx val="6"/>
          <c:order val="6"/>
          <c:tx>
            <c:strRef>
              <c:f>'15% EGR'!$C$17</c:f>
              <c:strCache>
                <c:ptCount val="1"/>
                <c:pt idx="0">
                  <c:v>15.00%</c:v>
                </c:pt>
              </c:strCache>
            </c:strRef>
          </c:tx>
          <c:spPr>
            <a:ln w="9525" cap="rnd">
              <a:solidFill>
                <a:schemeClr val="accent1">
                  <a:shade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shade val="8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'15%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1705.2376237569806</c:v>
                </c:pt>
                <c:pt idx="2">
                  <c:v>2029.0315661903248</c:v>
                </c:pt>
                <c:pt idx="3">
                  <c:v>2084.135728779012</c:v>
                </c:pt>
                <c:pt idx="4">
                  <c:v>2011.6242795586124</c:v>
                </c:pt>
                <c:pt idx="5">
                  <c:v>1873.5660976265247</c:v>
                </c:pt>
                <c:pt idx="6">
                  <c:v>1703.7132933075911</c:v>
                </c:pt>
                <c:pt idx="7">
                  <c:v>1522.0499336907767</c:v>
                </c:pt>
                <c:pt idx="8">
                  <c:v>1340.7772712278791</c:v>
                </c:pt>
                <c:pt idx="9">
                  <c:v>1167.3101645323413</c:v>
                </c:pt>
                <c:pt idx="10">
                  <c:v>1005.9743870554968</c:v>
                </c:pt>
                <c:pt idx="11">
                  <c:v>421.96044712996934</c:v>
                </c:pt>
                <c:pt idx="12">
                  <c:v>147.88170743184389</c:v>
                </c:pt>
                <c:pt idx="13">
                  <c:v>43.533855428329794</c:v>
                </c:pt>
                <c:pt idx="14">
                  <c:v>10.617644378991702</c:v>
                </c:pt>
                <c:pt idx="15">
                  <c:v>2.093225287054417</c:v>
                </c:pt>
                <c:pt idx="16">
                  <c:v>0.3224468928709901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739-4D27-BCC5-C98F4C8B7BBB}"/>
            </c:ext>
          </c:extLst>
        </c:ser>
        <c:ser>
          <c:idx val="7"/>
          <c:order val="7"/>
          <c:tx>
            <c:strRef>
              <c:f>'17.5% EGR'!$C$17</c:f>
              <c:strCache>
                <c:ptCount val="1"/>
                <c:pt idx="0">
                  <c:v>17.50%</c:v>
                </c:pt>
              </c:strCache>
            </c:strRef>
          </c:tx>
          <c:spPr>
            <a:ln w="9525" cap="rnd">
              <a:solidFill>
                <a:schemeClr val="accent1">
                  <a:shade val="68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6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6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6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shade val="68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'17.5%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'17.5%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1132.1103879719135</c:v>
                </c:pt>
                <c:pt idx="2">
                  <c:v>1343.4733379534455</c:v>
                </c:pt>
                <c:pt idx="3">
                  <c:v>1376.1823692292153</c:v>
                </c:pt>
                <c:pt idx="4">
                  <c:v>1324.5844229894597</c:v>
                </c:pt>
                <c:pt idx="5">
                  <c:v>1230.1478589644325</c:v>
                </c:pt>
                <c:pt idx="6">
                  <c:v>1115.3541323171758</c:v>
                </c:pt>
                <c:pt idx="7">
                  <c:v>993.44843186108665</c:v>
                </c:pt>
                <c:pt idx="8">
                  <c:v>872.45928981475276</c:v>
                </c:pt>
                <c:pt idx="9">
                  <c:v>757.21399272115298</c:v>
                </c:pt>
                <c:pt idx="10">
                  <c:v>650.48106018322028</c:v>
                </c:pt>
                <c:pt idx="11">
                  <c:v>268.26556943995502</c:v>
                </c:pt>
                <c:pt idx="12">
                  <c:v>92.285376177708955</c:v>
                </c:pt>
                <c:pt idx="13">
                  <c:v>26.623908890371009</c:v>
                </c:pt>
                <c:pt idx="14">
                  <c:v>6.3541140623771701</c:v>
                </c:pt>
                <c:pt idx="15">
                  <c:v>1.2242526511755116</c:v>
                </c:pt>
                <c:pt idx="16">
                  <c:v>0.18412233550193502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739-4D27-BCC5-C98F4C8B7BBB}"/>
            </c:ext>
          </c:extLst>
        </c:ser>
        <c:ser>
          <c:idx val="8"/>
          <c:order val="8"/>
          <c:tx>
            <c:strRef>
              <c:f>'20% EGR'!$C$17</c:f>
              <c:strCache>
                <c:ptCount val="1"/>
                <c:pt idx="0">
                  <c:v>20.00%</c:v>
                </c:pt>
              </c:strCache>
            </c:strRef>
          </c:tx>
          <c:spPr>
            <a:ln w="9525" cap="rnd">
              <a:solidFill>
                <a:schemeClr val="accent1">
                  <a:shade val="5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5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5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>
                    <a:shade val="55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'20% EGR'!$D$4:$D$20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'20% EGR'!$AB$4:$AB$20</c:f>
              <c:numCache>
                <c:formatCode>General</c:formatCode>
                <c:ptCount val="17"/>
                <c:pt idx="0">
                  <c:v>0</c:v>
                </c:pt>
                <c:pt idx="1">
                  <c:v>753.16867981459177</c:v>
                </c:pt>
                <c:pt idx="2">
                  <c:v>891.38291362099187</c:v>
                </c:pt>
                <c:pt idx="3">
                  <c:v>910.57890463462365</c:v>
                </c:pt>
                <c:pt idx="4">
                  <c:v>873.9807900693412</c:v>
                </c:pt>
                <c:pt idx="5">
                  <c:v>809.34608979545078</c:v>
                </c:pt>
                <c:pt idx="6">
                  <c:v>731.67513808756644</c:v>
                </c:pt>
                <c:pt idx="7">
                  <c:v>649.76012157100581</c:v>
                </c:pt>
                <c:pt idx="8">
                  <c:v>568.89036307939512</c:v>
                </c:pt>
                <c:pt idx="9">
                  <c:v>492.21069147470877</c:v>
                </c:pt>
                <c:pt idx="10">
                  <c:v>421.49194616381823</c:v>
                </c:pt>
                <c:pt idx="11">
                  <c:v>170.93333594380255</c:v>
                </c:pt>
                <c:pt idx="12">
                  <c:v>57.734320896625604</c:v>
                </c:pt>
                <c:pt idx="13">
                  <c:v>16.329528847445321</c:v>
                </c:pt>
                <c:pt idx="14">
                  <c:v>3.8157415172376759</c:v>
                </c:pt>
                <c:pt idx="15">
                  <c:v>0.71900039723089482</c:v>
                </c:pt>
                <c:pt idx="16">
                  <c:v>0.10566355720410366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739-4D27-BCC5-C98F4C8B7BBB}"/>
            </c:ext>
          </c:extLst>
        </c:ser>
        <c:ser>
          <c:idx val="9"/>
          <c:order val="9"/>
          <c:tx>
            <c:v>User Defined</c:v>
          </c:tx>
          <c:spPr>
            <a:ln w="95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739-4D27-BCC5-C98F4C8B7B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0054543"/>
        <c:axId val="743031311"/>
      </c:scatterChart>
      <c:valAx>
        <c:axId val="700054543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031311"/>
        <c:crosses val="autoZero"/>
        <c:crossBetween val="midCat"/>
      </c:valAx>
      <c:valAx>
        <c:axId val="74303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Production (PPM)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054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Percentage reduction in Nox with EGR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'EGR NOx PPM Comparison'!$B$22</c:f>
              <c:strCache>
                <c:ptCount val="1"/>
                <c:pt idx="0">
                  <c:v>Percentage reduction in Nox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'EGR NOx PPM Comparison'!$D$3:$K$3</c:f>
              <c:numCache>
                <c:formatCode>0%</c:formatCode>
                <c:ptCount val="8"/>
                <c:pt idx="0" formatCode="0.00%">
                  <c:v>2.5000000000000001E-2</c:v>
                </c:pt>
                <c:pt idx="1">
                  <c:v>0.05</c:v>
                </c:pt>
                <c:pt idx="2" formatCode="0.0%">
                  <c:v>7.4999999999999997E-2</c:v>
                </c:pt>
                <c:pt idx="3">
                  <c:v>0.1</c:v>
                </c:pt>
                <c:pt idx="4" formatCode="0.00%">
                  <c:v>0.125</c:v>
                </c:pt>
                <c:pt idx="5">
                  <c:v>0.15</c:v>
                </c:pt>
                <c:pt idx="6" formatCode="0.00%">
                  <c:v>0.17499999999999999</c:v>
                </c:pt>
                <c:pt idx="7">
                  <c:v>0.2</c:v>
                </c:pt>
              </c:numCache>
            </c:numRef>
          </c:xVal>
          <c:yVal>
            <c:numRef>
              <c:f>'EGR NOx PPM Comparison'!$D$22:$K$22</c:f>
              <c:numCache>
                <c:formatCode>0.00%</c:formatCode>
                <c:ptCount val="8"/>
                <c:pt idx="0">
                  <c:v>0.35482547041197299</c:v>
                </c:pt>
                <c:pt idx="1">
                  <c:v>0.58243503519624218</c:v>
                </c:pt>
                <c:pt idx="2">
                  <c:v>0.7289591327483026</c:v>
                </c:pt>
                <c:pt idx="3">
                  <c:v>0.82359138882251359</c:v>
                </c:pt>
                <c:pt idx="4">
                  <c:v>0.88489197530608876</c:v>
                </c:pt>
                <c:pt idx="5">
                  <c:v>0.92471110466933182</c:v>
                </c:pt>
                <c:pt idx="6">
                  <c:v>0.95064319237970452</c:v>
                </c:pt>
                <c:pt idx="7">
                  <c:v>0.96757242181620073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5A1-4914-8B29-A1EA9FAD8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5022927"/>
        <c:axId val="1367666095"/>
      </c:scatterChart>
      <c:valAx>
        <c:axId val="2105022927"/>
        <c:scaling>
          <c:orientation val="minMax"/>
          <c:max val="0.20500000000000002"/>
          <c:min val="2.0000000000000004E-2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</a:t>
                </a:r>
                <a:r>
                  <a:rPr lang="en-GB" baseline="0"/>
                  <a:t> Percentage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666095"/>
        <c:crosses val="autoZero"/>
        <c:crossBetween val="midCat"/>
      </c:valAx>
      <c:valAx>
        <c:axId val="1367666095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Reduction</a:t>
                </a:r>
                <a:r>
                  <a:rPr lang="en-GB" baseline="0"/>
                  <a:t> in Nox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5022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2E-424A-95B3-28D22AB9C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9B-4FB9-8FC7-0AC8615A81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D6-4E61-BCA6-B7BE938D7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95-44BA-9439-130D846315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34-4777-AB06-1E0DFEBC44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374-4096-A4B1-DAF21DD31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FD-4539-A533-A1A75D6F7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E5-4CEC-BACE-10BE68EA15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Production against Fuel</a:t>
            </a:r>
            <a:r>
              <a:rPr lang="en-US" baseline="0"/>
              <a:t> Equivalence Ratio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152101988641107E-2"/>
          <c:y val="7.5945945945945961E-2"/>
          <c:w val="0.94774676527870871"/>
          <c:h val="0.828038862605791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'Zeldovich Calculator'!$AB$3</c:f>
              <c:strCache>
                <c:ptCount val="1"/>
                <c:pt idx="0">
                  <c:v>NOx Parts Per Million (PPM)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'Zeldovich Calculator'!$D$4:$D$20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'Zeldovich Calculator'!$AB$4:$AB$20</c:f>
              <c:numCache>
                <c:formatCode>0.00E+00</c:formatCode>
                <c:ptCount val="17"/>
                <c:pt idx="0">
                  <c:v>0</c:v>
                </c:pt>
                <c:pt idx="1">
                  <c:v>20981.793930374737</c:v>
                </c:pt>
                <c:pt idx="2">
                  <c:v>25353.400776865798</c:v>
                </c:pt>
                <c:pt idx="3">
                  <c:v>26457.291965362703</c:v>
                </c:pt>
                <c:pt idx="4">
                  <c:v>25955.174524364786</c:v>
                </c:pt>
                <c:pt idx="5">
                  <c:v>24580.624677915399</c:v>
                </c:pt>
                <c:pt idx="6">
                  <c:v>22738.280684184178</c:v>
                </c:pt>
                <c:pt idx="7">
                  <c:v>20674.004772578228</c:v>
                </c:pt>
                <c:pt idx="8">
                  <c:v>18543.247708726572</c:v>
                </c:pt>
                <c:pt idx="9">
                  <c:v>16445.640440438132</c:v>
                </c:pt>
                <c:pt idx="10">
                  <c:v>14444.139491122134</c:v>
                </c:pt>
                <c:pt idx="11">
                  <c:v>6710.3277342108731</c:v>
                </c:pt>
                <c:pt idx="12">
                  <c:v>2637.676234264216</c:v>
                </c:pt>
                <c:pt idx="13">
                  <c:v>882.19475149939797</c:v>
                </c:pt>
                <c:pt idx="14">
                  <c:v>247.56577245531375</c:v>
                </c:pt>
                <c:pt idx="15">
                  <c:v>56.820155308341675</c:v>
                </c:pt>
                <c:pt idx="16">
                  <c:v>10.293078948163984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F0-4DEE-B36B-E3C37A235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700024"/>
        <c:axId val="867703304"/>
      </c:scatterChart>
      <c:valAx>
        <c:axId val="867700024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(</a:t>
                </a:r>
                <a:r>
                  <a:rPr lang="el-GR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Φ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3304"/>
        <c:crosses val="autoZero"/>
        <c:crossBetween val="midCat"/>
      </c:valAx>
      <c:valAx>
        <c:axId val="86770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70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38099</xdr:rowOff>
    </xdr:from>
    <xdr:to>
      <xdr:col>14</xdr:col>
      <xdr:colOff>400050</xdr:colOff>
      <xdr:row>24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32</xdr:row>
      <xdr:rowOff>38101</xdr:rowOff>
    </xdr:from>
    <xdr:ext cx="2628141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246556">
          <a:off x="0" y="5905501"/>
          <a:ext cx="2628141" cy="352425"/>
        </a:xfrm>
        <a:prstGeom prst="rect">
          <a:avLst/>
        </a:prstGeom>
      </xdr:spPr>
    </xdr:pic>
    <xdr:clientData/>
  </xdr:oneCellAnchor>
  <xdr:twoCellAnchor>
    <xdr:from>
      <xdr:col>0</xdr:col>
      <xdr:colOff>15240</xdr:colOff>
      <xdr:row>39</xdr:row>
      <xdr:rowOff>10160</xdr:rowOff>
    </xdr:from>
    <xdr:to>
      <xdr:col>11</xdr:col>
      <xdr:colOff>681990</xdr:colOff>
      <xdr:row>73</xdr:row>
      <xdr:rowOff>43815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343534</xdr:colOff>
      <xdr:row>20</xdr:row>
      <xdr:rowOff>41275</xdr:rowOff>
    </xdr:from>
    <xdr:to>
      <xdr:col>26</xdr:col>
      <xdr:colOff>548639</xdr:colOff>
      <xdr:row>38</xdr:row>
      <xdr:rowOff>91440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12E3A91-E1FA-4239-8AA1-9F026B4D93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396240</xdr:colOff>
      <xdr:row>1</xdr:row>
      <xdr:rowOff>19050</xdr:rowOff>
    </xdr:from>
    <xdr:to>
      <xdr:col>20</xdr:col>
      <xdr:colOff>373380</xdr:colOff>
      <xdr:row>19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BDD78B-FDC2-4F67-B6AB-8CF0308CAC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9531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BDA23B65-3A18-4C57-B044-8E98FC471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7245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AEB8DF7-6D28-4636-AF35-379FC6C2FF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9531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9E7713C2-214F-466A-A37B-8B7A6BFF5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7245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CFD0CD6-C464-489B-B76D-9D60D17EE1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9531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8A716009-6E38-4DB2-9C35-BF6E055BA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7245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13E0EA-13DA-4F38-824E-C28CE02C8B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9531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49266F84-C2C2-40AF-B97B-9BBAFD09D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7245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FFB0B5-87FD-45D2-9DC1-43F5238D59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25</xdr:row>
      <xdr:rowOff>47625</xdr:rowOff>
    </xdr:from>
    <xdr:ext cx="2415045" cy="3238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5250" y="5953125"/>
          <a:ext cx="2415045" cy="323850"/>
        </a:xfrm>
        <a:prstGeom prst="rect">
          <a:avLst/>
        </a:prstGeom>
      </xdr:spPr>
    </xdr:pic>
    <xdr:clientData/>
  </xdr:oneCellAnchor>
  <xdr:twoCellAnchor>
    <xdr:from>
      <xdr:col>8</xdr:col>
      <xdr:colOff>52387</xdr:colOff>
      <xdr:row>22</xdr:row>
      <xdr:rowOff>161925</xdr:rowOff>
    </xdr:from>
    <xdr:to>
      <xdr:col>29</xdr:col>
      <xdr:colOff>444500</xdr:colOff>
      <xdr:row>54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7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8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9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1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0"/>
  <sheetViews>
    <sheetView topLeftCell="B1" workbookViewId="0">
      <selection activeCell="G7" sqref="G7"/>
    </sheetView>
  </sheetViews>
  <sheetFormatPr defaultColWidth="15.6640625" defaultRowHeight="14.4" x14ac:dyDescent="0.3"/>
  <sheetData>
    <row r="1" spans="1:7" x14ac:dyDescent="0.3">
      <c r="A1" s="2" t="s">
        <v>0</v>
      </c>
    </row>
    <row r="2" spans="1:7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7" x14ac:dyDescent="0.3">
      <c r="A3">
        <v>200</v>
      </c>
      <c r="B3">
        <v>32.39</v>
      </c>
      <c r="C3">
        <v>3.42</v>
      </c>
      <c r="D3">
        <v>199.87</v>
      </c>
      <c r="E3">
        <v>262.76</v>
      </c>
    </row>
    <row r="4" spans="1:7" x14ac:dyDescent="0.3">
      <c r="A4">
        <v>250</v>
      </c>
      <c r="B4">
        <v>34.96</v>
      </c>
      <c r="C4">
        <v>1.74</v>
      </c>
      <c r="D4">
        <v>207.37</v>
      </c>
      <c r="E4">
        <v>215.11</v>
      </c>
    </row>
    <row r="5" spans="1:7" x14ac:dyDescent="0.3">
      <c r="A5">
        <v>298</v>
      </c>
      <c r="B5">
        <v>37.200000000000003</v>
      </c>
      <c r="C5">
        <v>0</v>
      </c>
      <c r="D5">
        <v>213.73</v>
      </c>
      <c r="E5">
        <v>184.46</v>
      </c>
    </row>
    <row r="6" spans="1:7" x14ac:dyDescent="0.3">
      <c r="A6">
        <v>300</v>
      </c>
      <c r="B6">
        <v>37.28</v>
      </c>
      <c r="C6">
        <v>7.0000000000000007E-2</v>
      </c>
      <c r="D6">
        <v>213.96</v>
      </c>
      <c r="E6">
        <v>183.48</v>
      </c>
    </row>
    <row r="7" spans="1:7" x14ac:dyDescent="0.3">
      <c r="A7">
        <v>350</v>
      </c>
      <c r="B7">
        <v>39.369999999999997</v>
      </c>
      <c r="C7">
        <v>1.99</v>
      </c>
      <c r="D7">
        <v>219.86</v>
      </c>
      <c r="E7">
        <v>161</v>
      </c>
      <c r="F7">
        <v>0</v>
      </c>
      <c r="G7" cm="1">
        <f t="array" ref="G7">INDEX(LINEST($C$3:$C$70,$A$3:$A$70^{1,2,3,4,5,6}),1,7)</f>
        <v>5.208452160536666</v>
      </c>
    </row>
    <row r="8" spans="1:7" x14ac:dyDescent="0.3">
      <c r="A8">
        <v>400</v>
      </c>
      <c r="B8">
        <v>41.27</v>
      </c>
      <c r="C8">
        <v>4</v>
      </c>
      <c r="D8">
        <v>225.25</v>
      </c>
      <c r="E8">
        <v>144.22</v>
      </c>
      <c r="F8">
        <v>1</v>
      </c>
      <c r="G8">
        <f>INDEX(LINEST($C$3:$C$70,$A$3:$A$70^{1,2,3,4,5,6}),1,6)</f>
        <v>-4.823936193161827E-2</v>
      </c>
    </row>
    <row r="9" spans="1:7" x14ac:dyDescent="0.3">
      <c r="A9">
        <v>450</v>
      </c>
      <c r="B9">
        <v>43</v>
      </c>
      <c r="C9">
        <v>6.11</v>
      </c>
      <c r="D9">
        <v>230.21</v>
      </c>
      <c r="E9">
        <v>131.24</v>
      </c>
      <c r="F9">
        <v>2</v>
      </c>
      <c r="G9">
        <f>INDEX(LINEST($C$3:$C$70,$A$3:$A$70^{1,2,3,4,5,6}),1,5)</f>
        <v>1.5650954831737958E-4</v>
      </c>
    </row>
    <row r="10" spans="1:7" x14ac:dyDescent="0.3">
      <c r="A10">
        <v>500</v>
      </c>
      <c r="B10">
        <v>44.57</v>
      </c>
      <c r="C10">
        <v>8.3000000000000007</v>
      </c>
      <c r="D10">
        <v>234.82</v>
      </c>
      <c r="E10">
        <v>120.91</v>
      </c>
      <c r="F10">
        <v>3</v>
      </c>
      <c r="G10">
        <f>INDEX(LINEST($C$3:$C$70,$A$3:$A$70^{1,2,3,4,5,6}),1,4)</f>
        <v>-1.20191179915187E-7</v>
      </c>
    </row>
    <row r="11" spans="1:7" x14ac:dyDescent="0.3">
      <c r="A11">
        <v>550</v>
      </c>
      <c r="B11">
        <v>46</v>
      </c>
      <c r="C11">
        <v>10.56</v>
      </c>
      <c r="D11">
        <v>239.14</v>
      </c>
      <c r="E11">
        <v>112.51</v>
      </c>
      <c r="F11">
        <v>4</v>
      </c>
      <c r="G11">
        <f>INDEX(LINEST($C$3:$C$70,$A$3:$A$70^{1,2,3,4,5,6}),1,3)</f>
        <v>4.9689475666217074E-11</v>
      </c>
    </row>
    <row r="12" spans="1:7" x14ac:dyDescent="0.3">
      <c r="A12">
        <v>600</v>
      </c>
      <c r="B12">
        <v>47.31</v>
      </c>
      <c r="C12">
        <v>12.9</v>
      </c>
      <c r="D12">
        <v>243.2</v>
      </c>
      <c r="E12">
        <v>105.55</v>
      </c>
      <c r="F12">
        <v>5</v>
      </c>
      <c r="G12">
        <f>INDEX(LINEST($C$3:$C$70,$A$3:$A$70^{1,2,3,4,5,6}),1,2)</f>
        <v>-1.0374875491595525E-14</v>
      </c>
    </row>
    <row r="13" spans="1:7" x14ac:dyDescent="0.3">
      <c r="A13">
        <v>650</v>
      </c>
      <c r="B13">
        <v>48.51</v>
      </c>
      <c r="C13">
        <v>15.29</v>
      </c>
      <c r="D13">
        <v>247.03</v>
      </c>
      <c r="E13">
        <v>99.7</v>
      </c>
      <c r="F13">
        <v>6</v>
      </c>
      <c r="G13">
        <f>INDEX(LINEST($C$3:$C$70,$A$3:$A$70^{1,2,3,4,5,6}),1,1)</f>
        <v>8.5770133787598256E-19</v>
      </c>
    </row>
    <row r="14" spans="1:7" x14ac:dyDescent="0.3">
      <c r="A14">
        <v>700</v>
      </c>
      <c r="B14">
        <v>49.61</v>
      </c>
      <c r="C14">
        <v>17.75</v>
      </c>
      <c r="D14">
        <v>250.67</v>
      </c>
      <c r="E14">
        <v>94.72</v>
      </c>
    </row>
    <row r="15" spans="1:7" x14ac:dyDescent="0.3">
      <c r="A15">
        <v>750</v>
      </c>
      <c r="B15">
        <v>50.62</v>
      </c>
      <c r="C15">
        <v>20.25</v>
      </c>
      <c r="D15">
        <v>254.13</v>
      </c>
      <c r="E15">
        <v>90.43</v>
      </c>
    </row>
    <row r="16" spans="1:7" x14ac:dyDescent="0.3">
      <c r="A16">
        <v>800</v>
      </c>
      <c r="B16">
        <v>51.55</v>
      </c>
      <c r="C16">
        <v>22.81</v>
      </c>
      <c r="D16">
        <v>257.42</v>
      </c>
      <c r="E16">
        <v>86.7</v>
      </c>
    </row>
    <row r="17" spans="1:5" x14ac:dyDescent="0.3">
      <c r="A17">
        <v>850</v>
      </c>
      <c r="B17">
        <v>52.38</v>
      </c>
      <c r="C17">
        <v>25.41</v>
      </c>
      <c r="D17">
        <v>260.57</v>
      </c>
      <c r="E17">
        <v>83.43</v>
      </c>
    </row>
    <row r="18" spans="1:5" x14ac:dyDescent="0.3">
      <c r="A18">
        <v>900</v>
      </c>
      <c r="B18">
        <v>53.13</v>
      </c>
      <c r="C18">
        <v>28.05</v>
      </c>
      <c r="D18">
        <v>263.58999999999997</v>
      </c>
      <c r="E18">
        <v>80.55</v>
      </c>
    </row>
    <row r="19" spans="1:5" x14ac:dyDescent="0.3">
      <c r="A19">
        <v>950</v>
      </c>
      <c r="B19">
        <v>53.79</v>
      </c>
      <c r="C19">
        <v>30.72</v>
      </c>
      <c r="D19">
        <v>266.48</v>
      </c>
      <c r="E19">
        <v>77.989999999999995</v>
      </c>
    </row>
    <row r="20" spans="1:5" x14ac:dyDescent="0.3">
      <c r="A20" s="1">
        <v>1000</v>
      </c>
      <c r="B20">
        <v>54.36</v>
      </c>
      <c r="C20">
        <v>33.42</v>
      </c>
      <c r="D20">
        <v>269.25</v>
      </c>
      <c r="E20">
        <v>75.7</v>
      </c>
    </row>
    <row r="21" spans="1:5" x14ac:dyDescent="0.3">
      <c r="A21" s="1">
        <v>1050</v>
      </c>
      <c r="B21">
        <v>54.86</v>
      </c>
      <c r="C21">
        <v>36.15</v>
      </c>
      <c r="D21">
        <v>271.92</v>
      </c>
      <c r="E21">
        <v>73.64</v>
      </c>
    </row>
    <row r="22" spans="1:5" x14ac:dyDescent="0.3">
      <c r="A22" s="1">
        <v>1100</v>
      </c>
      <c r="B22">
        <v>55.33</v>
      </c>
      <c r="C22">
        <v>38.909999999999997</v>
      </c>
      <c r="D22">
        <v>274.48</v>
      </c>
      <c r="E22">
        <v>71.790000000000006</v>
      </c>
    </row>
    <row r="23" spans="1:5" x14ac:dyDescent="0.3">
      <c r="A23" s="1">
        <v>1150</v>
      </c>
      <c r="B23">
        <v>55.78</v>
      </c>
      <c r="C23">
        <v>41.69</v>
      </c>
      <c r="D23">
        <v>276.95</v>
      </c>
      <c r="E23">
        <v>70.11</v>
      </c>
    </row>
    <row r="24" spans="1:5" x14ac:dyDescent="0.3">
      <c r="A24" s="1">
        <v>1200</v>
      </c>
      <c r="B24">
        <v>56.2</v>
      </c>
      <c r="C24">
        <v>44.49</v>
      </c>
      <c r="D24">
        <v>279.33</v>
      </c>
      <c r="E24">
        <v>68.58</v>
      </c>
    </row>
    <row r="25" spans="1:5" x14ac:dyDescent="0.3">
      <c r="A25" s="1">
        <v>1250</v>
      </c>
      <c r="B25">
        <v>56.6</v>
      </c>
      <c r="C25">
        <v>47.31</v>
      </c>
      <c r="D25">
        <v>281.64</v>
      </c>
      <c r="E25">
        <v>67.19</v>
      </c>
    </row>
    <row r="26" spans="1:5" x14ac:dyDescent="0.3">
      <c r="A26" s="1">
        <v>1300</v>
      </c>
      <c r="B26">
        <v>56.98</v>
      </c>
      <c r="C26">
        <v>50.15</v>
      </c>
      <c r="D26">
        <v>283.86</v>
      </c>
      <c r="E26">
        <v>65.91</v>
      </c>
    </row>
    <row r="27" spans="1:5" x14ac:dyDescent="0.3">
      <c r="A27" s="1">
        <v>1350</v>
      </c>
      <c r="B27">
        <v>57.34</v>
      </c>
      <c r="C27">
        <v>53</v>
      </c>
      <c r="D27">
        <v>286.02</v>
      </c>
      <c r="E27">
        <v>64.739999999999995</v>
      </c>
    </row>
    <row r="28" spans="1:5" x14ac:dyDescent="0.3">
      <c r="A28" s="1">
        <v>1400</v>
      </c>
      <c r="B28">
        <v>57.67</v>
      </c>
      <c r="C28">
        <v>55.88</v>
      </c>
      <c r="D28">
        <v>288.11</v>
      </c>
      <c r="E28">
        <v>63.66</v>
      </c>
    </row>
    <row r="29" spans="1:5" x14ac:dyDescent="0.3">
      <c r="A29" s="1">
        <v>1450</v>
      </c>
      <c r="B29">
        <v>57.99</v>
      </c>
      <c r="C29">
        <v>58.77</v>
      </c>
      <c r="D29">
        <v>290.14</v>
      </c>
      <c r="E29">
        <v>62.67</v>
      </c>
    </row>
    <row r="30" spans="1:5" x14ac:dyDescent="0.3">
      <c r="A30" s="1">
        <v>1500</v>
      </c>
      <c r="B30">
        <v>58.29</v>
      </c>
      <c r="C30">
        <v>61.68</v>
      </c>
      <c r="D30">
        <v>292.11</v>
      </c>
      <c r="E30">
        <v>61.74</v>
      </c>
    </row>
    <row r="31" spans="1:5" x14ac:dyDescent="0.3">
      <c r="A31" s="1">
        <v>1550</v>
      </c>
      <c r="B31">
        <v>58.57</v>
      </c>
      <c r="C31">
        <v>64.599999999999994</v>
      </c>
      <c r="D31">
        <v>294.02999999999997</v>
      </c>
      <c r="E31">
        <v>60.89</v>
      </c>
    </row>
    <row r="32" spans="1:5" x14ac:dyDescent="0.3">
      <c r="A32" s="1">
        <v>1600</v>
      </c>
      <c r="B32">
        <v>58.83</v>
      </c>
      <c r="C32">
        <v>67.540000000000006</v>
      </c>
      <c r="D32">
        <v>295.89</v>
      </c>
      <c r="E32">
        <v>60.1</v>
      </c>
    </row>
    <row r="33" spans="1:5" x14ac:dyDescent="0.3">
      <c r="A33" s="1">
        <v>1650</v>
      </c>
      <c r="B33">
        <v>59.08</v>
      </c>
      <c r="C33">
        <v>70.48</v>
      </c>
      <c r="D33">
        <v>297.70999999999998</v>
      </c>
      <c r="E33">
        <v>59.36</v>
      </c>
    </row>
    <row r="34" spans="1:5" x14ac:dyDescent="0.3">
      <c r="A34" s="1">
        <v>1700</v>
      </c>
      <c r="B34">
        <v>59.31</v>
      </c>
      <c r="C34">
        <v>73.44</v>
      </c>
      <c r="D34">
        <v>299.47000000000003</v>
      </c>
      <c r="E34">
        <v>58.67</v>
      </c>
    </row>
    <row r="35" spans="1:5" x14ac:dyDescent="0.3">
      <c r="A35" s="1">
        <v>1750</v>
      </c>
      <c r="B35">
        <v>59.53</v>
      </c>
      <c r="C35">
        <v>76.41</v>
      </c>
      <c r="D35">
        <v>301.2</v>
      </c>
      <c r="E35">
        <v>58.02</v>
      </c>
    </row>
    <row r="36" spans="1:5" x14ac:dyDescent="0.3">
      <c r="A36" s="1">
        <v>1800</v>
      </c>
      <c r="B36">
        <v>59.73</v>
      </c>
      <c r="C36">
        <v>79.400000000000006</v>
      </c>
      <c r="D36">
        <v>302.88</v>
      </c>
      <c r="E36">
        <v>57.42</v>
      </c>
    </row>
    <row r="37" spans="1:5" x14ac:dyDescent="0.3">
      <c r="A37" s="1">
        <v>1850</v>
      </c>
      <c r="B37">
        <v>59.93</v>
      </c>
      <c r="C37">
        <v>82.39</v>
      </c>
      <c r="D37">
        <v>304.52</v>
      </c>
      <c r="E37">
        <v>56.86</v>
      </c>
    </row>
    <row r="38" spans="1:5" x14ac:dyDescent="0.3">
      <c r="A38" s="1">
        <v>1900</v>
      </c>
      <c r="B38">
        <v>60.11</v>
      </c>
      <c r="C38">
        <v>85.39</v>
      </c>
      <c r="D38">
        <v>306.12</v>
      </c>
      <c r="E38">
        <v>56.33</v>
      </c>
    </row>
    <row r="39" spans="1:5" x14ac:dyDescent="0.3">
      <c r="A39" s="1">
        <v>1950</v>
      </c>
      <c r="B39">
        <v>60.27</v>
      </c>
      <c r="C39">
        <v>88.4</v>
      </c>
      <c r="D39">
        <v>307.68</v>
      </c>
      <c r="E39">
        <v>55.83</v>
      </c>
    </row>
    <row r="40" spans="1:5" x14ac:dyDescent="0.3">
      <c r="A40" s="1">
        <v>2000</v>
      </c>
      <c r="B40">
        <v>60.43</v>
      </c>
      <c r="C40">
        <v>91.42</v>
      </c>
      <c r="D40">
        <v>309.20999999999998</v>
      </c>
      <c r="E40">
        <v>55.36</v>
      </c>
    </row>
    <row r="41" spans="1:5" x14ac:dyDescent="0.3">
      <c r="A41" s="1">
        <v>2050</v>
      </c>
      <c r="B41">
        <v>60.58</v>
      </c>
      <c r="C41">
        <v>94.44</v>
      </c>
      <c r="D41">
        <v>310.7</v>
      </c>
      <c r="E41">
        <v>54.92</v>
      </c>
    </row>
    <row r="42" spans="1:5" x14ac:dyDescent="0.3">
      <c r="A42" s="1">
        <v>2100</v>
      </c>
      <c r="B42">
        <v>60.71</v>
      </c>
      <c r="C42">
        <v>97.47</v>
      </c>
      <c r="D42">
        <v>312.16000000000003</v>
      </c>
      <c r="E42">
        <v>54.5</v>
      </c>
    </row>
    <row r="43" spans="1:5" x14ac:dyDescent="0.3">
      <c r="A43" s="1">
        <v>2150</v>
      </c>
      <c r="B43">
        <v>60.84</v>
      </c>
      <c r="C43">
        <v>100.51</v>
      </c>
      <c r="D43">
        <v>313.58999999999997</v>
      </c>
      <c r="E43">
        <v>54.11</v>
      </c>
    </row>
    <row r="44" spans="1:5" x14ac:dyDescent="0.3">
      <c r="A44" s="1">
        <v>2200</v>
      </c>
      <c r="B44">
        <v>60.96</v>
      </c>
      <c r="C44">
        <v>103.56</v>
      </c>
      <c r="D44">
        <v>314.99</v>
      </c>
      <c r="E44">
        <v>53.74</v>
      </c>
    </row>
    <row r="45" spans="1:5" x14ac:dyDescent="0.3">
      <c r="A45" s="1">
        <v>2250</v>
      </c>
      <c r="B45">
        <v>61.08</v>
      </c>
      <c r="C45">
        <v>106.61</v>
      </c>
      <c r="D45">
        <v>316.37</v>
      </c>
      <c r="E45">
        <v>53.39</v>
      </c>
    </row>
    <row r="46" spans="1:5" x14ac:dyDescent="0.3">
      <c r="A46" s="1">
        <v>2300</v>
      </c>
      <c r="B46">
        <v>61.18</v>
      </c>
      <c r="C46">
        <v>109.66</v>
      </c>
      <c r="D46">
        <v>317.70999999999998</v>
      </c>
      <c r="E46">
        <v>53.06</v>
      </c>
    </row>
    <row r="47" spans="1:5" x14ac:dyDescent="0.3">
      <c r="A47" s="1">
        <v>2350</v>
      </c>
      <c r="B47">
        <v>61.28</v>
      </c>
      <c r="C47">
        <v>112.73</v>
      </c>
      <c r="D47">
        <v>319.02999999999997</v>
      </c>
      <c r="E47">
        <v>52.74</v>
      </c>
    </row>
    <row r="48" spans="1:5" x14ac:dyDescent="0.3">
      <c r="A48" s="1">
        <v>2400</v>
      </c>
      <c r="B48">
        <v>61.37</v>
      </c>
      <c r="C48">
        <v>115.79</v>
      </c>
      <c r="D48">
        <v>320.32</v>
      </c>
      <c r="E48">
        <v>52.45</v>
      </c>
    </row>
    <row r="49" spans="1:5" x14ac:dyDescent="0.3">
      <c r="A49" s="1">
        <v>2450</v>
      </c>
      <c r="B49">
        <v>61.46</v>
      </c>
      <c r="C49">
        <v>118.86</v>
      </c>
      <c r="D49">
        <v>321.58</v>
      </c>
      <c r="E49">
        <v>52.16</v>
      </c>
    </row>
    <row r="50" spans="1:5" x14ac:dyDescent="0.3">
      <c r="A50" s="1">
        <v>2500</v>
      </c>
      <c r="B50">
        <v>61.55</v>
      </c>
      <c r="C50">
        <v>121.94</v>
      </c>
      <c r="D50">
        <v>322.83</v>
      </c>
      <c r="E50">
        <v>51.9</v>
      </c>
    </row>
    <row r="51" spans="1:5" x14ac:dyDescent="0.3">
      <c r="A51" s="1">
        <v>2550</v>
      </c>
      <c r="B51">
        <v>61.62</v>
      </c>
      <c r="C51">
        <v>125.02</v>
      </c>
      <c r="D51">
        <v>324.05</v>
      </c>
      <c r="E51">
        <v>51.64</v>
      </c>
    </row>
    <row r="52" spans="1:5" x14ac:dyDescent="0.3">
      <c r="A52" s="1">
        <v>2600</v>
      </c>
      <c r="B52">
        <v>61.7</v>
      </c>
      <c r="C52">
        <v>128.1</v>
      </c>
      <c r="D52">
        <v>325.24</v>
      </c>
      <c r="E52">
        <v>51.4</v>
      </c>
    </row>
    <row r="53" spans="1:5" x14ac:dyDescent="0.3">
      <c r="A53" s="1">
        <v>2650</v>
      </c>
      <c r="B53">
        <v>61.77</v>
      </c>
      <c r="C53">
        <v>131.19</v>
      </c>
      <c r="D53">
        <v>326.42</v>
      </c>
      <c r="E53">
        <v>51.17</v>
      </c>
    </row>
    <row r="54" spans="1:5" x14ac:dyDescent="0.3">
      <c r="A54" s="1">
        <v>2700</v>
      </c>
      <c r="B54">
        <v>61.84</v>
      </c>
      <c r="C54">
        <v>134.28</v>
      </c>
      <c r="D54">
        <v>327.57</v>
      </c>
      <c r="E54">
        <v>50.95</v>
      </c>
    </row>
    <row r="55" spans="1:5" x14ac:dyDescent="0.3">
      <c r="A55" s="1">
        <v>2750</v>
      </c>
      <c r="B55">
        <v>61.9</v>
      </c>
      <c r="C55">
        <v>137.37</v>
      </c>
      <c r="D55">
        <v>328.71</v>
      </c>
      <c r="E55">
        <v>50.74</v>
      </c>
    </row>
    <row r="56" spans="1:5" x14ac:dyDescent="0.3">
      <c r="A56" s="1">
        <v>2800</v>
      </c>
      <c r="B56">
        <v>61.96</v>
      </c>
      <c r="C56">
        <v>140.47</v>
      </c>
      <c r="D56">
        <v>329.83</v>
      </c>
      <c r="E56">
        <v>50.54</v>
      </c>
    </row>
    <row r="57" spans="1:5" x14ac:dyDescent="0.3">
      <c r="A57" s="1">
        <v>2850</v>
      </c>
      <c r="B57">
        <v>62.02</v>
      </c>
      <c r="C57">
        <v>143.57</v>
      </c>
      <c r="D57">
        <v>330.92</v>
      </c>
      <c r="E57">
        <v>50.35</v>
      </c>
    </row>
    <row r="58" spans="1:5" x14ac:dyDescent="0.3">
      <c r="A58" s="1">
        <v>2900</v>
      </c>
      <c r="B58">
        <v>62.08</v>
      </c>
      <c r="C58">
        <v>146.66999999999999</v>
      </c>
      <c r="D58">
        <v>332</v>
      </c>
      <c r="E58">
        <v>50.17</v>
      </c>
    </row>
    <row r="59" spans="1:5" x14ac:dyDescent="0.3">
      <c r="A59" s="1">
        <v>2950</v>
      </c>
      <c r="B59">
        <v>62.14</v>
      </c>
      <c r="C59">
        <v>149.78</v>
      </c>
      <c r="D59">
        <v>333.06</v>
      </c>
      <c r="E59">
        <v>50</v>
      </c>
    </row>
    <row r="60" spans="1:5" x14ac:dyDescent="0.3">
      <c r="A60" s="1">
        <v>3000</v>
      </c>
      <c r="B60">
        <v>62.19</v>
      </c>
      <c r="C60">
        <v>152.88</v>
      </c>
      <c r="D60">
        <v>334.11</v>
      </c>
      <c r="E60">
        <v>49.83</v>
      </c>
    </row>
    <row r="61" spans="1:5" x14ac:dyDescent="0.3">
      <c r="A61" s="1">
        <v>3050</v>
      </c>
      <c r="B61">
        <v>62.25</v>
      </c>
      <c r="C61">
        <v>155.99</v>
      </c>
      <c r="D61">
        <v>335.14</v>
      </c>
      <c r="E61">
        <v>49.68</v>
      </c>
    </row>
    <row r="62" spans="1:5" x14ac:dyDescent="0.3">
      <c r="A62" s="1">
        <v>3100</v>
      </c>
      <c r="B62">
        <v>62.3</v>
      </c>
      <c r="C62">
        <v>159.11000000000001</v>
      </c>
      <c r="D62">
        <v>336.15</v>
      </c>
      <c r="E62">
        <v>49.53</v>
      </c>
    </row>
    <row r="63" spans="1:5" x14ac:dyDescent="0.3">
      <c r="A63" s="1">
        <v>3150</v>
      </c>
      <c r="B63">
        <v>62.35</v>
      </c>
      <c r="C63">
        <v>162.22</v>
      </c>
      <c r="D63">
        <v>337.15</v>
      </c>
      <c r="E63">
        <v>49.38</v>
      </c>
    </row>
    <row r="64" spans="1:5" x14ac:dyDescent="0.3">
      <c r="A64" s="1">
        <v>3200</v>
      </c>
      <c r="B64">
        <v>62.4</v>
      </c>
      <c r="C64">
        <v>165.34</v>
      </c>
      <c r="D64">
        <v>338.13</v>
      </c>
      <c r="E64">
        <v>49.25</v>
      </c>
    </row>
    <row r="65" spans="1:5" x14ac:dyDescent="0.3">
      <c r="A65" s="1">
        <v>3250</v>
      </c>
      <c r="B65">
        <v>62.45</v>
      </c>
      <c r="C65">
        <v>168.46</v>
      </c>
      <c r="D65">
        <v>339.1</v>
      </c>
      <c r="E65">
        <v>49.12</v>
      </c>
    </row>
    <row r="66" spans="1:5" x14ac:dyDescent="0.3">
      <c r="A66" s="1">
        <v>3300</v>
      </c>
      <c r="B66">
        <v>62.51</v>
      </c>
      <c r="C66">
        <v>171.59</v>
      </c>
      <c r="D66">
        <v>340.05</v>
      </c>
      <c r="E66">
        <v>48.99</v>
      </c>
    </row>
    <row r="67" spans="1:5" x14ac:dyDescent="0.3">
      <c r="A67" s="1">
        <v>3350</v>
      </c>
      <c r="B67">
        <v>62.56</v>
      </c>
      <c r="C67">
        <v>174.72</v>
      </c>
      <c r="D67">
        <v>340.99</v>
      </c>
      <c r="E67">
        <v>48.87</v>
      </c>
    </row>
    <row r="68" spans="1:5" x14ac:dyDescent="0.3">
      <c r="A68" s="1">
        <v>3400</v>
      </c>
      <c r="B68">
        <v>62.61</v>
      </c>
      <c r="C68">
        <v>177.84</v>
      </c>
      <c r="D68">
        <v>341.92</v>
      </c>
      <c r="E68">
        <v>48.76</v>
      </c>
    </row>
    <row r="69" spans="1:5" x14ac:dyDescent="0.3">
      <c r="A69" s="1">
        <v>3450</v>
      </c>
      <c r="B69">
        <v>62.66</v>
      </c>
      <c r="C69">
        <v>180.98</v>
      </c>
      <c r="D69">
        <v>342.83</v>
      </c>
      <c r="E69">
        <v>48.65</v>
      </c>
    </row>
    <row r="70" spans="1:5" x14ac:dyDescent="0.3">
      <c r="A70" s="1">
        <v>3500</v>
      </c>
      <c r="B70">
        <v>62.72</v>
      </c>
      <c r="C70">
        <v>184.11</v>
      </c>
      <c r="D70">
        <v>343.73</v>
      </c>
      <c r="E70">
        <v>48.54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70"/>
  <sheetViews>
    <sheetView workbookViewId="0">
      <selection activeCell="K6" sqref="K6"/>
    </sheetView>
  </sheetViews>
  <sheetFormatPr defaultColWidth="15.6640625" defaultRowHeight="14.4" x14ac:dyDescent="0.3"/>
  <sheetData>
    <row r="1" spans="1:7" x14ac:dyDescent="0.3">
      <c r="A1" t="s">
        <v>2</v>
      </c>
    </row>
    <row r="2" spans="1:7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7" x14ac:dyDescent="0.3">
      <c r="A3">
        <v>200</v>
      </c>
      <c r="B3">
        <v>32.25</v>
      </c>
      <c r="C3">
        <v>3.23</v>
      </c>
      <c r="D3">
        <v>175.59</v>
      </c>
      <c r="E3">
        <v>168.5</v>
      </c>
    </row>
    <row r="4" spans="1:7" x14ac:dyDescent="0.3">
      <c r="A4">
        <v>250</v>
      </c>
      <c r="B4">
        <v>32.9</v>
      </c>
      <c r="C4">
        <v>1.6</v>
      </c>
      <c r="D4">
        <v>182.86</v>
      </c>
      <c r="E4">
        <v>139.11000000000001</v>
      </c>
    </row>
    <row r="5" spans="1:7" x14ac:dyDescent="0.3">
      <c r="A5">
        <v>298</v>
      </c>
      <c r="B5">
        <v>33.450000000000003</v>
      </c>
      <c r="C5">
        <v>0</v>
      </c>
      <c r="D5">
        <v>188.71</v>
      </c>
      <c r="E5">
        <v>120.26</v>
      </c>
    </row>
    <row r="6" spans="1:7" x14ac:dyDescent="0.3">
      <c r="A6">
        <v>300</v>
      </c>
      <c r="B6">
        <v>33.47</v>
      </c>
      <c r="C6">
        <v>0.06</v>
      </c>
      <c r="D6">
        <v>188.91</v>
      </c>
      <c r="E6">
        <v>119.66</v>
      </c>
    </row>
    <row r="7" spans="1:7" x14ac:dyDescent="0.3">
      <c r="A7">
        <v>350</v>
      </c>
      <c r="B7">
        <v>33.97</v>
      </c>
      <c r="C7">
        <v>1.75</v>
      </c>
      <c r="D7">
        <v>194.11</v>
      </c>
      <c r="E7">
        <v>105.85</v>
      </c>
      <c r="F7">
        <v>0</v>
      </c>
      <c r="G7">
        <f>INDEX(LINEST($C$3:$C$70,$A$3:$A$70^{1,2,3,4,5,6}),1,7)</f>
        <v>3.3006696223958727</v>
      </c>
    </row>
    <row r="8" spans="1:7" x14ac:dyDescent="0.3">
      <c r="A8">
        <v>400</v>
      </c>
      <c r="B8">
        <v>34.44</v>
      </c>
      <c r="C8">
        <v>3.46</v>
      </c>
      <c r="D8">
        <v>198.68</v>
      </c>
      <c r="E8">
        <v>95.58</v>
      </c>
      <c r="F8">
        <v>1</v>
      </c>
      <c r="G8">
        <f>INDEX(LINEST($C$3:$C$70,$A$3:$A$70^{1,2,3,4,5,6}),1,6)</f>
        <v>-3.1241611551785866E-2</v>
      </c>
    </row>
    <row r="9" spans="1:7" x14ac:dyDescent="0.3">
      <c r="A9">
        <v>450</v>
      </c>
      <c r="B9">
        <v>34.89</v>
      </c>
      <c r="C9">
        <v>5.19</v>
      </c>
      <c r="D9">
        <v>202.76</v>
      </c>
      <c r="E9">
        <v>87.64</v>
      </c>
      <c r="F9">
        <v>2</v>
      </c>
      <c r="G9">
        <f>INDEX(LINEST($C$3:$C$70,$A$3:$A$70^{1,2,3,4,5,6}),1,5)</f>
        <v>1.1074017815177961E-4</v>
      </c>
    </row>
    <row r="10" spans="1:7" x14ac:dyDescent="0.3">
      <c r="A10">
        <v>500</v>
      </c>
      <c r="B10">
        <v>35.340000000000003</v>
      </c>
      <c r="C10">
        <v>6.95</v>
      </c>
      <c r="D10">
        <v>206.46</v>
      </c>
      <c r="E10">
        <v>81.34</v>
      </c>
      <c r="F10">
        <v>3</v>
      </c>
      <c r="G10">
        <f>INDEX(LINEST($C$3:$C$70,$A$3:$A$70^{1,2,3,4,5,6}),1,4)</f>
        <v>-8.6386228100801417E-8</v>
      </c>
    </row>
    <row r="11" spans="1:7" x14ac:dyDescent="0.3">
      <c r="A11">
        <v>550</v>
      </c>
      <c r="B11">
        <v>35.799999999999997</v>
      </c>
      <c r="C11">
        <v>8.73</v>
      </c>
      <c r="D11">
        <v>209.85</v>
      </c>
      <c r="E11">
        <v>76.22</v>
      </c>
      <c r="F11">
        <v>4</v>
      </c>
      <c r="G11">
        <f>INDEX(LINEST($C$3:$C$70,$A$3:$A$70^{1,2,3,4,5,6}),1,3)</f>
        <v>3.6879849663739653E-11</v>
      </c>
    </row>
    <row r="12" spans="1:7" x14ac:dyDescent="0.3">
      <c r="A12">
        <v>600</v>
      </c>
      <c r="B12">
        <v>36.29</v>
      </c>
      <c r="C12">
        <v>10.53</v>
      </c>
      <c r="D12">
        <v>212.98</v>
      </c>
      <c r="E12">
        <v>71.989999999999995</v>
      </c>
      <c r="F12">
        <v>5</v>
      </c>
      <c r="G12">
        <f>INDEX(LINEST($C$3:$C$70,$A$3:$A$70^{1,2,3,4,5,6}),1,2)</f>
        <v>-7.8984342630958886E-15</v>
      </c>
    </row>
    <row r="13" spans="1:7" x14ac:dyDescent="0.3">
      <c r="A13">
        <v>650</v>
      </c>
      <c r="B13">
        <v>36.81</v>
      </c>
      <c r="C13">
        <v>12.35</v>
      </c>
      <c r="D13">
        <v>215.91</v>
      </c>
      <c r="E13">
        <v>68.430000000000007</v>
      </c>
      <c r="F13">
        <v>6</v>
      </c>
      <c r="G13">
        <f>INDEX(LINEST($C$3:$C$70,$A$3:$A$70^{1,2,3,4,5,6}),1,1)</f>
        <v>6.6506858765844922E-19</v>
      </c>
    </row>
    <row r="14" spans="1:7" x14ac:dyDescent="0.3">
      <c r="A14">
        <v>700</v>
      </c>
      <c r="B14">
        <v>37.36</v>
      </c>
      <c r="C14">
        <v>14.21</v>
      </c>
      <c r="D14">
        <v>218.65</v>
      </c>
      <c r="E14">
        <v>65.41</v>
      </c>
    </row>
    <row r="15" spans="1:7" x14ac:dyDescent="0.3">
      <c r="A15">
        <v>750</v>
      </c>
      <c r="B15">
        <v>37.96</v>
      </c>
      <c r="C15">
        <v>16.09</v>
      </c>
      <c r="D15">
        <v>221.25</v>
      </c>
      <c r="E15">
        <v>62.81</v>
      </c>
    </row>
    <row r="16" spans="1:7" x14ac:dyDescent="0.3">
      <c r="A16">
        <v>800</v>
      </c>
      <c r="B16">
        <v>38.590000000000003</v>
      </c>
      <c r="C16">
        <v>18</v>
      </c>
      <c r="D16">
        <v>223.72</v>
      </c>
      <c r="E16">
        <v>60.56</v>
      </c>
    </row>
    <row r="17" spans="1:5" x14ac:dyDescent="0.3">
      <c r="A17">
        <v>850</v>
      </c>
      <c r="B17">
        <v>39.25</v>
      </c>
      <c r="C17">
        <v>19.95</v>
      </c>
      <c r="D17">
        <v>226.08</v>
      </c>
      <c r="E17">
        <v>58.59</v>
      </c>
    </row>
    <row r="18" spans="1:5" x14ac:dyDescent="0.3">
      <c r="A18">
        <v>900</v>
      </c>
      <c r="B18">
        <v>39.93</v>
      </c>
      <c r="C18">
        <v>21.93</v>
      </c>
      <c r="D18">
        <v>228.34</v>
      </c>
      <c r="E18">
        <v>56.85</v>
      </c>
    </row>
    <row r="19" spans="1:5" x14ac:dyDescent="0.3">
      <c r="A19">
        <v>950</v>
      </c>
      <c r="B19">
        <v>40.619999999999997</v>
      </c>
      <c r="C19">
        <v>23.94</v>
      </c>
      <c r="D19">
        <v>230.52</v>
      </c>
      <c r="E19">
        <v>55.31</v>
      </c>
    </row>
    <row r="20" spans="1:5" x14ac:dyDescent="0.3">
      <c r="A20" s="1">
        <v>1000</v>
      </c>
      <c r="B20">
        <v>41.31</v>
      </c>
      <c r="C20">
        <v>25.99</v>
      </c>
      <c r="D20">
        <v>232.62</v>
      </c>
      <c r="E20">
        <v>53.94</v>
      </c>
    </row>
    <row r="21" spans="1:5" x14ac:dyDescent="0.3">
      <c r="A21" s="1">
        <v>1050</v>
      </c>
      <c r="B21">
        <v>41.99</v>
      </c>
      <c r="C21">
        <v>28.07</v>
      </c>
      <c r="D21">
        <v>234.65</v>
      </c>
      <c r="E21">
        <v>52.71</v>
      </c>
    </row>
    <row r="22" spans="1:5" x14ac:dyDescent="0.3">
      <c r="A22" s="1">
        <v>1100</v>
      </c>
      <c r="B22">
        <v>42.64</v>
      </c>
      <c r="C22">
        <v>30.19</v>
      </c>
      <c r="D22">
        <v>236.62</v>
      </c>
      <c r="E22">
        <v>51.6</v>
      </c>
    </row>
    <row r="23" spans="1:5" x14ac:dyDescent="0.3">
      <c r="A23" s="1">
        <v>1150</v>
      </c>
      <c r="B23">
        <v>43.26</v>
      </c>
      <c r="C23">
        <v>32.340000000000003</v>
      </c>
      <c r="D23">
        <v>238.53</v>
      </c>
      <c r="E23">
        <v>50.6</v>
      </c>
    </row>
    <row r="24" spans="1:5" x14ac:dyDescent="0.3">
      <c r="A24" s="1">
        <v>1200</v>
      </c>
      <c r="B24">
        <v>43.87</v>
      </c>
      <c r="C24">
        <v>34.520000000000003</v>
      </c>
      <c r="D24">
        <v>240.39</v>
      </c>
      <c r="E24">
        <v>49.69</v>
      </c>
    </row>
    <row r="25" spans="1:5" x14ac:dyDescent="0.3">
      <c r="A25" s="1">
        <v>1250</v>
      </c>
      <c r="B25">
        <v>44.46</v>
      </c>
      <c r="C25">
        <v>36.72</v>
      </c>
      <c r="D25">
        <v>242.19</v>
      </c>
      <c r="E25">
        <v>48.87</v>
      </c>
    </row>
    <row r="26" spans="1:5" x14ac:dyDescent="0.3">
      <c r="A26" s="1">
        <v>1300</v>
      </c>
      <c r="B26">
        <v>45.02</v>
      </c>
      <c r="C26">
        <v>38.96</v>
      </c>
      <c r="D26">
        <v>243.94</v>
      </c>
      <c r="E26">
        <v>48.11</v>
      </c>
    </row>
    <row r="27" spans="1:5" x14ac:dyDescent="0.3">
      <c r="A27" s="1">
        <v>1350</v>
      </c>
      <c r="B27">
        <v>45.57</v>
      </c>
      <c r="C27">
        <v>41.23</v>
      </c>
      <c r="D27">
        <v>245.65</v>
      </c>
      <c r="E27">
        <v>47.42</v>
      </c>
    </row>
    <row r="28" spans="1:5" x14ac:dyDescent="0.3">
      <c r="A28" s="1">
        <v>1400</v>
      </c>
      <c r="B28">
        <v>46.1</v>
      </c>
      <c r="C28">
        <v>43.52</v>
      </c>
      <c r="D28">
        <v>247.32</v>
      </c>
      <c r="E28">
        <v>46.79</v>
      </c>
    </row>
    <row r="29" spans="1:5" x14ac:dyDescent="0.3">
      <c r="A29" s="1">
        <v>1450</v>
      </c>
      <c r="B29">
        <v>46.61</v>
      </c>
      <c r="C29">
        <v>45.84</v>
      </c>
      <c r="D29">
        <v>248.95</v>
      </c>
      <c r="E29">
        <v>46.2</v>
      </c>
    </row>
    <row r="30" spans="1:5" x14ac:dyDescent="0.3">
      <c r="A30" s="1">
        <v>1500</v>
      </c>
      <c r="B30">
        <v>47.1</v>
      </c>
      <c r="C30">
        <v>48.18</v>
      </c>
      <c r="D30">
        <v>250.53</v>
      </c>
      <c r="E30">
        <v>45.66</v>
      </c>
    </row>
    <row r="31" spans="1:5" x14ac:dyDescent="0.3">
      <c r="A31" s="1">
        <v>1550</v>
      </c>
      <c r="B31">
        <v>47.58</v>
      </c>
      <c r="C31">
        <v>50.55</v>
      </c>
      <c r="D31">
        <v>252.09</v>
      </c>
      <c r="E31">
        <v>45.16</v>
      </c>
    </row>
    <row r="32" spans="1:5" x14ac:dyDescent="0.3">
      <c r="A32" s="1">
        <v>1600</v>
      </c>
      <c r="B32">
        <v>48.03</v>
      </c>
      <c r="C32">
        <v>52.94</v>
      </c>
      <c r="D32">
        <v>253.6</v>
      </c>
      <c r="E32">
        <v>44.7</v>
      </c>
    </row>
    <row r="33" spans="1:5" x14ac:dyDescent="0.3">
      <c r="A33" s="1">
        <v>1650</v>
      </c>
      <c r="B33">
        <v>48.47</v>
      </c>
      <c r="C33">
        <v>55.35</v>
      </c>
      <c r="D33">
        <v>255.09</v>
      </c>
      <c r="E33">
        <v>44.28</v>
      </c>
    </row>
    <row r="34" spans="1:5" x14ac:dyDescent="0.3">
      <c r="A34" s="1">
        <v>1700</v>
      </c>
      <c r="B34">
        <v>48.9</v>
      </c>
      <c r="C34">
        <v>57.78</v>
      </c>
      <c r="D34">
        <v>256.54000000000002</v>
      </c>
      <c r="E34">
        <v>43.88</v>
      </c>
    </row>
    <row r="35" spans="1:5" x14ac:dyDescent="0.3">
      <c r="A35" s="1">
        <v>1750</v>
      </c>
      <c r="B35">
        <v>49.31</v>
      </c>
      <c r="C35">
        <v>60.24</v>
      </c>
      <c r="D35">
        <v>257.97000000000003</v>
      </c>
      <c r="E35">
        <v>43.51</v>
      </c>
    </row>
    <row r="36" spans="1:5" x14ac:dyDescent="0.3">
      <c r="A36" s="1">
        <v>1800</v>
      </c>
      <c r="B36">
        <v>49.7</v>
      </c>
      <c r="C36">
        <v>62.71</v>
      </c>
      <c r="D36">
        <v>259.36</v>
      </c>
      <c r="E36">
        <v>43.16</v>
      </c>
    </row>
    <row r="37" spans="1:5" x14ac:dyDescent="0.3">
      <c r="A37" s="1">
        <v>1850</v>
      </c>
      <c r="B37">
        <v>50.08</v>
      </c>
      <c r="C37">
        <v>65.209999999999994</v>
      </c>
      <c r="D37">
        <v>260.73</v>
      </c>
      <c r="E37">
        <v>42.84</v>
      </c>
    </row>
    <row r="38" spans="1:5" x14ac:dyDescent="0.3">
      <c r="A38" s="1">
        <v>1900</v>
      </c>
      <c r="B38">
        <v>50.45</v>
      </c>
      <c r="C38">
        <v>67.72</v>
      </c>
      <c r="D38">
        <v>262.07</v>
      </c>
      <c r="E38">
        <v>42.54</v>
      </c>
    </row>
    <row r="39" spans="1:5" x14ac:dyDescent="0.3">
      <c r="A39" s="1">
        <v>1950</v>
      </c>
      <c r="B39">
        <v>50.8</v>
      </c>
      <c r="C39">
        <v>70.25</v>
      </c>
      <c r="D39">
        <v>263.38</v>
      </c>
      <c r="E39">
        <v>42.26</v>
      </c>
    </row>
    <row r="40" spans="1:5" x14ac:dyDescent="0.3">
      <c r="A40" s="1">
        <v>2000</v>
      </c>
      <c r="B40">
        <v>51.14</v>
      </c>
      <c r="C40">
        <v>72.8</v>
      </c>
      <c r="D40">
        <v>264.67</v>
      </c>
      <c r="E40">
        <v>42</v>
      </c>
    </row>
    <row r="41" spans="1:5" x14ac:dyDescent="0.3">
      <c r="A41" s="1">
        <v>2050</v>
      </c>
      <c r="B41">
        <v>51.47</v>
      </c>
      <c r="C41">
        <v>75.37</v>
      </c>
      <c r="D41">
        <v>265.94</v>
      </c>
      <c r="E41">
        <v>41.75</v>
      </c>
    </row>
    <row r="42" spans="1:5" x14ac:dyDescent="0.3">
      <c r="A42" s="1">
        <v>2100</v>
      </c>
      <c r="B42">
        <v>51.78</v>
      </c>
      <c r="C42">
        <v>77.95</v>
      </c>
      <c r="D42">
        <v>267.19</v>
      </c>
      <c r="E42">
        <v>41.52</v>
      </c>
    </row>
    <row r="43" spans="1:5" x14ac:dyDescent="0.3">
      <c r="A43" s="1">
        <v>2150</v>
      </c>
      <c r="B43">
        <v>52.08</v>
      </c>
      <c r="C43">
        <v>80.540000000000006</v>
      </c>
      <c r="D43">
        <v>268.41000000000003</v>
      </c>
      <c r="E43">
        <v>41.31</v>
      </c>
    </row>
    <row r="44" spans="1:5" x14ac:dyDescent="0.3">
      <c r="A44" s="1">
        <v>2200</v>
      </c>
      <c r="B44">
        <v>52.38</v>
      </c>
      <c r="C44">
        <v>83.16</v>
      </c>
      <c r="D44">
        <v>269.61</v>
      </c>
      <c r="E44">
        <v>41.1</v>
      </c>
    </row>
    <row r="45" spans="1:5" x14ac:dyDescent="0.3">
      <c r="A45" s="1">
        <v>2250</v>
      </c>
      <c r="B45">
        <v>52.66</v>
      </c>
      <c r="C45">
        <v>85.78</v>
      </c>
      <c r="D45">
        <v>270.79000000000002</v>
      </c>
      <c r="E45">
        <v>40.909999999999997</v>
      </c>
    </row>
    <row r="46" spans="1:5" x14ac:dyDescent="0.3">
      <c r="A46" s="1">
        <v>2300</v>
      </c>
      <c r="B46">
        <v>52.92</v>
      </c>
      <c r="C46">
        <v>88.42</v>
      </c>
      <c r="D46">
        <v>271.95</v>
      </c>
      <c r="E46">
        <v>40.729999999999997</v>
      </c>
    </row>
    <row r="47" spans="1:5" x14ac:dyDescent="0.3">
      <c r="A47" s="1">
        <v>2350</v>
      </c>
      <c r="B47">
        <v>53.18</v>
      </c>
      <c r="C47">
        <v>91.07</v>
      </c>
      <c r="D47">
        <v>273.08999999999997</v>
      </c>
      <c r="E47">
        <v>40.56</v>
      </c>
    </row>
    <row r="48" spans="1:5" x14ac:dyDescent="0.3">
      <c r="A48" s="1">
        <v>2400</v>
      </c>
      <c r="B48">
        <v>53.43</v>
      </c>
      <c r="C48">
        <v>93.74</v>
      </c>
      <c r="D48">
        <v>274.20999999999998</v>
      </c>
      <c r="E48">
        <v>40.4</v>
      </c>
    </row>
    <row r="49" spans="1:5" x14ac:dyDescent="0.3">
      <c r="A49" s="1">
        <v>2450</v>
      </c>
      <c r="B49">
        <v>53.67</v>
      </c>
      <c r="C49">
        <v>96.42</v>
      </c>
      <c r="D49">
        <v>275.32</v>
      </c>
      <c r="E49">
        <v>40.25</v>
      </c>
    </row>
    <row r="50" spans="1:5" x14ac:dyDescent="0.3">
      <c r="A50" s="1">
        <v>2500</v>
      </c>
      <c r="B50">
        <v>53.9</v>
      </c>
      <c r="C50">
        <v>99.11</v>
      </c>
      <c r="D50">
        <v>276.39999999999998</v>
      </c>
      <c r="E50">
        <v>40.11</v>
      </c>
    </row>
    <row r="51" spans="1:5" x14ac:dyDescent="0.3">
      <c r="A51" s="1">
        <v>2550</v>
      </c>
      <c r="B51">
        <v>54.12</v>
      </c>
      <c r="C51">
        <v>101.81</v>
      </c>
      <c r="D51">
        <v>277.47000000000003</v>
      </c>
      <c r="E51">
        <v>39.979999999999997</v>
      </c>
    </row>
    <row r="52" spans="1:5" x14ac:dyDescent="0.3">
      <c r="A52" s="1">
        <v>2600</v>
      </c>
      <c r="B52">
        <v>54.34</v>
      </c>
      <c r="C52">
        <v>104.52</v>
      </c>
      <c r="D52">
        <v>278.52999999999997</v>
      </c>
      <c r="E52">
        <v>39.85</v>
      </c>
    </row>
    <row r="53" spans="1:5" x14ac:dyDescent="0.3">
      <c r="A53" s="1">
        <v>2650</v>
      </c>
      <c r="B53">
        <v>54.54</v>
      </c>
      <c r="C53">
        <v>107.24</v>
      </c>
      <c r="D53">
        <v>279.56</v>
      </c>
      <c r="E53">
        <v>39.729999999999997</v>
      </c>
    </row>
    <row r="54" spans="1:5" x14ac:dyDescent="0.3">
      <c r="A54" s="1">
        <v>2700</v>
      </c>
      <c r="B54">
        <v>54.74</v>
      </c>
      <c r="C54">
        <v>109.97</v>
      </c>
      <c r="D54">
        <v>280.58</v>
      </c>
      <c r="E54">
        <v>39.619999999999997</v>
      </c>
    </row>
    <row r="55" spans="1:5" x14ac:dyDescent="0.3">
      <c r="A55" s="1">
        <v>2750</v>
      </c>
      <c r="B55">
        <v>54.93</v>
      </c>
      <c r="C55">
        <v>112.72</v>
      </c>
      <c r="D55">
        <v>281.58999999999997</v>
      </c>
      <c r="E55">
        <v>39.520000000000003</v>
      </c>
    </row>
    <row r="56" spans="1:5" x14ac:dyDescent="0.3">
      <c r="A56" s="1">
        <v>2800</v>
      </c>
      <c r="B56">
        <v>55.11</v>
      </c>
      <c r="C56">
        <v>115.47</v>
      </c>
      <c r="D56">
        <v>282.58</v>
      </c>
      <c r="E56">
        <v>39.42</v>
      </c>
    </row>
    <row r="57" spans="1:5" x14ac:dyDescent="0.3">
      <c r="A57" s="1">
        <v>2850</v>
      </c>
      <c r="B57">
        <v>55.29</v>
      </c>
      <c r="C57">
        <v>118.23</v>
      </c>
      <c r="D57">
        <v>283.56</v>
      </c>
      <c r="E57">
        <v>39.32</v>
      </c>
    </row>
    <row r="58" spans="1:5" x14ac:dyDescent="0.3">
      <c r="A58" s="1">
        <v>2900</v>
      </c>
      <c r="B58">
        <v>55.46</v>
      </c>
      <c r="C58">
        <v>120.99</v>
      </c>
      <c r="D58">
        <v>284.52</v>
      </c>
      <c r="E58">
        <v>39.229999999999997</v>
      </c>
    </row>
    <row r="59" spans="1:5" x14ac:dyDescent="0.3">
      <c r="A59" s="1">
        <v>2950</v>
      </c>
      <c r="B59">
        <v>55.62</v>
      </c>
      <c r="C59">
        <v>123.77</v>
      </c>
      <c r="D59">
        <v>285.47000000000003</v>
      </c>
      <c r="E59">
        <v>39.15</v>
      </c>
    </row>
    <row r="60" spans="1:5" x14ac:dyDescent="0.3">
      <c r="A60" s="1">
        <v>3000</v>
      </c>
      <c r="B60">
        <v>55.78</v>
      </c>
      <c r="C60">
        <v>126.56</v>
      </c>
      <c r="D60">
        <v>286.41000000000003</v>
      </c>
      <c r="E60">
        <v>39.07</v>
      </c>
    </row>
    <row r="61" spans="1:5" x14ac:dyDescent="0.3">
      <c r="A61" s="1">
        <v>3050</v>
      </c>
      <c r="B61">
        <v>55.93</v>
      </c>
      <c r="C61">
        <v>129.35</v>
      </c>
      <c r="D61">
        <v>287.33</v>
      </c>
      <c r="E61">
        <v>39</v>
      </c>
    </row>
    <row r="62" spans="1:5" x14ac:dyDescent="0.3">
      <c r="A62" s="1">
        <v>3100</v>
      </c>
      <c r="B62">
        <v>56.07</v>
      </c>
      <c r="C62">
        <v>132.15</v>
      </c>
      <c r="D62">
        <v>288.24</v>
      </c>
      <c r="E62">
        <v>38.92</v>
      </c>
    </row>
    <row r="63" spans="1:5" x14ac:dyDescent="0.3">
      <c r="A63" s="1">
        <v>3150</v>
      </c>
      <c r="B63">
        <v>56.21</v>
      </c>
      <c r="C63">
        <v>134.96</v>
      </c>
      <c r="D63">
        <v>289.14</v>
      </c>
      <c r="E63">
        <v>38.86</v>
      </c>
    </row>
    <row r="64" spans="1:5" x14ac:dyDescent="0.3">
      <c r="A64" s="1">
        <v>3200</v>
      </c>
      <c r="B64">
        <v>56.35</v>
      </c>
      <c r="C64">
        <v>137.77000000000001</v>
      </c>
      <c r="D64">
        <v>290.02999999999997</v>
      </c>
      <c r="E64">
        <v>38.799999999999997</v>
      </c>
    </row>
    <row r="65" spans="1:5" x14ac:dyDescent="0.3">
      <c r="A65" s="1">
        <v>3250</v>
      </c>
      <c r="B65">
        <v>56.48</v>
      </c>
      <c r="C65">
        <v>140.59</v>
      </c>
      <c r="D65">
        <v>290.89999999999998</v>
      </c>
      <c r="E65">
        <v>38.74</v>
      </c>
    </row>
    <row r="66" spans="1:5" x14ac:dyDescent="0.3">
      <c r="A66" s="1">
        <v>3300</v>
      </c>
      <c r="B66">
        <v>56.61</v>
      </c>
      <c r="C66">
        <v>143.41999999999999</v>
      </c>
      <c r="D66">
        <v>291.76</v>
      </c>
      <c r="E66">
        <v>38.68</v>
      </c>
    </row>
    <row r="67" spans="1:5" x14ac:dyDescent="0.3">
      <c r="A67" s="1">
        <v>3350</v>
      </c>
      <c r="B67">
        <v>56.73</v>
      </c>
      <c r="C67">
        <v>146.25</v>
      </c>
      <c r="D67">
        <v>292.62</v>
      </c>
      <c r="E67">
        <v>38.630000000000003</v>
      </c>
    </row>
    <row r="68" spans="1:5" x14ac:dyDescent="0.3">
      <c r="A68" s="1">
        <v>3400</v>
      </c>
      <c r="B68">
        <v>56.85</v>
      </c>
      <c r="C68">
        <v>149.09</v>
      </c>
      <c r="D68">
        <v>293.45999999999998</v>
      </c>
      <c r="E68">
        <v>38.58</v>
      </c>
    </row>
    <row r="69" spans="1:5" x14ac:dyDescent="0.3">
      <c r="A69" s="1">
        <v>3450</v>
      </c>
      <c r="B69">
        <v>56.96</v>
      </c>
      <c r="C69">
        <v>151.94</v>
      </c>
      <c r="D69">
        <v>294.29000000000002</v>
      </c>
      <c r="E69">
        <v>38.53</v>
      </c>
    </row>
    <row r="70" spans="1:5" x14ac:dyDescent="0.3">
      <c r="A70" s="1">
        <v>3500</v>
      </c>
      <c r="B70">
        <v>57.07</v>
      </c>
      <c r="C70">
        <v>154.79</v>
      </c>
      <c r="D70">
        <v>295.11</v>
      </c>
      <c r="E70">
        <v>38.49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70"/>
  <sheetViews>
    <sheetView workbookViewId="0">
      <selection activeCell="G7" sqref="G7:G13"/>
    </sheetView>
  </sheetViews>
  <sheetFormatPr defaultColWidth="15.6640625" defaultRowHeight="14.4" x14ac:dyDescent="0.3"/>
  <sheetData>
    <row r="1" spans="1:7" x14ac:dyDescent="0.3">
      <c r="A1" t="s">
        <v>8</v>
      </c>
    </row>
    <row r="2" spans="1:7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7" x14ac:dyDescent="0.3">
      <c r="A3">
        <v>200</v>
      </c>
      <c r="B3">
        <v>28.79</v>
      </c>
      <c r="C3">
        <v>2.84</v>
      </c>
      <c r="D3">
        <v>179.95</v>
      </c>
      <c r="E3">
        <v>23.35</v>
      </c>
    </row>
    <row r="4" spans="1:7" x14ac:dyDescent="0.3">
      <c r="A4">
        <v>250</v>
      </c>
      <c r="B4">
        <v>28.95</v>
      </c>
      <c r="C4">
        <v>1.4</v>
      </c>
      <c r="D4">
        <v>186.39</v>
      </c>
      <c r="E4">
        <v>23.09</v>
      </c>
    </row>
    <row r="5" spans="1:7" x14ac:dyDescent="0.3">
      <c r="A5">
        <v>298</v>
      </c>
      <c r="B5">
        <v>29.07</v>
      </c>
      <c r="C5">
        <v>0</v>
      </c>
      <c r="D5">
        <v>191.5</v>
      </c>
      <c r="E5">
        <v>23.03</v>
      </c>
    </row>
    <row r="6" spans="1:7" x14ac:dyDescent="0.3">
      <c r="A6">
        <v>300</v>
      </c>
      <c r="B6">
        <v>29.07</v>
      </c>
      <c r="C6">
        <v>0.05</v>
      </c>
      <c r="D6">
        <v>191.68</v>
      </c>
      <c r="E6">
        <v>23.03</v>
      </c>
    </row>
    <row r="7" spans="1:7" x14ac:dyDescent="0.3">
      <c r="A7">
        <v>350</v>
      </c>
      <c r="B7">
        <v>29.19</v>
      </c>
      <c r="C7">
        <v>1.51</v>
      </c>
      <c r="D7">
        <v>196.17</v>
      </c>
      <c r="E7">
        <v>23.08</v>
      </c>
      <c r="G7">
        <f>INDEX(LINEST($C$3:$C$70,$A$3:$A$70^{1,2,3,4,5,6}),1,7)</f>
        <v>3.0537891970100759</v>
      </c>
    </row>
    <row r="8" spans="1:7" x14ac:dyDescent="0.3">
      <c r="A8">
        <v>400</v>
      </c>
      <c r="B8">
        <v>29.32</v>
      </c>
      <c r="C8">
        <v>2.97</v>
      </c>
      <c r="D8">
        <v>200.08</v>
      </c>
      <c r="E8">
        <v>23.17</v>
      </c>
      <c r="G8">
        <f>INDEX(LINEST($C$3:$C$70,$A$3:$A$70^{1,2,3,4,5,6}),1,6)</f>
        <v>-2.8172899076826404E-2</v>
      </c>
    </row>
    <row r="9" spans="1:7" x14ac:dyDescent="0.3">
      <c r="A9">
        <v>450</v>
      </c>
      <c r="B9">
        <v>29.46</v>
      </c>
      <c r="C9">
        <v>4.4400000000000004</v>
      </c>
      <c r="D9">
        <v>203.54</v>
      </c>
      <c r="E9">
        <v>23.29</v>
      </c>
      <c r="G9">
        <f>INDEX(LINEST($C$3:$C$70,$A$3:$A$70^{1,2,3,4,5,6}),1,5)</f>
        <v>9.8599768800353629E-5</v>
      </c>
    </row>
    <row r="10" spans="1:7" x14ac:dyDescent="0.3">
      <c r="A10">
        <v>500</v>
      </c>
      <c r="B10">
        <v>29.63</v>
      </c>
      <c r="C10">
        <v>5.92</v>
      </c>
      <c r="D10">
        <v>206.65</v>
      </c>
      <c r="E10">
        <v>23.43</v>
      </c>
      <c r="G10">
        <f>INDEX(LINEST($C$3:$C$70,$A$3:$A$70^{1,2,3,4,5,6}),1,4)</f>
        <v>-7.8909601220646291E-8</v>
      </c>
    </row>
    <row r="11" spans="1:7" x14ac:dyDescent="0.3">
      <c r="A11">
        <v>550</v>
      </c>
      <c r="B11">
        <v>29.84</v>
      </c>
      <c r="C11">
        <v>7.41</v>
      </c>
      <c r="D11">
        <v>209.49</v>
      </c>
      <c r="E11">
        <v>23.58</v>
      </c>
      <c r="G11">
        <f>INDEX(LINEST($C$3:$C$70,$A$3:$A$70^{1,2,3,4,5,6}),1,3)</f>
        <v>3.3460896615279293E-11</v>
      </c>
    </row>
    <row r="12" spans="1:7" x14ac:dyDescent="0.3">
      <c r="A12">
        <v>600</v>
      </c>
      <c r="B12">
        <v>30.08</v>
      </c>
      <c r="C12">
        <v>8.9</v>
      </c>
      <c r="D12">
        <v>212.09</v>
      </c>
      <c r="E12">
        <v>23.72</v>
      </c>
      <c r="G12">
        <f>INDEX(LINEST($C$3:$C$70,$A$3:$A$70^{1,2,3,4,5,6}),1,2)</f>
        <v>-7.1020711163927407E-15</v>
      </c>
    </row>
    <row r="13" spans="1:7" x14ac:dyDescent="0.3">
      <c r="A13">
        <v>650</v>
      </c>
      <c r="B13">
        <v>30.37</v>
      </c>
      <c r="C13">
        <v>10.42</v>
      </c>
      <c r="D13">
        <v>214.51</v>
      </c>
      <c r="E13">
        <v>23.87</v>
      </c>
      <c r="G13">
        <f>INDEX(LINEST($C$3:$C$70,$A$3:$A$70^{1,2,3,4,5,6}),1,1)</f>
        <v>5.9376621294165331E-19</v>
      </c>
    </row>
    <row r="14" spans="1:7" x14ac:dyDescent="0.3">
      <c r="A14">
        <v>700</v>
      </c>
      <c r="B14">
        <v>30.68</v>
      </c>
      <c r="C14">
        <v>11.94</v>
      </c>
      <c r="D14">
        <v>216.77</v>
      </c>
      <c r="E14">
        <v>24.02</v>
      </c>
    </row>
    <row r="15" spans="1:7" x14ac:dyDescent="0.3">
      <c r="A15">
        <v>750</v>
      </c>
      <c r="B15">
        <v>31.03</v>
      </c>
      <c r="C15">
        <v>13.48</v>
      </c>
      <c r="D15">
        <v>218.9</v>
      </c>
      <c r="E15">
        <v>24.17</v>
      </c>
    </row>
    <row r="16" spans="1:7" x14ac:dyDescent="0.3">
      <c r="A16">
        <v>800</v>
      </c>
      <c r="B16">
        <v>31.39</v>
      </c>
      <c r="C16">
        <v>15.04</v>
      </c>
      <c r="D16">
        <v>220.92</v>
      </c>
      <c r="E16">
        <v>24.31</v>
      </c>
    </row>
    <row r="17" spans="1:5" x14ac:dyDescent="0.3">
      <c r="A17">
        <v>850</v>
      </c>
      <c r="B17">
        <v>31.76</v>
      </c>
      <c r="C17">
        <v>16.62</v>
      </c>
      <c r="D17">
        <v>222.83</v>
      </c>
      <c r="E17">
        <v>24.45</v>
      </c>
    </row>
    <row r="18" spans="1:5" x14ac:dyDescent="0.3">
      <c r="A18">
        <v>900</v>
      </c>
      <c r="B18">
        <v>32.130000000000003</v>
      </c>
      <c r="C18">
        <v>18.22</v>
      </c>
      <c r="D18">
        <v>224.66</v>
      </c>
      <c r="E18">
        <v>24.59</v>
      </c>
    </row>
    <row r="19" spans="1:5" x14ac:dyDescent="0.3">
      <c r="A19">
        <v>950</v>
      </c>
      <c r="B19">
        <v>32.47</v>
      </c>
      <c r="C19">
        <v>19.84</v>
      </c>
      <c r="D19">
        <v>226.4</v>
      </c>
      <c r="E19">
        <v>24.72</v>
      </c>
    </row>
    <row r="20" spans="1:5" x14ac:dyDescent="0.3">
      <c r="A20" s="1">
        <v>1000</v>
      </c>
      <c r="B20">
        <v>32.76</v>
      </c>
      <c r="C20">
        <v>21.47</v>
      </c>
      <c r="D20">
        <v>228.08</v>
      </c>
      <c r="E20">
        <v>24.85</v>
      </c>
    </row>
    <row r="21" spans="1:5" x14ac:dyDescent="0.3">
      <c r="A21" s="1">
        <v>1050</v>
      </c>
      <c r="B21">
        <v>33.01</v>
      </c>
      <c r="C21">
        <v>23.11</v>
      </c>
      <c r="D21">
        <v>229.68</v>
      </c>
      <c r="E21">
        <v>24.98</v>
      </c>
    </row>
    <row r="22" spans="1:5" x14ac:dyDescent="0.3">
      <c r="A22" s="1">
        <v>1100</v>
      </c>
      <c r="B22">
        <v>33.26</v>
      </c>
      <c r="C22">
        <v>24.77</v>
      </c>
      <c r="D22">
        <v>231.22</v>
      </c>
      <c r="E22">
        <v>25.1</v>
      </c>
    </row>
    <row r="23" spans="1:5" x14ac:dyDescent="0.3">
      <c r="A23" s="1">
        <v>1150</v>
      </c>
      <c r="B23">
        <v>33.49</v>
      </c>
      <c r="C23">
        <v>26.44</v>
      </c>
      <c r="D23">
        <v>232.71</v>
      </c>
      <c r="E23">
        <v>25.22</v>
      </c>
    </row>
    <row r="24" spans="1:5" x14ac:dyDescent="0.3">
      <c r="A24" s="1">
        <v>1200</v>
      </c>
      <c r="B24">
        <v>33.71</v>
      </c>
      <c r="C24">
        <v>28.12</v>
      </c>
      <c r="D24">
        <v>234.14</v>
      </c>
      <c r="E24">
        <v>25.34</v>
      </c>
    </row>
    <row r="25" spans="1:5" x14ac:dyDescent="0.3">
      <c r="A25" s="1">
        <v>1250</v>
      </c>
      <c r="B25">
        <v>33.909999999999997</v>
      </c>
      <c r="C25">
        <v>29.81</v>
      </c>
      <c r="D25">
        <v>235.52</v>
      </c>
      <c r="E25">
        <v>25.46</v>
      </c>
    </row>
    <row r="26" spans="1:5" x14ac:dyDescent="0.3">
      <c r="A26" s="1">
        <v>1300</v>
      </c>
      <c r="B26">
        <v>34.11</v>
      </c>
      <c r="C26">
        <v>31.51</v>
      </c>
      <c r="D26">
        <v>236.85</v>
      </c>
      <c r="E26">
        <v>25.57</v>
      </c>
    </row>
    <row r="27" spans="1:5" x14ac:dyDescent="0.3">
      <c r="A27" s="1">
        <v>1350</v>
      </c>
      <c r="B27">
        <v>34.299999999999997</v>
      </c>
      <c r="C27">
        <v>33.22</v>
      </c>
      <c r="D27">
        <v>238.14</v>
      </c>
      <c r="E27">
        <v>25.68</v>
      </c>
    </row>
    <row r="28" spans="1:5" x14ac:dyDescent="0.3">
      <c r="A28" s="1">
        <v>1400</v>
      </c>
      <c r="B28">
        <v>34.479999999999997</v>
      </c>
      <c r="C28">
        <v>34.94</v>
      </c>
      <c r="D28">
        <v>239.39</v>
      </c>
      <c r="E28">
        <v>25.79</v>
      </c>
    </row>
    <row r="29" spans="1:5" x14ac:dyDescent="0.3">
      <c r="A29" s="1">
        <v>1450</v>
      </c>
      <c r="B29">
        <v>34.64</v>
      </c>
      <c r="C29">
        <v>36.67</v>
      </c>
      <c r="D29">
        <v>240.6</v>
      </c>
      <c r="E29">
        <v>25.9</v>
      </c>
    </row>
    <row r="30" spans="1:5" x14ac:dyDescent="0.3">
      <c r="A30" s="1">
        <v>1500</v>
      </c>
      <c r="B30">
        <v>34.799999999999997</v>
      </c>
      <c r="C30">
        <v>38.4</v>
      </c>
      <c r="D30">
        <v>241.78</v>
      </c>
      <c r="E30">
        <v>26</v>
      </c>
    </row>
    <row r="31" spans="1:5" x14ac:dyDescent="0.3">
      <c r="A31" s="1">
        <v>1550</v>
      </c>
      <c r="B31">
        <v>34.950000000000003</v>
      </c>
      <c r="C31">
        <v>40.15</v>
      </c>
      <c r="D31">
        <v>242.92</v>
      </c>
      <c r="E31">
        <v>26.1</v>
      </c>
    </row>
    <row r="32" spans="1:5" x14ac:dyDescent="0.3">
      <c r="A32" s="1">
        <v>1600</v>
      </c>
      <c r="B32">
        <v>35.1</v>
      </c>
      <c r="C32">
        <v>41.9</v>
      </c>
      <c r="D32">
        <v>244.04</v>
      </c>
      <c r="E32">
        <v>26.2</v>
      </c>
    </row>
    <row r="33" spans="1:5" x14ac:dyDescent="0.3">
      <c r="A33" s="1">
        <v>1650</v>
      </c>
      <c r="B33">
        <v>35.229999999999997</v>
      </c>
      <c r="C33">
        <v>43.66</v>
      </c>
      <c r="D33">
        <v>245.12</v>
      </c>
      <c r="E33">
        <v>26.3</v>
      </c>
    </row>
    <row r="34" spans="1:5" x14ac:dyDescent="0.3">
      <c r="A34" s="1">
        <v>1700</v>
      </c>
      <c r="B34">
        <v>35.36</v>
      </c>
      <c r="C34">
        <v>45.42</v>
      </c>
      <c r="D34">
        <v>246.17</v>
      </c>
      <c r="E34">
        <v>26.4</v>
      </c>
    </row>
    <row r="35" spans="1:5" x14ac:dyDescent="0.3">
      <c r="A35" s="1">
        <v>1750</v>
      </c>
      <c r="B35">
        <v>35.479999999999997</v>
      </c>
      <c r="C35">
        <v>47.19</v>
      </c>
      <c r="D35">
        <v>247.2</v>
      </c>
      <c r="E35">
        <v>26.49</v>
      </c>
    </row>
    <row r="36" spans="1:5" x14ac:dyDescent="0.3">
      <c r="A36" s="1">
        <v>1800</v>
      </c>
      <c r="B36">
        <v>35.590000000000003</v>
      </c>
      <c r="C36">
        <v>48.97</v>
      </c>
      <c r="D36">
        <v>248.2</v>
      </c>
      <c r="E36">
        <v>26.58</v>
      </c>
    </row>
    <row r="37" spans="1:5" x14ac:dyDescent="0.3">
      <c r="A37" s="1">
        <v>1850</v>
      </c>
      <c r="B37">
        <v>35.700000000000003</v>
      </c>
      <c r="C37">
        <v>50.75</v>
      </c>
      <c r="D37">
        <v>249.18</v>
      </c>
      <c r="E37">
        <v>26.67</v>
      </c>
    </row>
    <row r="38" spans="1:5" x14ac:dyDescent="0.3">
      <c r="A38" s="1">
        <v>1900</v>
      </c>
      <c r="B38">
        <v>35.799999999999997</v>
      </c>
      <c r="C38">
        <v>52.54</v>
      </c>
      <c r="D38">
        <v>250.13</v>
      </c>
      <c r="E38">
        <v>26.76</v>
      </c>
    </row>
    <row r="39" spans="1:5" x14ac:dyDescent="0.3">
      <c r="A39" s="1">
        <v>1950</v>
      </c>
      <c r="B39">
        <v>35.9</v>
      </c>
      <c r="C39">
        <v>54.33</v>
      </c>
      <c r="D39">
        <v>251.06</v>
      </c>
      <c r="E39">
        <v>26.85</v>
      </c>
    </row>
    <row r="40" spans="1:5" x14ac:dyDescent="0.3">
      <c r="A40" s="1">
        <v>2000</v>
      </c>
      <c r="B40">
        <v>35.99</v>
      </c>
      <c r="C40">
        <v>56.13</v>
      </c>
      <c r="D40">
        <v>251.97</v>
      </c>
      <c r="E40">
        <v>26.93</v>
      </c>
    </row>
    <row r="41" spans="1:5" x14ac:dyDescent="0.3">
      <c r="A41" s="1">
        <v>2050</v>
      </c>
      <c r="B41">
        <v>36.07</v>
      </c>
      <c r="C41">
        <v>57.93</v>
      </c>
      <c r="D41">
        <v>252.86</v>
      </c>
      <c r="E41">
        <v>27.01</v>
      </c>
    </row>
    <row r="42" spans="1:5" x14ac:dyDescent="0.3">
      <c r="A42" s="1">
        <v>2100</v>
      </c>
      <c r="B42">
        <v>36.15</v>
      </c>
      <c r="C42">
        <v>59.73</v>
      </c>
      <c r="D42">
        <v>253.73</v>
      </c>
      <c r="E42">
        <v>27.1</v>
      </c>
    </row>
    <row r="43" spans="1:5" x14ac:dyDescent="0.3">
      <c r="A43" s="1">
        <v>2150</v>
      </c>
      <c r="B43">
        <v>36.229999999999997</v>
      </c>
      <c r="C43">
        <v>61.54</v>
      </c>
      <c r="D43">
        <v>254.58</v>
      </c>
      <c r="E43">
        <v>27.18</v>
      </c>
    </row>
    <row r="44" spans="1:5" x14ac:dyDescent="0.3">
      <c r="A44" s="1">
        <v>2200</v>
      </c>
      <c r="B44">
        <v>36.299999999999997</v>
      </c>
      <c r="C44">
        <v>63.36</v>
      </c>
      <c r="D44">
        <v>255.42</v>
      </c>
      <c r="E44">
        <v>27.26</v>
      </c>
    </row>
    <row r="45" spans="1:5" x14ac:dyDescent="0.3">
      <c r="A45" s="1">
        <v>2250</v>
      </c>
      <c r="B45">
        <v>36.36</v>
      </c>
      <c r="C45">
        <v>65.17</v>
      </c>
      <c r="D45">
        <v>256.23</v>
      </c>
      <c r="E45">
        <v>27.34</v>
      </c>
    </row>
    <row r="46" spans="1:5" x14ac:dyDescent="0.3">
      <c r="A46" s="1">
        <v>2300</v>
      </c>
      <c r="B46">
        <v>36.43</v>
      </c>
      <c r="C46">
        <v>66.989999999999995</v>
      </c>
      <c r="D46">
        <v>257.02999999999997</v>
      </c>
      <c r="E46">
        <v>27.41</v>
      </c>
    </row>
    <row r="47" spans="1:5" x14ac:dyDescent="0.3">
      <c r="A47" s="1">
        <v>2350</v>
      </c>
      <c r="B47">
        <v>36.49</v>
      </c>
      <c r="C47">
        <v>68.819999999999993</v>
      </c>
      <c r="D47">
        <v>257.82</v>
      </c>
      <c r="E47">
        <v>27.49</v>
      </c>
    </row>
    <row r="48" spans="1:5" x14ac:dyDescent="0.3">
      <c r="A48" s="1">
        <v>2400</v>
      </c>
      <c r="B48">
        <v>36.54</v>
      </c>
      <c r="C48">
        <v>70.64</v>
      </c>
      <c r="D48">
        <v>258.58999999999997</v>
      </c>
      <c r="E48">
        <v>27.56</v>
      </c>
    </row>
    <row r="49" spans="1:5" x14ac:dyDescent="0.3">
      <c r="A49" s="1">
        <v>2450</v>
      </c>
      <c r="B49">
        <v>36.590000000000003</v>
      </c>
      <c r="C49">
        <v>72.47</v>
      </c>
      <c r="D49">
        <v>259.33999999999997</v>
      </c>
      <c r="E49">
        <v>27.64</v>
      </c>
    </row>
    <row r="50" spans="1:5" x14ac:dyDescent="0.3">
      <c r="A50" s="1">
        <v>2500</v>
      </c>
      <c r="B50">
        <v>36.64</v>
      </c>
      <c r="C50">
        <v>74.3</v>
      </c>
      <c r="D50">
        <v>260.08</v>
      </c>
      <c r="E50">
        <v>27.71</v>
      </c>
    </row>
    <row r="51" spans="1:5" x14ac:dyDescent="0.3">
      <c r="A51" s="1">
        <v>2550</v>
      </c>
      <c r="B51">
        <v>36.69</v>
      </c>
      <c r="C51">
        <v>76.13</v>
      </c>
      <c r="D51">
        <v>260.81</v>
      </c>
      <c r="E51">
        <v>27.78</v>
      </c>
    </row>
    <row r="52" spans="1:5" x14ac:dyDescent="0.3">
      <c r="A52" s="1">
        <v>2600</v>
      </c>
      <c r="B52">
        <v>36.74</v>
      </c>
      <c r="C52">
        <v>77.97</v>
      </c>
      <c r="D52">
        <v>261.52</v>
      </c>
      <c r="E52">
        <v>27.85</v>
      </c>
    </row>
    <row r="53" spans="1:5" x14ac:dyDescent="0.3">
      <c r="A53" s="1">
        <v>2650</v>
      </c>
      <c r="B53">
        <v>36.78</v>
      </c>
      <c r="C53">
        <v>79.81</v>
      </c>
      <c r="D53">
        <v>262.22000000000003</v>
      </c>
      <c r="E53">
        <v>27.92</v>
      </c>
    </row>
    <row r="54" spans="1:5" x14ac:dyDescent="0.3">
      <c r="A54" s="1">
        <v>2700</v>
      </c>
      <c r="B54">
        <v>36.82</v>
      </c>
      <c r="C54">
        <v>81.650000000000006</v>
      </c>
      <c r="D54">
        <v>262.91000000000003</v>
      </c>
      <c r="E54">
        <v>27.98</v>
      </c>
    </row>
    <row r="55" spans="1:5" x14ac:dyDescent="0.3">
      <c r="A55" s="1">
        <v>2750</v>
      </c>
      <c r="B55">
        <v>36.86</v>
      </c>
      <c r="C55">
        <v>83.49</v>
      </c>
      <c r="D55">
        <v>263.58</v>
      </c>
      <c r="E55">
        <v>28.05</v>
      </c>
    </row>
    <row r="56" spans="1:5" x14ac:dyDescent="0.3">
      <c r="A56" s="1">
        <v>2800</v>
      </c>
      <c r="B56">
        <v>36.89</v>
      </c>
      <c r="C56">
        <v>85.33</v>
      </c>
      <c r="D56">
        <v>264.25</v>
      </c>
      <c r="E56">
        <v>28.12</v>
      </c>
    </row>
    <row r="57" spans="1:5" x14ac:dyDescent="0.3">
      <c r="A57" s="1">
        <v>2850</v>
      </c>
      <c r="B57">
        <v>36.93</v>
      </c>
      <c r="C57">
        <v>87.18</v>
      </c>
      <c r="D57">
        <v>264.89999999999998</v>
      </c>
      <c r="E57">
        <v>28.18</v>
      </c>
    </row>
    <row r="58" spans="1:5" x14ac:dyDescent="0.3">
      <c r="A58" s="1">
        <v>2900</v>
      </c>
      <c r="B58">
        <v>36.96</v>
      </c>
      <c r="C58">
        <v>89.03</v>
      </c>
      <c r="D58">
        <v>265.54000000000002</v>
      </c>
      <c r="E58">
        <v>28.25</v>
      </c>
    </row>
    <row r="59" spans="1:5" x14ac:dyDescent="0.3">
      <c r="A59" s="1">
        <v>2950</v>
      </c>
      <c r="B59">
        <v>36.99</v>
      </c>
      <c r="C59">
        <v>90.88</v>
      </c>
      <c r="D59">
        <v>266.17</v>
      </c>
      <c r="E59">
        <v>28.31</v>
      </c>
    </row>
    <row r="60" spans="1:5" x14ac:dyDescent="0.3">
      <c r="A60" s="1">
        <v>3000</v>
      </c>
      <c r="B60">
        <v>37.03</v>
      </c>
      <c r="C60">
        <v>92.73</v>
      </c>
      <c r="D60">
        <v>266.8</v>
      </c>
      <c r="E60">
        <v>28.37</v>
      </c>
    </row>
    <row r="61" spans="1:5" x14ac:dyDescent="0.3">
      <c r="A61" s="1">
        <v>3050</v>
      </c>
      <c r="B61">
        <v>37.06</v>
      </c>
      <c r="C61">
        <v>94.58</v>
      </c>
      <c r="D61">
        <v>267.41000000000003</v>
      </c>
      <c r="E61">
        <v>28.43</v>
      </c>
    </row>
    <row r="62" spans="1:5" x14ac:dyDescent="0.3">
      <c r="A62" s="1">
        <v>3100</v>
      </c>
      <c r="B62">
        <v>37.090000000000003</v>
      </c>
      <c r="C62">
        <v>96.43</v>
      </c>
      <c r="D62">
        <v>268.01</v>
      </c>
      <c r="E62">
        <v>28.49</v>
      </c>
    </row>
    <row r="63" spans="1:5" x14ac:dyDescent="0.3">
      <c r="A63" s="1">
        <v>3150</v>
      </c>
      <c r="B63">
        <v>37.11</v>
      </c>
      <c r="C63">
        <v>98.29</v>
      </c>
      <c r="D63">
        <v>268.61</v>
      </c>
      <c r="E63">
        <v>28.55</v>
      </c>
    </row>
    <row r="64" spans="1:5" x14ac:dyDescent="0.3">
      <c r="A64" s="1">
        <v>3200</v>
      </c>
      <c r="B64">
        <v>37.14</v>
      </c>
      <c r="C64">
        <v>100.14</v>
      </c>
      <c r="D64">
        <v>269.19</v>
      </c>
      <c r="E64">
        <v>28.61</v>
      </c>
    </row>
    <row r="65" spans="1:5" x14ac:dyDescent="0.3">
      <c r="A65" s="1">
        <v>3250</v>
      </c>
      <c r="B65">
        <v>37.17</v>
      </c>
      <c r="C65">
        <v>102</v>
      </c>
      <c r="D65">
        <v>269.77</v>
      </c>
      <c r="E65">
        <v>28.67</v>
      </c>
    </row>
    <row r="66" spans="1:5" x14ac:dyDescent="0.3">
      <c r="A66" s="1">
        <v>3300</v>
      </c>
      <c r="B66">
        <v>37.200000000000003</v>
      </c>
      <c r="C66">
        <v>103.86</v>
      </c>
      <c r="D66">
        <v>270.33</v>
      </c>
      <c r="E66">
        <v>28.73</v>
      </c>
    </row>
    <row r="67" spans="1:5" x14ac:dyDescent="0.3">
      <c r="A67" s="1">
        <v>3350</v>
      </c>
      <c r="B67">
        <v>37.22</v>
      </c>
      <c r="C67">
        <v>105.72</v>
      </c>
      <c r="D67">
        <v>270.89</v>
      </c>
      <c r="E67">
        <v>28.79</v>
      </c>
    </row>
    <row r="68" spans="1:5" x14ac:dyDescent="0.3">
      <c r="A68" s="1">
        <v>3400</v>
      </c>
      <c r="B68">
        <v>37.25</v>
      </c>
      <c r="C68">
        <v>107.58</v>
      </c>
      <c r="D68">
        <v>271.45</v>
      </c>
      <c r="E68">
        <v>28.84</v>
      </c>
    </row>
    <row r="69" spans="1:5" x14ac:dyDescent="0.3">
      <c r="A69" s="1">
        <v>3450</v>
      </c>
      <c r="B69">
        <v>37.270000000000003</v>
      </c>
      <c r="C69">
        <v>109.45</v>
      </c>
      <c r="D69">
        <v>271.99</v>
      </c>
      <c r="E69">
        <v>28.9</v>
      </c>
    </row>
    <row r="70" spans="1:5" x14ac:dyDescent="0.3">
      <c r="A70" s="1">
        <v>3500</v>
      </c>
      <c r="B70">
        <v>37.299999999999997</v>
      </c>
      <c r="C70">
        <v>111.31</v>
      </c>
      <c r="D70">
        <v>272.52999999999997</v>
      </c>
      <c r="E70">
        <v>28.95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70"/>
  <sheetViews>
    <sheetView workbookViewId="0">
      <selection activeCell="G7" sqref="G7:G13"/>
    </sheetView>
  </sheetViews>
  <sheetFormatPr defaultColWidth="15.6640625" defaultRowHeight="14.4" x14ac:dyDescent="0.3"/>
  <sheetData>
    <row r="1" spans="1:7" x14ac:dyDescent="0.3">
      <c r="A1" t="s">
        <v>9</v>
      </c>
    </row>
    <row r="2" spans="1:7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7" x14ac:dyDescent="0.3">
      <c r="A3">
        <v>200</v>
      </c>
      <c r="B3">
        <v>28.47</v>
      </c>
      <c r="C3">
        <v>2.84</v>
      </c>
      <c r="D3">
        <v>193.51</v>
      </c>
      <c r="E3">
        <v>24.98</v>
      </c>
    </row>
    <row r="4" spans="1:7" x14ac:dyDescent="0.3">
      <c r="A4">
        <v>250</v>
      </c>
      <c r="B4">
        <v>28.9</v>
      </c>
      <c r="C4">
        <v>1.4</v>
      </c>
      <c r="D4">
        <v>199.91</v>
      </c>
      <c r="E4">
        <v>24.72</v>
      </c>
    </row>
    <row r="5" spans="1:7" x14ac:dyDescent="0.3">
      <c r="A5">
        <v>298</v>
      </c>
      <c r="B5">
        <v>29.31</v>
      </c>
      <c r="C5">
        <v>0</v>
      </c>
      <c r="D5">
        <v>205.03</v>
      </c>
      <c r="E5">
        <v>24.66</v>
      </c>
    </row>
    <row r="6" spans="1:7" x14ac:dyDescent="0.3">
      <c r="A6">
        <v>300</v>
      </c>
      <c r="B6">
        <v>29.33</v>
      </c>
      <c r="C6">
        <v>0.05</v>
      </c>
      <c r="D6">
        <v>205.21</v>
      </c>
      <c r="E6">
        <v>24.66</v>
      </c>
    </row>
    <row r="7" spans="1:7" x14ac:dyDescent="0.3">
      <c r="A7">
        <v>350</v>
      </c>
      <c r="B7">
        <v>29.77</v>
      </c>
      <c r="C7">
        <v>1.53</v>
      </c>
      <c r="D7">
        <v>209.77</v>
      </c>
      <c r="E7">
        <v>24.7</v>
      </c>
      <c r="G7">
        <f>INDEX(LINEST($C$3:$C$70,$A$3:$A$70^{1,2,3,4,5,6}),1,7)</f>
        <v>3.5786490229889694</v>
      </c>
    </row>
    <row r="8" spans="1:7" x14ac:dyDescent="0.3">
      <c r="A8">
        <v>400</v>
      </c>
      <c r="B8">
        <v>30.21</v>
      </c>
      <c r="C8">
        <v>3.03</v>
      </c>
      <c r="D8">
        <v>213.77</v>
      </c>
      <c r="E8">
        <v>24.8</v>
      </c>
      <c r="G8">
        <f>INDEX(LINEST($C$3:$C$70,$A$3:$A$70^{1,2,3,4,5,6}),1,6)</f>
        <v>-3.2606444550139592E-2</v>
      </c>
    </row>
    <row r="9" spans="1:7" x14ac:dyDescent="0.3">
      <c r="A9">
        <v>450</v>
      </c>
      <c r="B9">
        <v>30.66</v>
      </c>
      <c r="C9">
        <v>4.55</v>
      </c>
      <c r="D9">
        <v>217.36</v>
      </c>
      <c r="E9">
        <v>24.93</v>
      </c>
      <c r="G9">
        <f>INDEX(LINEST($C$3:$C$70,$A$3:$A$70^{1,2,3,4,5,6}),1,5)</f>
        <v>1.0982327189497592E-4</v>
      </c>
    </row>
    <row r="10" spans="1:7" x14ac:dyDescent="0.3">
      <c r="A10">
        <v>500</v>
      </c>
      <c r="B10">
        <v>31.11</v>
      </c>
      <c r="C10">
        <v>6.1</v>
      </c>
      <c r="D10">
        <v>220.61</v>
      </c>
      <c r="E10">
        <v>25.07</v>
      </c>
      <c r="G10">
        <f>INDEX(LINEST($C$3:$C$70,$A$3:$A$70^{1,2,3,4,5,6}),1,4)</f>
        <v>-8.7983175713117198E-8</v>
      </c>
    </row>
    <row r="11" spans="1:7" x14ac:dyDescent="0.3">
      <c r="A11">
        <v>550</v>
      </c>
      <c r="B11">
        <v>31.57</v>
      </c>
      <c r="C11">
        <v>7.66</v>
      </c>
      <c r="D11">
        <v>223.6</v>
      </c>
      <c r="E11">
        <v>25.22</v>
      </c>
      <c r="G11">
        <f>INDEX(LINEST($C$3:$C$70,$A$3:$A$70^{1,2,3,4,5,6}),1,3)</f>
        <v>3.712041748538754E-11</v>
      </c>
    </row>
    <row r="12" spans="1:7" x14ac:dyDescent="0.3">
      <c r="A12">
        <v>600</v>
      </c>
      <c r="B12">
        <v>32.03</v>
      </c>
      <c r="C12">
        <v>9.25</v>
      </c>
      <c r="D12">
        <v>226.36</v>
      </c>
      <c r="E12">
        <v>25.37</v>
      </c>
      <c r="G12">
        <f>INDEX(LINEST($C$3:$C$70,$A$3:$A$70^{1,2,3,4,5,6}),1,2)</f>
        <v>-7.8224528020061319E-15</v>
      </c>
    </row>
    <row r="13" spans="1:7" x14ac:dyDescent="0.3">
      <c r="A13">
        <v>650</v>
      </c>
      <c r="B13">
        <v>32.479999999999997</v>
      </c>
      <c r="C13">
        <v>10.87</v>
      </c>
      <c r="D13">
        <v>228.94</v>
      </c>
      <c r="E13">
        <v>25.53</v>
      </c>
      <c r="G13">
        <f>INDEX(LINEST($C$3:$C$70,$A$3:$A$70^{1,2,3,4,5,6}),1,1)</f>
        <v>6.495829113240118E-19</v>
      </c>
    </row>
    <row r="14" spans="1:7" x14ac:dyDescent="0.3">
      <c r="A14">
        <v>700</v>
      </c>
      <c r="B14">
        <v>32.93</v>
      </c>
      <c r="C14">
        <v>12.5</v>
      </c>
      <c r="D14">
        <v>231.37</v>
      </c>
      <c r="E14">
        <v>25.68</v>
      </c>
    </row>
    <row r="15" spans="1:7" x14ac:dyDescent="0.3">
      <c r="A15">
        <v>750</v>
      </c>
      <c r="B15">
        <v>33.35</v>
      </c>
      <c r="C15">
        <v>14.16</v>
      </c>
      <c r="D15">
        <v>233.65</v>
      </c>
      <c r="E15">
        <v>25.83</v>
      </c>
    </row>
    <row r="16" spans="1:7" x14ac:dyDescent="0.3">
      <c r="A16">
        <v>800</v>
      </c>
      <c r="B16">
        <v>33.76</v>
      </c>
      <c r="C16">
        <v>15.84</v>
      </c>
      <c r="D16">
        <v>235.82</v>
      </c>
      <c r="E16">
        <v>25.98</v>
      </c>
    </row>
    <row r="17" spans="1:5" x14ac:dyDescent="0.3">
      <c r="A17">
        <v>850</v>
      </c>
      <c r="B17">
        <v>34.130000000000003</v>
      </c>
      <c r="C17">
        <v>17.53</v>
      </c>
      <c r="D17">
        <v>237.88</v>
      </c>
      <c r="E17">
        <v>26.13</v>
      </c>
    </row>
    <row r="18" spans="1:5" x14ac:dyDescent="0.3">
      <c r="A18">
        <v>900</v>
      </c>
      <c r="B18">
        <v>34.450000000000003</v>
      </c>
      <c r="C18">
        <v>19.25</v>
      </c>
      <c r="D18">
        <v>239.84</v>
      </c>
      <c r="E18">
        <v>26.28</v>
      </c>
    </row>
    <row r="19" spans="1:5" x14ac:dyDescent="0.3">
      <c r="A19">
        <v>950</v>
      </c>
      <c r="B19">
        <v>34.729999999999997</v>
      </c>
      <c r="C19">
        <v>20.98</v>
      </c>
      <c r="D19">
        <v>241.71</v>
      </c>
      <c r="E19">
        <v>26.42</v>
      </c>
    </row>
    <row r="20" spans="1:5" x14ac:dyDescent="0.3">
      <c r="A20" s="1">
        <v>1000</v>
      </c>
      <c r="B20">
        <v>34.93</v>
      </c>
      <c r="C20">
        <v>22.72</v>
      </c>
      <c r="D20">
        <v>243.49</v>
      </c>
      <c r="E20">
        <v>26.55</v>
      </c>
    </row>
    <row r="21" spans="1:5" x14ac:dyDescent="0.3">
      <c r="A21" s="1">
        <v>1050</v>
      </c>
      <c r="B21">
        <v>35.1</v>
      </c>
      <c r="C21">
        <v>24.47</v>
      </c>
      <c r="D21">
        <v>245.2</v>
      </c>
      <c r="E21">
        <v>26.69</v>
      </c>
    </row>
    <row r="22" spans="1:5" x14ac:dyDescent="0.3">
      <c r="A22" s="1">
        <v>1100</v>
      </c>
      <c r="B22">
        <v>35.270000000000003</v>
      </c>
      <c r="C22">
        <v>26.23</v>
      </c>
      <c r="D22">
        <v>246.84</v>
      </c>
      <c r="E22">
        <v>26.82</v>
      </c>
    </row>
    <row r="23" spans="1:5" x14ac:dyDescent="0.3">
      <c r="A23" s="1">
        <v>1150</v>
      </c>
      <c r="B23">
        <v>35.43</v>
      </c>
      <c r="C23">
        <v>28</v>
      </c>
      <c r="D23">
        <v>248.41</v>
      </c>
      <c r="E23">
        <v>26.95</v>
      </c>
    </row>
    <row r="24" spans="1:5" x14ac:dyDescent="0.3">
      <c r="A24" s="1">
        <v>1200</v>
      </c>
      <c r="B24">
        <v>35.590000000000003</v>
      </c>
      <c r="C24">
        <v>29.77</v>
      </c>
      <c r="D24">
        <v>249.92</v>
      </c>
      <c r="E24">
        <v>27.08</v>
      </c>
    </row>
    <row r="25" spans="1:5" x14ac:dyDescent="0.3">
      <c r="A25" s="1">
        <v>1250</v>
      </c>
      <c r="B25">
        <v>35.75</v>
      </c>
      <c r="C25">
        <v>31.56</v>
      </c>
      <c r="D25">
        <v>251.38</v>
      </c>
      <c r="E25">
        <v>27.2</v>
      </c>
    </row>
    <row r="26" spans="1:5" x14ac:dyDescent="0.3">
      <c r="A26" s="1">
        <v>1300</v>
      </c>
      <c r="B26">
        <v>35.9</v>
      </c>
      <c r="C26">
        <v>33.35</v>
      </c>
      <c r="D26">
        <v>252.78</v>
      </c>
      <c r="E26">
        <v>27.32</v>
      </c>
    </row>
    <row r="27" spans="1:5" x14ac:dyDescent="0.3">
      <c r="A27" s="1">
        <v>1350</v>
      </c>
      <c r="B27">
        <v>36.049999999999997</v>
      </c>
      <c r="C27">
        <v>35.15</v>
      </c>
      <c r="D27">
        <v>254.14</v>
      </c>
      <c r="E27">
        <v>27.44</v>
      </c>
    </row>
    <row r="28" spans="1:5" x14ac:dyDescent="0.3">
      <c r="A28" s="1">
        <v>1400</v>
      </c>
      <c r="B28">
        <v>36.200000000000003</v>
      </c>
      <c r="C28">
        <v>36.950000000000003</v>
      </c>
      <c r="D28">
        <v>255.46</v>
      </c>
      <c r="E28">
        <v>27.55</v>
      </c>
    </row>
    <row r="29" spans="1:5" x14ac:dyDescent="0.3">
      <c r="A29" s="1">
        <v>1450</v>
      </c>
      <c r="B29">
        <v>36.35</v>
      </c>
      <c r="C29">
        <v>38.770000000000003</v>
      </c>
      <c r="D29">
        <v>256.73</v>
      </c>
      <c r="E29">
        <v>27.66</v>
      </c>
    </row>
    <row r="30" spans="1:5" x14ac:dyDescent="0.3">
      <c r="A30" s="1">
        <v>1500</v>
      </c>
      <c r="B30">
        <v>36.49</v>
      </c>
      <c r="C30">
        <v>40.590000000000003</v>
      </c>
      <c r="D30">
        <v>257.95999999999998</v>
      </c>
      <c r="E30">
        <v>27.77</v>
      </c>
    </row>
    <row r="31" spans="1:5" x14ac:dyDescent="0.3">
      <c r="A31" s="1">
        <v>1550</v>
      </c>
      <c r="B31">
        <v>36.630000000000003</v>
      </c>
      <c r="C31">
        <v>42.42</v>
      </c>
      <c r="D31">
        <v>259.16000000000003</v>
      </c>
      <c r="E31">
        <v>27.88</v>
      </c>
    </row>
    <row r="32" spans="1:5" x14ac:dyDescent="0.3">
      <c r="A32" s="1">
        <v>1600</v>
      </c>
      <c r="B32">
        <v>36.770000000000003</v>
      </c>
      <c r="C32">
        <v>44.25</v>
      </c>
      <c r="D32">
        <v>260.33</v>
      </c>
      <c r="E32">
        <v>27.99</v>
      </c>
    </row>
    <row r="33" spans="1:5" x14ac:dyDescent="0.3">
      <c r="A33" s="1">
        <v>1650</v>
      </c>
      <c r="B33">
        <v>36.9</v>
      </c>
      <c r="C33">
        <v>46.09</v>
      </c>
      <c r="D33">
        <v>261.45999999999998</v>
      </c>
      <c r="E33">
        <v>28.09</v>
      </c>
    </row>
    <row r="34" spans="1:5" x14ac:dyDescent="0.3">
      <c r="A34" s="1">
        <v>1700</v>
      </c>
      <c r="B34">
        <v>37.03</v>
      </c>
      <c r="C34">
        <v>47.94</v>
      </c>
      <c r="D34">
        <v>262.56</v>
      </c>
      <c r="E34">
        <v>28.19</v>
      </c>
    </row>
    <row r="35" spans="1:5" x14ac:dyDescent="0.3">
      <c r="A35" s="1">
        <v>1750</v>
      </c>
      <c r="B35">
        <v>37.17</v>
      </c>
      <c r="C35">
        <v>49.8</v>
      </c>
      <c r="D35">
        <v>263.64</v>
      </c>
      <c r="E35">
        <v>28.29</v>
      </c>
    </row>
    <row r="36" spans="1:5" x14ac:dyDescent="0.3">
      <c r="A36" s="1">
        <v>1800</v>
      </c>
      <c r="B36">
        <v>37.29</v>
      </c>
      <c r="C36">
        <v>51.66</v>
      </c>
      <c r="D36">
        <v>264.69</v>
      </c>
      <c r="E36">
        <v>28.38</v>
      </c>
    </row>
    <row r="37" spans="1:5" x14ac:dyDescent="0.3">
      <c r="A37" s="1">
        <v>1850</v>
      </c>
      <c r="B37">
        <v>37.42</v>
      </c>
      <c r="C37">
        <v>53.53</v>
      </c>
      <c r="D37">
        <v>265.70999999999998</v>
      </c>
      <c r="E37">
        <v>28.48</v>
      </c>
    </row>
    <row r="38" spans="1:5" x14ac:dyDescent="0.3">
      <c r="A38" s="1">
        <v>1900</v>
      </c>
      <c r="B38">
        <v>37.54</v>
      </c>
      <c r="C38">
        <v>55.4</v>
      </c>
      <c r="D38">
        <v>266.70999999999998</v>
      </c>
      <c r="E38">
        <v>28.57</v>
      </c>
    </row>
    <row r="39" spans="1:5" x14ac:dyDescent="0.3">
      <c r="A39" s="1">
        <v>1950</v>
      </c>
      <c r="B39">
        <v>37.67</v>
      </c>
      <c r="C39">
        <v>57.28</v>
      </c>
      <c r="D39">
        <v>267.69</v>
      </c>
      <c r="E39">
        <v>28.66</v>
      </c>
    </row>
    <row r="40" spans="1:5" x14ac:dyDescent="0.3">
      <c r="A40" s="1">
        <v>2000</v>
      </c>
      <c r="B40">
        <v>37.79</v>
      </c>
      <c r="C40">
        <v>59.17</v>
      </c>
      <c r="D40">
        <v>268.64</v>
      </c>
      <c r="E40">
        <v>28.75</v>
      </c>
    </row>
    <row r="41" spans="1:5" x14ac:dyDescent="0.3">
      <c r="A41" s="1">
        <v>2050</v>
      </c>
      <c r="B41">
        <v>37.9</v>
      </c>
      <c r="C41">
        <v>61.06</v>
      </c>
      <c r="D41">
        <v>269.58</v>
      </c>
      <c r="E41">
        <v>28.84</v>
      </c>
    </row>
    <row r="42" spans="1:5" x14ac:dyDescent="0.3">
      <c r="A42" s="1">
        <v>2100</v>
      </c>
      <c r="B42">
        <v>38.020000000000003</v>
      </c>
      <c r="C42">
        <v>62.96</v>
      </c>
      <c r="D42">
        <v>270.49</v>
      </c>
      <c r="E42">
        <v>28.93</v>
      </c>
    </row>
    <row r="43" spans="1:5" x14ac:dyDescent="0.3">
      <c r="A43" s="1">
        <v>2150</v>
      </c>
      <c r="B43">
        <v>38.14</v>
      </c>
      <c r="C43">
        <v>64.86</v>
      </c>
      <c r="D43">
        <v>271.39</v>
      </c>
      <c r="E43">
        <v>29.01</v>
      </c>
    </row>
    <row r="44" spans="1:5" x14ac:dyDescent="0.3">
      <c r="A44" s="1">
        <v>2200</v>
      </c>
      <c r="B44">
        <v>38.25</v>
      </c>
      <c r="C44">
        <v>66.77</v>
      </c>
      <c r="D44">
        <v>272.27</v>
      </c>
      <c r="E44">
        <v>29.1</v>
      </c>
    </row>
    <row r="45" spans="1:5" x14ac:dyDescent="0.3">
      <c r="A45" s="1">
        <v>2250</v>
      </c>
      <c r="B45">
        <v>38.36</v>
      </c>
      <c r="C45">
        <v>68.69</v>
      </c>
      <c r="D45">
        <v>273.13</v>
      </c>
      <c r="E45">
        <v>29.18</v>
      </c>
    </row>
    <row r="46" spans="1:5" x14ac:dyDescent="0.3">
      <c r="A46" s="1">
        <v>2300</v>
      </c>
      <c r="B46">
        <v>38.47</v>
      </c>
      <c r="C46">
        <v>70.61</v>
      </c>
      <c r="D46">
        <v>273.97000000000003</v>
      </c>
      <c r="E46">
        <v>29.26</v>
      </c>
    </row>
    <row r="47" spans="1:5" x14ac:dyDescent="0.3">
      <c r="A47" s="1">
        <v>2350</v>
      </c>
      <c r="B47">
        <v>38.58</v>
      </c>
      <c r="C47">
        <v>72.53</v>
      </c>
      <c r="D47">
        <v>274.8</v>
      </c>
      <c r="E47">
        <v>29.34</v>
      </c>
    </row>
    <row r="48" spans="1:5" x14ac:dyDescent="0.3">
      <c r="A48" s="1">
        <v>2400</v>
      </c>
      <c r="B48">
        <v>38.68</v>
      </c>
      <c r="C48">
        <v>74.459999999999994</v>
      </c>
      <c r="D48">
        <v>275.61</v>
      </c>
      <c r="E48">
        <v>29.42</v>
      </c>
    </row>
    <row r="49" spans="1:5" x14ac:dyDescent="0.3">
      <c r="A49" s="1">
        <v>2450</v>
      </c>
      <c r="B49">
        <v>38.79</v>
      </c>
      <c r="C49">
        <v>76.400000000000006</v>
      </c>
      <c r="D49">
        <v>276.41000000000003</v>
      </c>
      <c r="E49">
        <v>29.5</v>
      </c>
    </row>
    <row r="50" spans="1:5" x14ac:dyDescent="0.3">
      <c r="A50" s="1">
        <v>2500</v>
      </c>
      <c r="B50">
        <v>38.89</v>
      </c>
      <c r="C50">
        <v>78.34</v>
      </c>
      <c r="D50">
        <v>277.2</v>
      </c>
      <c r="E50">
        <v>29.57</v>
      </c>
    </row>
    <row r="51" spans="1:5" x14ac:dyDescent="0.3">
      <c r="A51" s="1">
        <v>2550</v>
      </c>
      <c r="B51">
        <v>38.99</v>
      </c>
      <c r="C51">
        <v>80.290000000000006</v>
      </c>
      <c r="D51">
        <v>277.97000000000003</v>
      </c>
      <c r="E51">
        <v>29.65</v>
      </c>
    </row>
    <row r="52" spans="1:5" x14ac:dyDescent="0.3">
      <c r="A52" s="1">
        <v>2600</v>
      </c>
      <c r="B52">
        <v>39.090000000000003</v>
      </c>
      <c r="C52">
        <v>82.24</v>
      </c>
      <c r="D52">
        <v>278.73</v>
      </c>
      <c r="E52">
        <v>29.72</v>
      </c>
    </row>
    <row r="53" spans="1:5" x14ac:dyDescent="0.3">
      <c r="A53" s="1">
        <v>2650</v>
      </c>
      <c r="B53">
        <v>39.19</v>
      </c>
      <c r="C53">
        <v>84.2</v>
      </c>
      <c r="D53">
        <v>279.47000000000003</v>
      </c>
      <c r="E53">
        <v>29.79</v>
      </c>
    </row>
    <row r="54" spans="1:5" x14ac:dyDescent="0.3">
      <c r="A54" s="1">
        <v>2700</v>
      </c>
      <c r="B54">
        <v>39.29</v>
      </c>
      <c r="C54">
        <v>86.16</v>
      </c>
      <c r="D54">
        <v>280.2</v>
      </c>
      <c r="E54">
        <v>29.86</v>
      </c>
    </row>
    <row r="55" spans="1:5" x14ac:dyDescent="0.3">
      <c r="A55" s="1">
        <v>2750</v>
      </c>
      <c r="B55">
        <v>39.380000000000003</v>
      </c>
      <c r="C55">
        <v>88.13</v>
      </c>
      <c r="D55">
        <v>280.93</v>
      </c>
      <c r="E55">
        <v>29.94</v>
      </c>
    </row>
    <row r="56" spans="1:5" x14ac:dyDescent="0.3">
      <c r="A56" s="1">
        <v>2800</v>
      </c>
      <c r="B56">
        <v>39.479999999999997</v>
      </c>
      <c r="C56">
        <v>90.1</v>
      </c>
      <c r="D56">
        <v>281.64</v>
      </c>
      <c r="E56">
        <v>30</v>
      </c>
    </row>
    <row r="57" spans="1:5" x14ac:dyDescent="0.3">
      <c r="A57" s="1">
        <v>2850</v>
      </c>
      <c r="B57">
        <v>39.57</v>
      </c>
      <c r="C57">
        <v>92.07</v>
      </c>
      <c r="D57">
        <v>282.33999999999997</v>
      </c>
      <c r="E57">
        <v>30.07</v>
      </c>
    </row>
    <row r="58" spans="1:5" x14ac:dyDescent="0.3">
      <c r="A58" s="1">
        <v>2900</v>
      </c>
      <c r="B58">
        <v>39.659999999999997</v>
      </c>
      <c r="C58">
        <v>94.06</v>
      </c>
      <c r="D58">
        <v>283.02999999999997</v>
      </c>
      <c r="E58">
        <v>30.14</v>
      </c>
    </row>
    <row r="59" spans="1:5" x14ac:dyDescent="0.3">
      <c r="A59" s="1">
        <v>2950</v>
      </c>
      <c r="B59">
        <v>39.75</v>
      </c>
      <c r="C59">
        <v>96.04</v>
      </c>
      <c r="D59">
        <v>283.7</v>
      </c>
      <c r="E59">
        <v>30.21</v>
      </c>
    </row>
    <row r="60" spans="1:5" x14ac:dyDescent="0.3">
      <c r="A60" s="1">
        <v>3000</v>
      </c>
      <c r="B60">
        <v>39.840000000000003</v>
      </c>
      <c r="C60">
        <v>98.03</v>
      </c>
      <c r="D60">
        <v>284.37</v>
      </c>
      <c r="E60">
        <v>30.27</v>
      </c>
    </row>
    <row r="61" spans="1:5" x14ac:dyDescent="0.3">
      <c r="A61" s="1">
        <v>3050</v>
      </c>
      <c r="B61">
        <v>39.93</v>
      </c>
      <c r="C61">
        <v>100.03</v>
      </c>
      <c r="D61">
        <v>285.02999999999997</v>
      </c>
      <c r="E61">
        <v>30.34</v>
      </c>
    </row>
    <row r="62" spans="1:5" x14ac:dyDescent="0.3">
      <c r="A62" s="1">
        <v>3100</v>
      </c>
      <c r="B62">
        <v>40.020000000000003</v>
      </c>
      <c r="C62">
        <v>102.02</v>
      </c>
      <c r="D62">
        <v>285.68</v>
      </c>
      <c r="E62">
        <v>30.4</v>
      </c>
    </row>
    <row r="63" spans="1:5" x14ac:dyDescent="0.3">
      <c r="A63" s="1">
        <v>3150</v>
      </c>
      <c r="B63">
        <v>40.11</v>
      </c>
      <c r="C63">
        <v>104.03</v>
      </c>
      <c r="D63">
        <v>286.32</v>
      </c>
      <c r="E63">
        <v>30.47</v>
      </c>
    </row>
    <row r="64" spans="1:5" x14ac:dyDescent="0.3">
      <c r="A64" s="1">
        <v>3200</v>
      </c>
      <c r="B64">
        <v>40.19</v>
      </c>
      <c r="C64">
        <v>106.03</v>
      </c>
      <c r="D64">
        <v>286.95999999999998</v>
      </c>
      <c r="E64">
        <v>30.53</v>
      </c>
    </row>
    <row r="65" spans="1:5" x14ac:dyDescent="0.3">
      <c r="A65" s="1">
        <v>3250</v>
      </c>
      <c r="B65">
        <v>40.28</v>
      </c>
      <c r="C65">
        <v>108.05</v>
      </c>
      <c r="D65">
        <v>287.58</v>
      </c>
      <c r="E65">
        <v>30.59</v>
      </c>
    </row>
    <row r="66" spans="1:5" x14ac:dyDescent="0.3">
      <c r="A66" s="1">
        <v>3300</v>
      </c>
      <c r="B66">
        <v>40.36</v>
      </c>
      <c r="C66">
        <v>110.06</v>
      </c>
      <c r="D66">
        <v>288.2</v>
      </c>
      <c r="E66">
        <v>30.65</v>
      </c>
    </row>
    <row r="67" spans="1:5" x14ac:dyDescent="0.3">
      <c r="A67" s="1">
        <v>3350</v>
      </c>
      <c r="B67">
        <v>40.44</v>
      </c>
      <c r="C67">
        <v>112.08</v>
      </c>
      <c r="D67">
        <v>288.8</v>
      </c>
      <c r="E67">
        <v>30.71</v>
      </c>
    </row>
    <row r="68" spans="1:5" x14ac:dyDescent="0.3">
      <c r="A68" s="1">
        <v>3400</v>
      </c>
      <c r="B68">
        <v>40.520000000000003</v>
      </c>
      <c r="C68">
        <v>114.11</v>
      </c>
      <c r="D68">
        <v>289.39999999999998</v>
      </c>
      <c r="E68">
        <v>30.77</v>
      </c>
    </row>
    <row r="69" spans="1:5" x14ac:dyDescent="0.3">
      <c r="A69" s="1">
        <v>3450</v>
      </c>
      <c r="B69">
        <v>40.6</v>
      </c>
      <c r="C69">
        <v>116.13</v>
      </c>
      <c r="D69">
        <v>290</v>
      </c>
      <c r="E69">
        <v>30.83</v>
      </c>
    </row>
    <row r="70" spans="1:5" x14ac:dyDescent="0.3">
      <c r="A70" s="1">
        <v>3500</v>
      </c>
      <c r="B70">
        <v>40.68</v>
      </c>
      <c r="C70">
        <v>118.17</v>
      </c>
      <c r="D70">
        <v>290.58</v>
      </c>
      <c r="E70">
        <v>30.89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70"/>
  <sheetViews>
    <sheetView workbookViewId="0">
      <selection activeCell="F13" sqref="F13"/>
    </sheetView>
  </sheetViews>
  <sheetFormatPr defaultColWidth="15.6640625" defaultRowHeight="14.4" x14ac:dyDescent="0.3"/>
  <sheetData>
    <row r="1" spans="1:5" x14ac:dyDescent="0.3">
      <c r="A1" t="s">
        <v>10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28.69</v>
      </c>
      <c r="C3">
        <v>2.84</v>
      </c>
      <c r="D3">
        <v>186.01</v>
      </c>
      <c r="E3">
        <v>90.55</v>
      </c>
    </row>
    <row r="4" spans="1:5" x14ac:dyDescent="0.3">
      <c r="A4">
        <v>250</v>
      </c>
      <c r="B4">
        <v>28.89</v>
      </c>
      <c r="C4">
        <v>1.4</v>
      </c>
      <c r="D4">
        <v>192.43</v>
      </c>
      <c r="E4">
        <v>77</v>
      </c>
    </row>
    <row r="5" spans="1:5" x14ac:dyDescent="0.3">
      <c r="A5">
        <v>298</v>
      </c>
      <c r="B5">
        <v>29.07</v>
      </c>
      <c r="C5">
        <v>0</v>
      </c>
      <c r="D5">
        <v>197.54</v>
      </c>
      <c r="E5">
        <v>68.349999999999994</v>
      </c>
    </row>
    <row r="6" spans="1:5" x14ac:dyDescent="0.3">
      <c r="A6">
        <v>300</v>
      </c>
      <c r="B6">
        <v>29.08</v>
      </c>
      <c r="C6">
        <v>0.05</v>
      </c>
      <c r="D6">
        <v>197.72</v>
      </c>
      <c r="E6">
        <v>68.08</v>
      </c>
    </row>
    <row r="7" spans="1:5" x14ac:dyDescent="0.3">
      <c r="A7">
        <v>350</v>
      </c>
      <c r="B7">
        <v>29.25</v>
      </c>
      <c r="C7">
        <v>1.51</v>
      </c>
      <c r="D7">
        <v>202.21</v>
      </c>
      <c r="E7">
        <v>61.79</v>
      </c>
    </row>
    <row r="8" spans="1:5" x14ac:dyDescent="0.3">
      <c r="A8">
        <v>400</v>
      </c>
      <c r="B8">
        <v>29.43</v>
      </c>
      <c r="C8">
        <v>2.98</v>
      </c>
      <c r="D8">
        <v>206.13</v>
      </c>
      <c r="E8">
        <v>57.14</v>
      </c>
    </row>
    <row r="9" spans="1:5" x14ac:dyDescent="0.3">
      <c r="A9">
        <v>450</v>
      </c>
      <c r="B9">
        <v>29.63</v>
      </c>
      <c r="C9">
        <v>4.46</v>
      </c>
      <c r="D9">
        <v>209.61</v>
      </c>
      <c r="E9">
        <v>53.57</v>
      </c>
    </row>
    <row r="10" spans="1:5" x14ac:dyDescent="0.3">
      <c r="A10">
        <v>500</v>
      </c>
      <c r="B10">
        <v>29.86</v>
      </c>
      <c r="C10">
        <v>5.94</v>
      </c>
      <c r="D10">
        <v>212.74</v>
      </c>
      <c r="E10">
        <v>50.75</v>
      </c>
    </row>
    <row r="11" spans="1:5" x14ac:dyDescent="0.3">
      <c r="A11">
        <v>550</v>
      </c>
      <c r="B11">
        <v>30.11</v>
      </c>
      <c r="C11">
        <v>7.44</v>
      </c>
      <c r="D11">
        <v>215.6</v>
      </c>
      <c r="E11">
        <v>48.48</v>
      </c>
    </row>
    <row r="12" spans="1:5" x14ac:dyDescent="0.3">
      <c r="A12">
        <v>600</v>
      </c>
      <c r="B12">
        <v>30.41</v>
      </c>
      <c r="C12">
        <v>8.9499999999999993</v>
      </c>
      <c r="D12">
        <v>218.23</v>
      </c>
      <c r="E12">
        <v>46.61</v>
      </c>
    </row>
    <row r="13" spans="1:5" x14ac:dyDescent="0.3">
      <c r="A13">
        <v>650</v>
      </c>
      <c r="B13">
        <v>30.73</v>
      </c>
      <c r="C13">
        <v>10.48</v>
      </c>
      <c r="D13">
        <v>220.68</v>
      </c>
      <c r="E13">
        <v>45.06</v>
      </c>
    </row>
    <row r="14" spans="1:5" x14ac:dyDescent="0.3">
      <c r="A14">
        <v>700</v>
      </c>
      <c r="B14">
        <v>31.09</v>
      </c>
      <c r="C14">
        <v>12.03</v>
      </c>
      <c r="D14">
        <v>222.97</v>
      </c>
      <c r="E14">
        <v>43.74</v>
      </c>
    </row>
    <row r="15" spans="1:5" x14ac:dyDescent="0.3">
      <c r="A15">
        <v>750</v>
      </c>
      <c r="B15">
        <v>31.47</v>
      </c>
      <c r="C15">
        <v>13.59</v>
      </c>
      <c r="D15">
        <v>225.13</v>
      </c>
      <c r="E15">
        <v>42.62</v>
      </c>
    </row>
    <row r="16" spans="1:5" x14ac:dyDescent="0.3">
      <c r="A16">
        <v>800</v>
      </c>
      <c r="B16">
        <v>31.86</v>
      </c>
      <c r="C16">
        <v>15.17</v>
      </c>
      <c r="D16">
        <v>227.17</v>
      </c>
      <c r="E16">
        <v>41.66</v>
      </c>
    </row>
    <row r="17" spans="1:5" x14ac:dyDescent="0.3">
      <c r="A17">
        <v>850</v>
      </c>
      <c r="B17">
        <v>32.25</v>
      </c>
      <c r="C17">
        <v>16.78</v>
      </c>
      <c r="D17">
        <v>229.11</v>
      </c>
      <c r="E17">
        <v>40.82</v>
      </c>
    </row>
    <row r="18" spans="1:5" x14ac:dyDescent="0.3">
      <c r="A18">
        <v>900</v>
      </c>
      <c r="B18">
        <v>32.630000000000003</v>
      </c>
      <c r="C18">
        <v>18.399999999999999</v>
      </c>
      <c r="D18">
        <v>230.97</v>
      </c>
      <c r="E18">
        <v>40.090000000000003</v>
      </c>
    </row>
    <row r="19" spans="1:5" x14ac:dyDescent="0.3">
      <c r="A19">
        <v>950</v>
      </c>
      <c r="B19">
        <v>32.97</v>
      </c>
      <c r="C19">
        <v>20.04</v>
      </c>
      <c r="D19">
        <v>232.74</v>
      </c>
      <c r="E19">
        <v>39.450000000000003</v>
      </c>
    </row>
    <row r="20" spans="1:5" x14ac:dyDescent="0.3">
      <c r="A20" s="1">
        <v>1000</v>
      </c>
      <c r="B20">
        <v>33.25</v>
      </c>
      <c r="C20">
        <v>21.7</v>
      </c>
      <c r="D20">
        <v>234.44</v>
      </c>
      <c r="E20">
        <v>38.880000000000003</v>
      </c>
    </row>
    <row r="21" spans="1:5" x14ac:dyDescent="0.3">
      <c r="A21" s="1">
        <v>1050</v>
      </c>
      <c r="B21">
        <v>33.49</v>
      </c>
      <c r="C21">
        <v>23.36</v>
      </c>
      <c r="D21">
        <v>236.07</v>
      </c>
      <c r="E21">
        <v>38.380000000000003</v>
      </c>
    </row>
    <row r="22" spans="1:5" x14ac:dyDescent="0.3">
      <c r="A22" s="1">
        <v>1100</v>
      </c>
      <c r="B22">
        <v>33.72</v>
      </c>
      <c r="C22">
        <v>25.04</v>
      </c>
      <c r="D22">
        <v>237.63</v>
      </c>
      <c r="E22">
        <v>37.93</v>
      </c>
    </row>
    <row r="23" spans="1:5" x14ac:dyDescent="0.3">
      <c r="A23" s="1">
        <v>1150</v>
      </c>
      <c r="B23">
        <v>33.94</v>
      </c>
      <c r="C23">
        <v>26.74</v>
      </c>
      <c r="D23">
        <v>239.13</v>
      </c>
      <c r="E23">
        <v>37.53</v>
      </c>
    </row>
    <row r="24" spans="1:5" x14ac:dyDescent="0.3">
      <c r="A24" s="1">
        <v>1200</v>
      </c>
      <c r="B24">
        <v>34.15</v>
      </c>
      <c r="C24">
        <v>28.44</v>
      </c>
      <c r="D24">
        <v>240.58</v>
      </c>
      <c r="E24">
        <v>37.17</v>
      </c>
    </row>
    <row r="25" spans="1:5" x14ac:dyDescent="0.3">
      <c r="A25" s="1">
        <v>1250</v>
      </c>
      <c r="B25">
        <v>34.340000000000003</v>
      </c>
      <c r="C25">
        <v>30.15</v>
      </c>
      <c r="D25">
        <v>241.98</v>
      </c>
      <c r="E25">
        <v>36.840000000000003</v>
      </c>
    </row>
    <row r="26" spans="1:5" x14ac:dyDescent="0.3">
      <c r="A26" s="1">
        <v>1300</v>
      </c>
      <c r="B26">
        <v>34.53</v>
      </c>
      <c r="C26">
        <v>31.87</v>
      </c>
      <c r="D26">
        <v>243.33</v>
      </c>
      <c r="E26">
        <v>36.549999999999997</v>
      </c>
    </row>
    <row r="27" spans="1:5" x14ac:dyDescent="0.3">
      <c r="A27" s="1">
        <v>1350</v>
      </c>
      <c r="B27">
        <v>34.700000000000003</v>
      </c>
      <c r="C27">
        <v>33.6</v>
      </c>
      <c r="D27">
        <v>244.64</v>
      </c>
      <c r="E27">
        <v>36.28</v>
      </c>
    </row>
    <row r="28" spans="1:5" x14ac:dyDescent="0.3">
      <c r="A28" s="1">
        <v>1400</v>
      </c>
      <c r="B28">
        <v>34.869999999999997</v>
      </c>
      <c r="C28">
        <v>35.340000000000003</v>
      </c>
      <c r="D28">
        <v>245.9</v>
      </c>
      <c r="E28">
        <v>36.04</v>
      </c>
    </row>
    <row r="29" spans="1:5" x14ac:dyDescent="0.3">
      <c r="A29" s="1">
        <v>1450</v>
      </c>
      <c r="B29">
        <v>35.03</v>
      </c>
      <c r="C29">
        <v>37.090000000000003</v>
      </c>
      <c r="D29">
        <v>247.13</v>
      </c>
      <c r="E29">
        <v>35.82</v>
      </c>
    </row>
    <row r="30" spans="1:5" x14ac:dyDescent="0.3">
      <c r="A30" s="1">
        <v>1500</v>
      </c>
      <c r="B30">
        <v>35.18</v>
      </c>
      <c r="C30">
        <v>38.85</v>
      </c>
      <c r="D30">
        <v>248.32</v>
      </c>
      <c r="E30">
        <v>35.619999999999997</v>
      </c>
    </row>
    <row r="31" spans="1:5" x14ac:dyDescent="0.3">
      <c r="A31" s="1">
        <v>1550</v>
      </c>
      <c r="B31">
        <v>35.32</v>
      </c>
      <c r="C31">
        <v>40.61</v>
      </c>
      <c r="D31">
        <v>249.48</v>
      </c>
      <c r="E31">
        <v>35.43</v>
      </c>
    </row>
    <row r="32" spans="1:5" x14ac:dyDescent="0.3">
      <c r="A32" s="1">
        <v>1600</v>
      </c>
      <c r="B32">
        <v>35.450000000000003</v>
      </c>
      <c r="C32">
        <v>42.38</v>
      </c>
      <c r="D32">
        <v>250.6</v>
      </c>
      <c r="E32">
        <v>35.270000000000003</v>
      </c>
    </row>
    <row r="33" spans="1:5" x14ac:dyDescent="0.3">
      <c r="A33" s="1">
        <v>1650</v>
      </c>
      <c r="B33">
        <v>35.57</v>
      </c>
      <c r="C33">
        <v>44.15</v>
      </c>
      <c r="D33">
        <v>251.69</v>
      </c>
      <c r="E33">
        <v>35.11</v>
      </c>
    </row>
    <row r="34" spans="1:5" x14ac:dyDescent="0.3">
      <c r="A34" s="1">
        <v>1700</v>
      </c>
      <c r="B34">
        <v>35.69</v>
      </c>
      <c r="C34">
        <v>45.93</v>
      </c>
      <c r="D34">
        <v>252.76</v>
      </c>
      <c r="E34">
        <v>34.97</v>
      </c>
    </row>
    <row r="35" spans="1:5" x14ac:dyDescent="0.3">
      <c r="A35" s="1">
        <v>1750</v>
      </c>
      <c r="B35">
        <v>35.799999999999997</v>
      </c>
      <c r="C35">
        <v>47.72</v>
      </c>
      <c r="D35">
        <v>253.79</v>
      </c>
      <c r="E35">
        <v>34.840000000000003</v>
      </c>
    </row>
    <row r="36" spans="1:5" x14ac:dyDescent="0.3">
      <c r="A36" s="1">
        <v>1800</v>
      </c>
      <c r="B36">
        <v>35.909999999999997</v>
      </c>
      <c r="C36">
        <v>49.51</v>
      </c>
      <c r="D36">
        <v>254.8</v>
      </c>
      <c r="E36">
        <v>34.72</v>
      </c>
    </row>
    <row r="37" spans="1:5" x14ac:dyDescent="0.3">
      <c r="A37" s="1">
        <v>1850</v>
      </c>
      <c r="B37">
        <v>36.01</v>
      </c>
      <c r="C37">
        <v>51.31</v>
      </c>
      <c r="D37">
        <v>255.79</v>
      </c>
      <c r="E37">
        <v>34.619999999999997</v>
      </c>
    </row>
    <row r="38" spans="1:5" x14ac:dyDescent="0.3">
      <c r="A38" s="1">
        <v>1900</v>
      </c>
      <c r="B38">
        <v>36.1</v>
      </c>
      <c r="C38">
        <v>53.12</v>
      </c>
      <c r="D38">
        <v>256.75</v>
      </c>
      <c r="E38">
        <v>34.520000000000003</v>
      </c>
    </row>
    <row r="39" spans="1:5" x14ac:dyDescent="0.3">
      <c r="A39" s="1">
        <v>1950</v>
      </c>
      <c r="B39">
        <v>36.19</v>
      </c>
      <c r="C39">
        <v>54.92</v>
      </c>
      <c r="D39">
        <v>257.69</v>
      </c>
      <c r="E39">
        <v>34.42</v>
      </c>
    </row>
    <row r="40" spans="1:5" x14ac:dyDescent="0.3">
      <c r="A40" s="1">
        <v>2000</v>
      </c>
      <c r="B40">
        <v>36.270000000000003</v>
      </c>
      <c r="C40">
        <v>56.73</v>
      </c>
      <c r="D40">
        <v>258.60000000000002</v>
      </c>
      <c r="E40">
        <v>34.340000000000003</v>
      </c>
    </row>
    <row r="41" spans="1:5" x14ac:dyDescent="0.3">
      <c r="A41" s="1">
        <v>2050</v>
      </c>
      <c r="B41">
        <v>36.35</v>
      </c>
      <c r="C41">
        <v>58.55</v>
      </c>
      <c r="D41">
        <v>259.5</v>
      </c>
      <c r="E41">
        <v>34.26</v>
      </c>
    </row>
    <row r="42" spans="1:5" x14ac:dyDescent="0.3">
      <c r="A42" s="1">
        <v>2100</v>
      </c>
      <c r="B42">
        <v>36.42</v>
      </c>
      <c r="C42">
        <v>60.37</v>
      </c>
      <c r="D42">
        <v>260.38</v>
      </c>
      <c r="E42">
        <v>34.19</v>
      </c>
    </row>
    <row r="43" spans="1:5" x14ac:dyDescent="0.3">
      <c r="A43" s="1">
        <v>2150</v>
      </c>
      <c r="B43">
        <v>36.49</v>
      </c>
      <c r="C43">
        <v>62.19</v>
      </c>
      <c r="D43">
        <v>261.24</v>
      </c>
      <c r="E43">
        <v>34.130000000000003</v>
      </c>
    </row>
    <row r="44" spans="1:5" x14ac:dyDescent="0.3">
      <c r="A44" s="1">
        <v>2200</v>
      </c>
      <c r="B44">
        <v>36.549999999999997</v>
      </c>
      <c r="C44">
        <v>64.02</v>
      </c>
      <c r="D44">
        <v>262.08</v>
      </c>
      <c r="E44">
        <v>34.07</v>
      </c>
    </row>
    <row r="45" spans="1:5" x14ac:dyDescent="0.3">
      <c r="A45" s="1">
        <v>2250</v>
      </c>
      <c r="B45">
        <v>36.61</v>
      </c>
      <c r="C45">
        <v>65.849999999999994</v>
      </c>
      <c r="D45">
        <v>262.89999999999998</v>
      </c>
      <c r="E45">
        <v>34.01</v>
      </c>
    </row>
    <row r="46" spans="1:5" x14ac:dyDescent="0.3">
      <c r="A46" s="1">
        <v>2300</v>
      </c>
      <c r="B46">
        <v>36.67</v>
      </c>
      <c r="C46">
        <v>67.680000000000007</v>
      </c>
      <c r="D46">
        <v>263.7</v>
      </c>
      <c r="E46">
        <v>33.96</v>
      </c>
    </row>
    <row r="47" spans="1:5" x14ac:dyDescent="0.3">
      <c r="A47" s="1">
        <v>2350</v>
      </c>
      <c r="B47">
        <v>36.72</v>
      </c>
      <c r="C47">
        <v>69.510000000000005</v>
      </c>
      <c r="D47">
        <v>264.49</v>
      </c>
      <c r="E47">
        <v>33.909999999999997</v>
      </c>
    </row>
    <row r="48" spans="1:5" x14ac:dyDescent="0.3">
      <c r="A48" s="1">
        <v>2400</v>
      </c>
      <c r="B48">
        <v>36.770000000000003</v>
      </c>
      <c r="C48">
        <v>71.349999999999994</v>
      </c>
      <c r="D48">
        <v>265.27</v>
      </c>
      <c r="E48">
        <v>33.869999999999997</v>
      </c>
    </row>
    <row r="49" spans="1:5" x14ac:dyDescent="0.3">
      <c r="A49" s="1">
        <v>2450</v>
      </c>
      <c r="B49">
        <v>36.82</v>
      </c>
      <c r="C49">
        <v>73.19</v>
      </c>
      <c r="D49">
        <v>266.02</v>
      </c>
      <c r="E49">
        <v>33.83</v>
      </c>
    </row>
    <row r="50" spans="1:5" x14ac:dyDescent="0.3">
      <c r="A50" s="1">
        <v>2500</v>
      </c>
      <c r="B50">
        <v>36.869999999999997</v>
      </c>
      <c r="C50">
        <v>75.03</v>
      </c>
      <c r="D50">
        <v>266.77</v>
      </c>
      <c r="E50">
        <v>33.79</v>
      </c>
    </row>
    <row r="51" spans="1:5" x14ac:dyDescent="0.3">
      <c r="A51" s="1">
        <v>2550</v>
      </c>
      <c r="B51">
        <v>36.909999999999997</v>
      </c>
      <c r="C51">
        <v>76.88</v>
      </c>
      <c r="D51">
        <v>267.5</v>
      </c>
      <c r="E51">
        <v>33.76</v>
      </c>
    </row>
    <row r="52" spans="1:5" x14ac:dyDescent="0.3">
      <c r="A52" s="1">
        <v>2600</v>
      </c>
      <c r="B52">
        <v>36.950000000000003</v>
      </c>
      <c r="C52">
        <v>78.72</v>
      </c>
      <c r="D52">
        <v>268.22000000000003</v>
      </c>
      <c r="E52">
        <v>33.729999999999997</v>
      </c>
    </row>
    <row r="53" spans="1:5" x14ac:dyDescent="0.3">
      <c r="A53" s="1">
        <v>2650</v>
      </c>
      <c r="B53">
        <v>36.99</v>
      </c>
      <c r="C53">
        <v>80.569999999999993</v>
      </c>
      <c r="D53">
        <v>268.92</v>
      </c>
      <c r="E53">
        <v>33.71</v>
      </c>
    </row>
    <row r="54" spans="1:5" x14ac:dyDescent="0.3">
      <c r="A54" s="1">
        <v>2700</v>
      </c>
      <c r="B54">
        <v>37.020000000000003</v>
      </c>
      <c r="C54">
        <v>82.42</v>
      </c>
      <c r="D54">
        <v>269.61</v>
      </c>
      <c r="E54">
        <v>33.68</v>
      </c>
    </row>
    <row r="55" spans="1:5" x14ac:dyDescent="0.3">
      <c r="A55" s="1">
        <v>2750</v>
      </c>
      <c r="B55">
        <v>37.06</v>
      </c>
      <c r="C55">
        <v>84.27</v>
      </c>
      <c r="D55">
        <v>270.29000000000002</v>
      </c>
      <c r="E55">
        <v>33.659999999999997</v>
      </c>
    </row>
    <row r="56" spans="1:5" x14ac:dyDescent="0.3">
      <c r="A56" s="1">
        <v>2800</v>
      </c>
      <c r="B56">
        <v>37.090000000000003</v>
      </c>
      <c r="C56">
        <v>86.13</v>
      </c>
      <c r="D56">
        <v>270.95999999999998</v>
      </c>
      <c r="E56">
        <v>33.64</v>
      </c>
    </row>
    <row r="57" spans="1:5" x14ac:dyDescent="0.3">
      <c r="A57" s="1">
        <v>2850</v>
      </c>
      <c r="B57">
        <v>37.119999999999997</v>
      </c>
      <c r="C57">
        <v>87.98</v>
      </c>
      <c r="D57">
        <v>271.62</v>
      </c>
      <c r="E57">
        <v>33.619999999999997</v>
      </c>
    </row>
    <row r="58" spans="1:5" x14ac:dyDescent="0.3">
      <c r="A58" s="1">
        <v>2900</v>
      </c>
      <c r="B58">
        <v>37.15</v>
      </c>
      <c r="C58">
        <v>89.84</v>
      </c>
      <c r="D58">
        <v>272.26</v>
      </c>
      <c r="E58">
        <v>33.61</v>
      </c>
    </row>
    <row r="59" spans="1:5" x14ac:dyDescent="0.3">
      <c r="A59" s="1">
        <v>2950</v>
      </c>
      <c r="B59">
        <v>37.18</v>
      </c>
      <c r="C59">
        <v>91.7</v>
      </c>
      <c r="D59">
        <v>272.89999999999998</v>
      </c>
      <c r="E59">
        <v>33.590000000000003</v>
      </c>
    </row>
    <row r="60" spans="1:5" x14ac:dyDescent="0.3">
      <c r="A60" s="1">
        <v>3000</v>
      </c>
      <c r="B60">
        <v>37.21</v>
      </c>
      <c r="C60">
        <v>93.56</v>
      </c>
      <c r="D60">
        <v>273.52</v>
      </c>
      <c r="E60">
        <v>33.58</v>
      </c>
    </row>
    <row r="61" spans="1:5" x14ac:dyDescent="0.3">
      <c r="A61" s="1">
        <v>3050</v>
      </c>
      <c r="B61">
        <v>37.24</v>
      </c>
      <c r="C61">
        <v>95.42</v>
      </c>
      <c r="D61">
        <v>274.14</v>
      </c>
      <c r="E61">
        <v>33.57</v>
      </c>
    </row>
    <row r="62" spans="1:5" x14ac:dyDescent="0.3">
      <c r="A62" s="1">
        <v>3100</v>
      </c>
      <c r="B62">
        <v>37.270000000000003</v>
      </c>
      <c r="C62">
        <v>97.28</v>
      </c>
      <c r="D62">
        <v>274.74</v>
      </c>
      <c r="E62">
        <v>33.56</v>
      </c>
    </row>
    <row r="63" spans="1:5" x14ac:dyDescent="0.3">
      <c r="A63" s="1">
        <v>3150</v>
      </c>
      <c r="B63">
        <v>37.29</v>
      </c>
      <c r="C63">
        <v>99.15</v>
      </c>
      <c r="D63">
        <v>275.33999999999997</v>
      </c>
      <c r="E63">
        <v>33.549999999999997</v>
      </c>
    </row>
    <row r="64" spans="1:5" x14ac:dyDescent="0.3">
      <c r="A64" s="1">
        <v>3200</v>
      </c>
      <c r="B64">
        <v>37.32</v>
      </c>
      <c r="C64">
        <v>101.01</v>
      </c>
      <c r="D64">
        <v>275.93</v>
      </c>
      <c r="E64">
        <v>33.549999999999997</v>
      </c>
    </row>
    <row r="65" spans="1:5" x14ac:dyDescent="0.3">
      <c r="A65" s="1">
        <v>3250</v>
      </c>
      <c r="B65">
        <v>37.35</v>
      </c>
      <c r="C65">
        <v>102.88</v>
      </c>
      <c r="D65">
        <v>276.51</v>
      </c>
      <c r="E65">
        <v>33.54</v>
      </c>
    </row>
    <row r="66" spans="1:5" x14ac:dyDescent="0.3">
      <c r="A66" s="1">
        <v>3300</v>
      </c>
      <c r="B66">
        <v>37.369999999999997</v>
      </c>
      <c r="C66">
        <v>104.75</v>
      </c>
      <c r="D66">
        <v>277.08</v>
      </c>
      <c r="E66">
        <v>33.54</v>
      </c>
    </row>
    <row r="67" spans="1:5" x14ac:dyDescent="0.3">
      <c r="A67" s="1">
        <v>3350</v>
      </c>
      <c r="B67">
        <v>37.4</v>
      </c>
      <c r="C67">
        <v>106.61</v>
      </c>
      <c r="D67">
        <v>277.64</v>
      </c>
      <c r="E67">
        <v>33.53</v>
      </c>
    </row>
    <row r="68" spans="1:5" x14ac:dyDescent="0.3">
      <c r="A68" s="1">
        <v>3400</v>
      </c>
      <c r="B68">
        <v>37.42</v>
      </c>
      <c r="C68">
        <v>108.49</v>
      </c>
      <c r="D68">
        <v>278.19</v>
      </c>
      <c r="E68">
        <v>33.53</v>
      </c>
    </row>
    <row r="69" spans="1:5" x14ac:dyDescent="0.3">
      <c r="A69" s="1">
        <v>3450</v>
      </c>
      <c r="B69">
        <v>37.450000000000003</v>
      </c>
      <c r="C69">
        <v>110.36</v>
      </c>
      <c r="D69">
        <v>278.74</v>
      </c>
      <c r="E69">
        <v>33.53</v>
      </c>
    </row>
    <row r="70" spans="1:5" x14ac:dyDescent="0.3">
      <c r="A70" s="1">
        <v>3500</v>
      </c>
      <c r="B70">
        <v>37.47</v>
      </c>
      <c r="C70">
        <v>112.23</v>
      </c>
      <c r="D70">
        <v>279.27999999999997</v>
      </c>
      <c r="E70">
        <v>33.53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70"/>
  <sheetViews>
    <sheetView workbookViewId="0">
      <selection activeCell="C5" sqref="C5"/>
    </sheetView>
  </sheetViews>
  <sheetFormatPr defaultColWidth="15.6640625" defaultRowHeight="14.4" x14ac:dyDescent="0.3"/>
  <sheetData>
    <row r="1" spans="1:5" x14ac:dyDescent="0.3">
      <c r="A1" t="s">
        <v>11</v>
      </c>
      <c r="B1" t="s">
        <v>12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20.84</v>
      </c>
      <c r="C3">
        <v>2.0499999999999998</v>
      </c>
      <c r="D3">
        <v>149.68</v>
      </c>
      <c r="E3">
        <v>411.79</v>
      </c>
    </row>
    <row r="4" spans="1:5" x14ac:dyDescent="0.3">
      <c r="A4">
        <v>250</v>
      </c>
      <c r="B4">
        <v>20.84</v>
      </c>
      <c r="C4">
        <v>1</v>
      </c>
      <c r="D4">
        <v>154.33000000000001</v>
      </c>
      <c r="E4">
        <v>325.77999999999997</v>
      </c>
    </row>
    <row r="5" spans="1:5" x14ac:dyDescent="0.3">
      <c r="A5">
        <v>298</v>
      </c>
      <c r="B5">
        <v>20.83</v>
      </c>
      <c r="C5">
        <v>0</v>
      </c>
      <c r="D5">
        <v>158</v>
      </c>
      <c r="E5">
        <v>270.13</v>
      </c>
    </row>
    <row r="6" spans="1:5" x14ac:dyDescent="0.3">
      <c r="A6">
        <v>300</v>
      </c>
      <c r="B6">
        <v>20.83</v>
      </c>
      <c r="C6">
        <v>0.04</v>
      </c>
      <c r="D6">
        <v>158.13</v>
      </c>
      <c r="E6">
        <v>268.35000000000002</v>
      </c>
    </row>
    <row r="7" spans="1:5" x14ac:dyDescent="0.3">
      <c r="A7">
        <v>350</v>
      </c>
      <c r="B7">
        <v>20.83</v>
      </c>
      <c r="C7">
        <v>1.08</v>
      </c>
      <c r="D7">
        <v>161.34</v>
      </c>
      <c r="E7">
        <v>227.27</v>
      </c>
    </row>
    <row r="8" spans="1:5" x14ac:dyDescent="0.3">
      <c r="A8">
        <v>400</v>
      </c>
      <c r="B8">
        <v>20.82</v>
      </c>
      <c r="C8">
        <v>2.12</v>
      </c>
      <c r="D8">
        <v>164.12</v>
      </c>
      <c r="E8">
        <v>196.41</v>
      </c>
    </row>
    <row r="9" spans="1:5" x14ac:dyDescent="0.3">
      <c r="A9">
        <v>450</v>
      </c>
      <c r="B9">
        <v>20.81</v>
      </c>
      <c r="C9">
        <v>3.16</v>
      </c>
      <c r="D9">
        <v>166.57</v>
      </c>
      <c r="E9">
        <v>172.38</v>
      </c>
    </row>
    <row r="10" spans="1:5" x14ac:dyDescent="0.3">
      <c r="A10">
        <v>500</v>
      </c>
      <c r="B10">
        <v>20.81</v>
      </c>
      <c r="C10">
        <v>4.2</v>
      </c>
      <c r="D10">
        <v>168.76</v>
      </c>
      <c r="E10">
        <v>153.12</v>
      </c>
    </row>
    <row r="11" spans="1:5" x14ac:dyDescent="0.3">
      <c r="A11">
        <v>550</v>
      </c>
      <c r="B11">
        <v>20.8</v>
      </c>
      <c r="C11">
        <v>5.24</v>
      </c>
      <c r="D11">
        <v>170.75</v>
      </c>
      <c r="E11">
        <v>137.35</v>
      </c>
    </row>
    <row r="12" spans="1:5" x14ac:dyDescent="0.3">
      <c r="A12">
        <v>600</v>
      </c>
      <c r="B12">
        <v>20.8</v>
      </c>
      <c r="C12">
        <v>6.28</v>
      </c>
      <c r="D12">
        <v>172.56</v>
      </c>
      <c r="E12">
        <v>124.18</v>
      </c>
    </row>
    <row r="13" spans="1:5" x14ac:dyDescent="0.3">
      <c r="A13">
        <v>650</v>
      </c>
      <c r="B13">
        <v>20.79</v>
      </c>
      <c r="C13">
        <v>7.32</v>
      </c>
      <c r="D13">
        <v>174.22</v>
      </c>
      <c r="E13">
        <v>113.02</v>
      </c>
    </row>
    <row r="14" spans="1:5" x14ac:dyDescent="0.3">
      <c r="A14">
        <v>700</v>
      </c>
      <c r="B14">
        <v>20.79</v>
      </c>
      <c r="C14">
        <v>8.36</v>
      </c>
      <c r="D14">
        <v>175.76</v>
      </c>
      <c r="E14">
        <v>103.45</v>
      </c>
    </row>
    <row r="15" spans="1:5" x14ac:dyDescent="0.3">
      <c r="A15">
        <v>750</v>
      </c>
      <c r="B15">
        <v>20.79</v>
      </c>
      <c r="C15">
        <v>9.4</v>
      </c>
      <c r="D15">
        <v>177.2</v>
      </c>
      <c r="E15">
        <v>95.14</v>
      </c>
    </row>
    <row r="16" spans="1:5" x14ac:dyDescent="0.3">
      <c r="A16">
        <v>800</v>
      </c>
      <c r="B16">
        <v>20.79</v>
      </c>
      <c r="C16">
        <v>10.44</v>
      </c>
      <c r="D16">
        <v>178.54</v>
      </c>
      <c r="E16">
        <v>87.85</v>
      </c>
    </row>
    <row r="17" spans="1:5" x14ac:dyDescent="0.3">
      <c r="A17">
        <v>850</v>
      </c>
      <c r="B17">
        <v>20.8</v>
      </c>
      <c r="C17">
        <v>11.48</v>
      </c>
      <c r="D17">
        <v>179.8</v>
      </c>
      <c r="E17">
        <v>81.42</v>
      </c>
    </row>
    <row r="18" spans="1:5" x14ac:dyDescent="0.3">
      <c r="A18">
        <v>900</v>
      </c>
      <c r="B18">
        <v>20.8</v>
      </c>
      <c r="C18">
        <v>12.52</v>
      </c>
      <c r="D18">
        <v>180.99</v>
      </c>
      <c r="E18">
        <v>75.69</v>
      </c>
    </row>
    <row r="19" spans="1:5" x14ac:dyDescent="0.3">
      <c r="A19">
        <v>950</v>
      </c>
      <c r="B19">
        <v>20.81</v>
      </c>
      <c r="C19">
        <v>13.56</v>
      </c>
      <c r="D19">
        <v>182.11</v>
      </c>
      <c r="E19">
        <v>70.56</v>
      </c>
    </row>
    <row r="20" spans="1:5" x14ac:dyDescent="0.3">
      <c r="A20" s="1">
        <v>1000</v>
      </c>
      <c r="B20">
        <v>20.81</v>
      </c>
      <c r="C20">
        <v>14.6</v>
      </c>
      <c r="D20">
        <v>183.18</v>
      </c>
      <c r="E20">
        <v>65.930000000000007</v>
      </c>
    </row>
    <row r="21" spans="1:5" x14ac:dyDescent="0.3">
      <c r="A21" s="1">
        <v>1050</v>
      </c>
      <c r="B21">
        <v>20.8</v>
      </c>
      <c r="C21">
        <v>15.64</v>
      </c>
      <c r="D21">
        <v>184.2</v>
      </c>
      <c r="E21">
        <v>61.74</v>
      </c>
    </row>
    <row r="22" spans="1:5" x14ac:dyDescent="0.3">
      <c r="A22" s="1">
        <v>1100</v>
      </c>
      <c r="B22">
        <v>20.79</v>
      </c>
      <c r="C22">
        <v>16.68</v>
      </c>
      <c r="D22">
        <v>185.16</v>
      </c>
      <c r="E22">
        <v>57.92</v>
      </c>
    </row>
    <row r="23" spans="1:5" x14ac:dyDescent="0.3">
      <c r="A23" s="1">
        <v>1150</v>
      </c>
      <c r="B23">
        <v>20.78</v>
      </c>
      <c r="C23">
        <v>17.72</v>
      </c>
      <c r="D23">
        <v>186.09</v>
      </c>
      <c r="E23">
        <v>54.43</v>
      </c>
    </row>
    <row r="24" spans="1:5" x14ac:dyDescent="0.3">
      <c r="A24" s="1">
        <v>1200</v>
      </c>
      <c r="B24">
        <v>20.78</v>
      </c>
      <c r="C24">
        <v>18.760000000000002</v>
      </c>
      <c r="D24">
        <v>186.97</v>
      </c>
      <c r="E24">
        <v>51.23</v>
      </c>
    </row>
    <row r="25" spans="1:5" x14ac:dyDescent="0.3">
      <c r="A25" s="1">
        <v>1250</v>
      </c>
      <c r="B25">
        <v>20.78</v>
      </c>
      <c r="C25">
        <v>19.8</v>
      </c>
      <c r="D25">
        <v>187.82</v>
      </c>
      <c r="E25">
        <v>48.28</v>
      </c>
    </row>
    <row r="26" spans="1:5" x14ac:dyDescent="0.3">
      <c r="A26" s="1">
        <v>1300</v>
      </c>
      <c r="B26">
        <v>20.78</v>
      </c>
      <c r="C26">
        <v>20.84</v>
      </c>
      <c r="D26">
        <v>188.63</v>
      </c>
      <c r="E26">
        <v>45.55</v>
      </c>
    </row>
    <row r="27" spans="1:5" x14ac:dyDescent="0.3">
      <c r="A27" s="1">
        <v>1350</v>
      </c>
      <c r="B27">
        <v>20.78</v>
      </c>
      <c r="C27">
        <v>21.88</v>
      </c>
      <c r="D27">
        <v>189.42</v>
      </c>
      <c r="E27">
        <v>43.02</v>
      </c>
    </row>
    <row r="28" spans="1:5" x14ac:dyDescent="0.3">
      <c r="A28" s="1">
        <v>1400</v>
      </c>
      <c r="B28">
        <v>20.78</v>
      </c>
      <c r="C28">
        <v>22.92</v>
      </c>
      <c r="D28">
        <v>190.17</v>
      </c>
      <c r="E28">
        <v>40.67</v>
      </c>
    </row>
    <row r="29" spans="1:5" x14ac:dyDescent="0.3">
      <c r="A29" s="1">
        <v>1450</v>
      </c>
      <c r="B29">
        <v>20.79</v>
      </c>
      <c r="C29">
        <v>23.95</v>
      </c>
      <c r="D29">
        <v>190.9</v>
      </c>
      <c r="E29">
        <v>38.479999999999997</v>
      </c>
    </row>
    <row r="30" spans="1:5" x14ac:dyDescent="0.3">
      <c r="A30" s="1">
        <v>1500</v>
      </c>
      <c r="B30">
        <v>20.8</v>
      </c>
      <c r="C30">
        <v>24.99</v>
      </c>
      <c r="D30">
        <v>191.61</v>
      </c>
      <c r="E30">
        <v>36.43</v>
      </c>
    </row>
    <row r="31" spans="1:5" x14ac:dyDescent="0.3">
      <c r="A31" s="1">
        <v>1550</v>
      </c>
      <c r="B31">
        <v>20.81</v>
      </c>
      <c r="C31">
        <v>26.03</v>
      </c>
      <c r="D31">
        <v>192.29</v>
      </c>
      <c r="E31">
        <v>34.51</v>
      </c>
    </row>
    <row r="32" spans="1:5" x14ac:dyDescent="0.3">
      <c r="A32" s="1">
        <v>1600</v>
      </c>
      <c r="B32">
        <v>20.82</v>
      </c>
      <c r="C32">
        <v>27.08</v>
      </c>
      <c r="D32">
        <v>192.95</v>
      </c>
      <c r="E32">
        <v>32.71</v>
      </c>
    </row>
    <row r="33" spans="1:5" x14ac:dyDescent="0.3">
      <c r="A33" s="1">
        <v>1650</v>
      </c>
      <c r="B33">
        <v>20.83</v>
      </c>
      <c r="C33">
        <v>28.12</v>
      </c>
      <c r="D33">
        <v>193.59</v>
      </c>
      <c r="E33">
        <v>31.01</v>
      </c>
    </row>
    <row r="34" spans="1:5" x14ac:dyDescent="0.3">
      <c r="A34" s="1">
        <v>1700</v>
      </c>
      <c r="B34">
        <v>20.84</v>
      </c>
      <c r="C34">
        <v>29.16</v>
      </c>
      <c r="D34">
        <v>194.21</v>
      </c>
      <c r="E34">
        <v>29.41</v>
      </c>
    </row>
    <row r="35" spans="1:5" x14ac:dyDescent="0.3">
      <c r="A35" s="1">
        <v>1750</v>
      </c>
      <c r="B35">
        <v>20.86</v>
      </c>
      <c r="C35">
        <v>30.2</v>
      </c>
      <c r="D35">
        <v>194.82</v>
      </c>
      <c r="E35">
        <v>27.9</v>
      </c>
    </row>
    <row r="36" spans="1:5" x14ac:dyDescent="0.3">
      <c r="A36" s="1">
        <v>1800</v>
      </c>
      <c r="B36">
        <v>20.88</v>
      </c>
      <c r="C36">
        <v>31.24</v>
      </c>
      <c r="D36">
        <v>195.41</v>
      </c>
      <c r="E36">
        <v>26.48</v>
      </c>
    </row>
    <row r="37" spans="1:5" x14ac:dyDescent="0.3">
      <c r="A37" s="1">
        <v>1850</v>
      </c>
      <c r="B37">
        <v>20.9</v>
      </c>
      <c r="C37">
        <v>32.29</v>
      </c>
      <c r="D37">
        <v>195.98</v>
      </c>
      <c r="E37">
        <v>25.12</v>
      </c>
    </row>
    <row r="38" spans="1:5" x14ac:dyDescent="0.3">
      <c r="A38" s="1">
        <v>1900</v>
      </c>
      <c r="B38">
        <v>20.92</v>
      </c>
      <c r="C38">
        <v>33.33</v>
      </c>
      <c r="D38">
        <v>196.54</v>
      </c>
      <c r="E38">
        <v>23.84</v>
      </c>
    </row>
    <row r="39" spans="1:5" x14ac:dyDescent="0.3">
      <c r="A39" s="1">
        <v>1950</v>
      </c>
      <c r="B39">
        <v>20.94</v>
      </c>
      <c r="C39">
        <v>34.380000000000003</v>
      </c>
      <c r="D39">
        <v>197.08</v>
      </c>
      <c r="E39">
        <v>22.62</v>
      </c>
    </row>
    <row r="40" spans="1:5" x14ac:dyDescent="0.3">
      <c r="A40" s="1">
        <v>2000</v>
      </c>
      <c r="B40">
        <v>20.96</v>
      </c>
      <c r="C40">
        <v>35.43</v>
      </c>
      <c r="D40">
        <v>197.61</v>
      </c>
      <c r="E40">
        <v>21.46</v>
      </c>
    </row>
    <row r="41" spans="1:5" x14ac:dyDescent="0.3">
      <c r="A41" s="1">
        <v>2050</v>
      </c>
      <c r="B41">
        <v>20.99</v>
      </c>
      <c r="C41">
        <v>36.479999999999997</v>
      </c>
      <c r="D41">
        <v>198.13</v>
      </c>
      <c r="E41">
        <v>20.36</v>
      </c>
    </row>
    <row r="42" spans="1:5" x14ac:dyDescent="0.3">
      <c r="A42" s="1">
        <v>2100</v>
      </c>
      <c r="B42">
        <v>21.01</v>
      </c>
      <c r="C42">
        <v>37.53</v>
      </c>
      <c r="D42">
        <v>198.63</v>
      </c>
      <c r="E42">
        <v>19.309999999999999</v>
      </c>
    </row>
    <row r="43" spans="1:5" x14ac:dyDescent="0.3">
      <c r="A43" s="1">
        <v>2150</v>
      </c>
      <c r="B43">
        <v>21.04</v>
      </c>
      <c r="C43">
        <v>38.58</v>
      </c>
      <c r="D43">
        <v>199.13</v>
      </c>
      <c r="E43">
        <v>18.3</v>
      </c>
    </row>
    <row r="44" spans="1:5" x14ac:dyDescent="0.3">
      <c r="A44" s="1">
        <v>2200</v>
      </c>
      <c r="B44">
        <v>21.07</v>
      </c>
      <c r="C44">
        <v>39.630000000000003</v>
      </c>
      <c r="D44">
        <v>199.61</v>
      </c>
      <c r="E44">
        <v>17.34</v>
      </c>
    </row>
    <row r="45" spans="1:5" x14ac:dyDescent="0.3">
      <c r="A45" s="1">
        <v>2250</v>
      </c>
      <c r="B45">
        <v>21.1</v>
      </c>
      <c r="C45">
        <v>40.68</v>
      </c>
      <c r="D45">
        <v>200.09</v>
      </c>
      <c r="E45">
        <v>16.420000000000002</v>
      </c>
    </row>
    <row r="46" spans="1:5" x14ac:dyDescent="0.3">
      <c r="A46" s="1">
        <v>2300</v>
      </c>
      <c r="B46">
        <v>21.13</v>
      </c>
      <c r="C46">
        <v>41.74</v>
      </c>
      <c r="D46">
        <v>200.55</v>
      </c>
      <c r="E46">
        <v>15.54</v>
      </c>
    </row>
    <row r="47" spans="1:5" x14ac:dyDescent="0.3">
      <c r="A47" s="1">
        <v>2350</v>
      </c>
      <c r="B47">
        <v>21.16</v>
      </c>
      <c r="C47">
        <v>42.8</v>
      </c>
      <c r="D47">
        <v>201.01</v>
      </c>
      <c r="E47">
        <v>14.7</v>
      </c>
    </row>
    <row r="48" spans="1:5" x14ac:dyDescent="0.3">
      <c r="A48" s="1">
        <v>2400</v>
      </c>
      <c r="B48">
        <v>21.19</v>
      </c>
      <c r="C48">
        <v>43.86</v>
      </c>
      <c r="D48">
        <v>201.45</v>
      </c>
      <c r="E48">
        <v>13.89</v>
      </c>
    </row>
    <row r="49" spans="1:5" x14ac:dyDescent="0.3">
      <c r="A49" s="1">
        <v>2450</v>
      </c>
      <c r="B49">
        <v>21.22</v>
      </c>
      <c r="C49">
        <v>44.92</v>
      </c>
      <c r="D49">
        <v>201.89</v>
      </c>
      <c r="E49">
        <v>13.11</v>
      </c>
    </row>
    <row r="50" spans="1:5" x14ac:dyDescent="0.3">
      <c r="A50" s="1">
        <v>2500</v>
      </c>
      <c r="B50">
        <v>21.25</v>
      </c>
      <c r="C50">
        <v>45.98</v>
      </c>
      <c r="D50">
        <v>202.32</v>
      </c>
      <c r="E50">
        <v>12.36</v>
      </c>
    </row>
    <row r="51" spans="1:5" x14ac:dyDescent="0.3">
      <c r="A51" s="1">
        <v>2550</v>
      </c>
      <c r="B51">
        <v>21.29</v>
      </c>
      <c r="C51">
        <v>47.04</v>
      </c>
      <c r="D51">
        <v>202.74</v>
      </c>
      <c r="E51">
        <v>11.64</v>
      </c>
    </row>
    <row r="52" spans="1:5" x14ac:dyDescent="0.3">
      <c r="A52" s="1">
        <v>2600</v>
      </c>
      <c r="B52">
        <v>21.32</v>
      </c>
      <c r="C52">
        <v>48.11</v>
      </c>
      <c r="D52">
        <v>203.15</v>
      </c>
      <c r="E52">
        <v>10.95</v>
      </c>
    </row>
    <row r="53" spans="1:5" x14ac:dyDescent="0.3">
      <c r="A53" s="1">
        <v>2650</v>
      </c>
      <c r="B53">
        <v>21.36</v>
      </c>
      <c r="C53">
        <v>49.17</v>
      </c>
      <c r="D53">
        <v>203.56</v>
      </c>
      <c r="E53">
        <v>10.28</v>
      </c>
    </row>
    <row r="54" spans="1:5" x14ac:dyDescent="0.3">
      <c r="A54" s="1">
        <v>2700</v>
      </c>
      <c r="B54">
        <v>21.39</v>
      </c>
      <c r="C54">
        <v>50.24</v>
      </c>
      <c r="D54">
        <v>203.96</v>
      </c>
      <c r="E54">
        <v>9.6300000000000008</v>
      </c>
    </row>
    <row r="55" spans="1:5" x14ac:dyDescent="0.3">
      <c r="A55" s="1">
        <v>2750</v>
      </c>
      <c r="B55">
        <v>21.43</v>
      </c>
      <c r="C55">
        <v>51.31</v>
      </c>
      <c r="D55">
        <v>204.35</v>
      </c>
      <c r="E55">
        <v>9.01</v>
      </c>
    </row>
    <row r="56" spans="1:5" x14ac:dyDescent="0.3">
      <c r="A56" s="1">
        <v>2800</v>
      </c>
      <c r="B56">
        <v>21.47</v>
      </c>
      <c r="C56">
        <v>52.39</v>
      </c>
      <c r="D56">
        <v>204.74</v>
      </c>
      <c r="E56">
        <v>8.41</v>
      </c>
    </row>
    <row r="57" spans="1:5" x14ac:dyDescent="0.3">
      <c r="A57" s="1">
        <v>2850</v>
      </c>
      <c r="B57">
        <v>21.5</v>
      </c>
      <c r="C57">
        <v>53.46</v>
      </c>
      <c r="D57">
        <v>205.12</v>
      </c>
      <c r="E57">
        <v>7.83</v>
      </c>
    </row>
    <row r="58" spans="1:5" x14ac:dyDescent="0.3">
      <c r="A58" s="1">
        <v>2900</v>
      </c>
      <c r="B58">
        <v>21.54</v>
      </c>
      <c r="C58">
        <v>54.54</v>
      </c>
      <c r="D58">
        <v>205.49</v>
      </c>
      <c r="E58">
        <v>7.27</v>
      </c>
    </row>
    <row r="59" spans="1:5" x14ac:dyDescent="0.3">
      <c r="A59" s="1">
        <v>2950</v>
      </c>
      <c r="B59">
        <v>21.58</v>
      </c>
      <c r="C59">
        <v>55.61</v>
      </c>
      <c r="D59">
        <v>205.86</v>
      </c>
      <c r="E59">
        <v>6.73</v>
      </c>
    </row>
    <row r="60" spans="1:5" x14ac:dyDescent="0.3">
      <c r="A60" s="1">
        <v>3000</v>
      </c>
      <c r="B60">
        <v>21.62</v>
      </c>
      <c r="C60">
        <v>56.69</v>
      </c>
      <c r="D60">
        <v>206.22</v>
      </c>
      <c r="E60">
        <v>6.2</v>
      </c>
    </row>
    <row r="61" spans="1:5" x14ac:dyDescent="0.3">
      <c r="A61" s="1">
        <v>3050</v>
      </c>
      <c r="B61">
        <v>21.66</v>
      </c>
      <c r="C61">
        <v>57.78</v>
      </c>
      <c r="D61">
        <v>206.58</v>
      </c>
      <c r="E61">
        <v>5.7</v>
      </c>
    </row>
    <row r="62" spans="1:5" x14ac:dyDescent="0.3">
      <c r="A62" s="1">
        <v>3100</v>
      </c>
      <c r="B62">
        <v>21.69</v>
      </c>
      <c r="C62">
        <v>58.86</v>
      </c>
      <c r="D62">
        <v>206.93</v>
      </c>
      <c r="E62">
        <v>5.2</v>
      </c>
    </row>
    <row r="63" spans="1:5" x14ac:dyDescent="0.3">
      <c r="A63" s="1">
        <v>3150</v>
      </c>
      <c r="B63">
        <v>21.73</v>
      </c>
      <c r="C63">
        <v>59.95</v>
      </c>
      <c r="D63">
        <v>207.28</v>
      </c>
      <c r="E63">
        <v>4.72</v>
      </c>
    </row>
    <row r="64" spans="1:5" x14ac:dyDescent="0.3">
      <c r="A64" s="1">
        <v>3200</v>
      </c>
      <c r="B64">
        <v>21.77</v>
      </c>
      <c r="C64">
        <v>61.03</v>
      </c>
      <c r="D64">
        <v>207.62</v>
      </c>
      <c r="E64">
        <v>4.26</v>
      </c>
    </row>
    <row r="65" spans="1:5" x14ac:dyDescent="0.3">
      <c r="A65" s="1">
        <v>3250</v>
      </c>
      <c r="B65">
        <v>21.81</v>
      </c>
      <c r="C65">
        <v>62.12</v>
      </c>
      <c r="D65">
        <v>207.96</v>
      </c>
      <c r="E65">
        <v>3.81</v>
      </c>
    </row>
    <row r="66" spans="1:5" x14ac:dyDescent="0.3">
      <c r="A66" s="1">
        <v>3300</v>
      </c>
      <c r="B66">
        <v>21.85</v>
      </c>
      <c r="C66">
        <v>63.21</v>
      </c>
      <c r="D66">
        <v>208.3</v>
      </c>
      <c r="E66">
        <v>3.37</v>
      </c>
    </row>
    <row r="67" spans="1:5" x14ac:dyDescent="0.3">
      <c r="A67" s="1">
        <v>3350</v>
      </c>
      <c r="B67">
        <v>21.89</v>
      </c>
      <c r="C67">
        <v>64.31</v>
      </c>
      <c r="D67">
        <v>208.62</v>
      </c>
      <c r="E67">
        <v>2.95</v>
      </c>
    </row>
    <row r="68" spans="1:5" x14ac:dyDescent="0.3">
      <c r="A68" s="1">
        <v>3400</v>
      </c>
      <c r="B68">
        <v>21.93</v>
      </c>
      <c r="C68">
        <v>65.400000000000006</v>
      </c>
      <c r="D68">
        <v>208.95</v>
      </c>
      <c r="E68">
        <v>2.54</v>
      </c>
    </row>
    <row r="69" spans="1:5" x14ac:dyDescent="0.3">
      <c r="A69" s="1">
        <v>3450</v>
      </c>
      <c r="B69">
        <v>21.96</v>
      </c>
      <c r="C69">
        <v>66.5</v>
      </c>
      <c r="D69">
        <v>209.27</v>
      </c>
      <c r="E69">
        <v>2.13</v>
      </c>
    </row>
    <row r="70" spans="1:5" x14ac:dyDescent="0.3">
      <c r="A70" s="1">
        <v>3500</v>
      </c>
      <c r="B70">
        <v>22</v>
      </c>
      <c r="C70">
        <v>67.599999999999994</v>
      </c>
      <c r="D70">
        <v>209.59</v>
      </c>
      <c r="E70">
        <v>1.74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70"/>
  <sheetViews>
    <sheetView workbookViewId="0">
      <selection activeCell="I24" sqref="I24"/>
    </sheetView>
  </sheetViews>
  <sheetFormatPr defaultColWidth="15.6640625" defaultRowHeight="14.4" x14ac:dyDescent="0.3"/>
  <sheetData>
    <row r="1" spans="1:5" x14ac:dyDescent="0.3">
      <c r="A1" t="s">
        <v>13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4.63</v>
      </c>
      <c r="C3">
        <v>0.65</v>
      </c>
      <c r="D3">
        <v>3.14</v>
      </c>
      <c r="E3">
        <v>0.77</v>
      </c>
    </row>
    <row r="4" spans="1:5" x14ac:dyDescent="0.3">
      <c r="A4">
        <v>250</v>
      </c>
      <c r="B4">
        <v>6.69</v>
      </c>
      <c r="C4">
        <v>0.37</v>
      </c>
      <c r="D4">
        <v>4.4000000000000004</v>
      </c>
      <c r="E4">
        <v>0.7</v>
      </c>
    </row>
    <row r="5" spans="1:5" x14ac:dyDescent="0.3">
      <c r="A5">
        <v>298</v>
      </c>
      <c r="B5">
        <v>8.51</v>
      </c>
      <c r="C5">
        <v>0</v>
      </c>
      <c r="D5">
        <v>5.74</v>
      </c>
      <c r="E5">
        <v>0.69</v>
      </c>
    </row>
    <row r="6" spans="1:5" x14ac:dyDescent="0.3">
      <c r="A6">
        <v>300</v>
      </c>
      <c r="B6">
        <v>8.57</v>
      </c>
      <c r="C6">
        <v>0.02</v>
      </c>
      <c r="D6">
        <v>5.79</v>
      </c>
      <c r="E6">
        <v>0.69</v>
      </c>
    </row>
    <row r="7" spans="1:5" x14ac:dyDescent="0.3">
      <c r="A7">
        <v>350</v>
      </c>
      <c r="B7">
        <v>10.3</v>
      </c>
      <c r="C7">
        <v>0.49</v>
      </c>
      <c r="D7">
        <v>7.24</v>
      </c>
      <c r="E7">
        <v>0.7</v>
      </c>
    </row>
    <row r="8" spans="1:5" x14ac:dyDescent="0.3">
      <c r="A8">
        <v>400</v>
      </c>
      <c r="B8">
        <v>11.87</v>
      </c>
      <c r="C8">
        <v>1.04</v>
      </c>
      <c r="D8">
        <v>8.7200000000000006</v>
      </c>
      <c r="E8">
        <v>0.73</v>
      </c>
    </row>
    <row r="9" spans="1:5" x14ac:dyDescent="0.3">
      <c r="A9">
        <v>450</v>
      </c>
      <c r="B9">
        <v>13.29</v>
      </c>
      <c r="C9">
        <v>1.67</v>
      </c>
      <c r="D9">
        <v>10.199999999999999</v>
      </c>
      <c r="E9">
        <v>0.78</v>
      </c>
    </row>
    <row r="10" spans="1:5" x14ac:dyDescent="0.3">
      <c r="A10">
        <v>500</v>
      </c>
      <c r="B10">
        <v>14.58</v>
      </c>
      <c r="C10">
        <v>2.37</v>
      </c>
      <c r="D10">
        <v>11.67</v>
      </c>
      <c r="E10">
        <v>0.83</v>
      </c>
    </row>
    <row r="11" spans="1:5" x14ac:dyDescent="0.3">
      <c r="A11">
        <v>550</v>
      </c>
      <c r="B11">
        <v>15.74</v>
      </c>
      <c r="C11">
        <v>3.13</v>
      </c>
      <c r="D11">
        <v>13.12</v>
      </c>
      <c r="E11">
        <v>0.89</v>
      </c>
    </row>
    <row r="12" spans="1:5" x14ac:dyDescent="0.3">
      <c r="A12">
        <v>600</v>
      </c>
      <c r="B12">
        <v>16.79</v>
      </c>
      <c r="C12">
        <v>3.94</v>
      </c>
      <c r="D12">
        <v>14.53</v>
      </c>
      <c r="E12">
        <v>0.96</v>
      </c>
    </row>
    <row r="13" spans="1:5" x14ac:dyDescent="0.3">
      <c r="A13">
        <v>650</v>
      </c>
      <c r="B13">
        <v>17.72</v>
      </c>
      <c r="C13">
        <v>4.8099999999999996</v>
      </c>
      <c r="D13">
        <v>15.91</v>
      </c>
      <c r="E13">
        <v>1.02</v>
      </c>
    </row>
    <row r="14" spans="1:5" x14ac:dyDescent="0.3">
      <c r="A14">
        <v>700</v>
      </c>
      <c r="B14">
        <v>18.55</v>
      </c>
      <c r="C14">
        <v>5.71</v>
      </c>
      <c r="D14">
        <v>17.260000000000002</v>
      </c>
      <c r="E14">
        <v>1.0900000000000001</v>
      </c>
    </row>
    <row r="15" spans="1:5" x14ac:dyDescent="0.3">
      <c r="A15">
        <v>750</v>
      </c>
      <c r="B15">
        <v>19.28</v>
      </c>
      <c r="C15">
        <v>6.66</v>
      </c>
      <c r="D15">
        <v>18.559999999999999</v>
      </c>
      <c r="E15">
        <v>1.1599999999999999</v>
      </c>
    </row>
    <row r="16" spans="1:5" x14ac:dyDescent="0.3">
      <c r="A16">
        <v>800</v>
      </c>
      <c r="B16">
        <v>19.920000000000002</v>
      </c>
      <c r="C16">
        <v>7.64</v>
      </c>
      <c r="D16">
        <v>19.829999999999998</v>
      </c>
      <c r="E16">
        <v>1.24</v>
      </c>
    </row>
    <row r="17" spans="1:5" x14ac:dyDescent="0.3">
      <c r="A17">
        <v>850</v>
      </c>
      <c r="B17">
        <v>20.47</v>
      </c>
      <c r="C17">
        <v>8.65</v>
      </c>
      <c r="D17">
        <v>21.05</v>
      </c>
      <c r="E17">
        <v>1.31</v>
      </c>
    </row>
    <row r="18" spans="1:5" x14ac:dyDescent="0.3">
      <c r="A18">
        <v>900</v>
      </c>
      <c r="B18">
        <v>20.94</v>
      </c>
      <c r="C18">
        <v>9.68</v>
      </c>
      <c r="D18">
        <v>22.23</v>
      </c>
      <c r="E18">
        <v>1.38</v>
      </c>
    </row>
    <row r="19" spans="1:5" x14ac:dyDescent="0.3">
      <c r="A19">
        <v>950</v>
      </c>
      <c r="B19">
        <v>21.33</v>
      </c>
      <c r="C19">
        <v>10.74</v>
      </c>
      <c r="D19">
        <v>23.38</v>
      </c>
      <c r="E19">
        <v>1.45</v>
      </c>
    </row>
    <row r="20" spans="1:5" x14ac:dyDescent="0.3">
      <c r="A20" s="1">
        <v>1000</v>
      </c>
      <c r="B20">
        <v>21.65</v>
      </c>
      <c r="C20">
        <v>11.82</v>
      </c>
      <c r="D20">
        <v>24.48</v>
      </c>
      <c r="E20">
        <v>1.52</v>
      </c>
    </row>
    <row r="21" spans="1:5" x14ac:dyDescent="0.3">
      <c r="A21" s="1">
        <v>1050</v>
      </c>
      <c r="B21">
        <v>21.92</v>
      </c>
      <c r="C21">
        <v>12.91</v>
      </c>
      <c r="D21">
        <v>25.54</v>
      </c>
      <c r="E21">
        <v>1.59</v>
      </c>
    </row>
    <row r="22" spans="1:5" x14ac:dyDescent="0.3">
      <c r="A22" s="1">
        <v>1100</v>
      </c>
      <c r="B22">
        <v>22.18</v>
      </c>
      <c r="C22">
        <v>14.01</v>
      </c>
      <c r="D22">
        <v>26.57</v>
      </c>
      <c r="E22">
        <v>1.66</v>
      </c>
    </row>
    <row r="23" spans="1:5" x14ac:dyDescent="0.3">
      <c r="A23" s="1">
        <v>1150</v>
      </c>
      <c r="B23">
        <v>22.43</v>
      </c>
      <c r="C23">
        <v>15.12</v>
      </c>
      <c r="D23">
        <v>27.56</v>
      </c>
      <c r="E23">
        <v>1.73</v>
      </c>
    </row>
    <row r="24" spans="1:5" x14ac:dyDescent="0.3">
      <c r="A24" s="1">
        <v>1200</v>
      </c>
      <c r="B24">
        <v>22.66</v>
      </c>
      <c r="C24">
        <v>16.25</v>
      </c>
      <c r="D24">
        <v>28.52</v>
      </c>
      <c r="E24">
        <v>1.8</v>
      </c>
    </row>
    <row r="25" spans="1:5" x14ac:dyDescent="0.3">
      <c r="A25" s="1">
        <v>1250</v>
      </c>
      <c r="B25">
        <v>22.89</v>
      </c>
      <c r="C25">
        <v>17.39</v>
      </c>
      <c r="D25">
        <v>29.45</v>
      </c>
      <c r="E25">
        <v>1.87</v>
      </c>
    </row>
    <row r="26" spans="1:5" x14ac:dyDescent="0.3">
      <c r="A26" s="1">
        <v>1300</v>
      </c>
      <c r="B26">
        <v>23.1</v>
      </c>
      <c r="C26">
        <v>18.54</v>
      </c>
      <c r="D26">
        <v>30.35</v>
      </c>
      <c r="E26">
        <v>1.94</v>
      </c>
    </row>
    <row r="27" spans="1:5" x14ac:dyDescent="0.3">
      <c r="A27" s="1">
        <v>1350</v>
      </c>
      <c r="B27">
        <v>23.3</v>
      </c>
      <c r="C27">
        <v>19.7</v>
      </c>
      <c r="D27">
        <v>31.23</v>
      </c>
      <c r="E27">
        <v>2</v>
      </c>
    </row>
    <row r="28" spans="1:5" x14ac:dyDescent="0.3">
      <c r="A28" s="1">
        <v>1400</v>
      </c>
      <c r="B28">
        <v>23.49</v>
      </c>
      <c r="C28">
        <v>20.87</v>
      </c>
      <c r="D28">
        <v>32.08</v>
      </c>
      <c r="E28">
        <v>2.0699999999999998</v>
      </c>
    </row>
    <row r="29" spans="1:5" x14ac:dyDescent="0.3">
      <c r="A29" s="1">
        <v>1450</v>
      </c>
      <c r="B29">
        <v>23.67</v>
      </c>
      <c r="C29">
        <v>22.05</v>
      </c>
      <c r="D29">
        <v>32.9</v>
      </c>
      <c r="E29">
        <v>2.13</v>
      </c>
    </row>
    <row r="30" spans="1:5" x14ac:dyDescent="0.3">
      <c r="A30" s="1">
        <v>1500</v>
      </c>
      <c r="B30">
        <v>23.84</v>
      </c>
      <c r="C30">
        <v>23.24</v>
      </c>
      <c r="D30">
        <v>33.71</v>
      </c>
      <c r="E30">
        <v>2.19</v>
      </c>
    </row>
    <row r="31" spans="1:5" x14ac:dyDescent="0.3">
      <c r="A31" s="1">
        <v>1550</v>
      </c>
      <c r="B31">
        <v>24.01</v>
      </c>
      <c r="C31">
        <v>24.43</v>
      </c>
      <c r="D31">
        <v>34.49</v>
      </c>
      <c r="E31">
        <v>2.25</v>
      </c>
    </row>
    <row r="32" spans="1:5" x14ac:dyDescent="0.3">
      <c r="A32" s="1">
        <v>1600</v>
      </c>
      <c r="B32">
        <v>24.16</v>
      </c>
      <c r="C32">
        <v>25.64</v>
      </c>
      <c r="D32">
        <v>35.26</v>
      </c>
      <c r="E32">
        <v>2.31</v>
      </c>
    </row>
    <row r="33" spans="1:5" x14ac:dyDescent="0.3">
      <c r="A33" s="1">
        <v>1650</v>
      </c>
      <c r="B33">
        <v>24.31</v>
      </c>
      <c r="C33">
        <v>26.85</v>
      </c>
      <c r="D33">
        <v>36</v>
      </c>
      <c r="E33">
        <v>2.37</v>
      </c>
    </row>
    <row r="34" spans="1:5" x14ac:dyDescent="0.3">
      <c r="A34" s="1">
        <v>1700</v>
      </c>
      <c r="B34">
        <v>24.45</v>
      </c>
      <c r="C34">
        <v>28.07</v>
      </c>
      <c r="D34">
        <v>36.729999999999997</v>
      </c>
      <c r="E34">
        <v>2.4300000000000002</v>
      </c>
    </row>
    <row r="35" spans="1:5" x14ac:dyDescent="0.3">
      <c r="A35" s="1">
        <v>1750</v>
      </c>
      <c r="B35">
        <v>24.58</v>
      </c>
      <c r="C35">
        <v>29.29</v>
      </c>
      <c r="D35">
        <v>37.44</v>
      </c>
      <c r="E35">
        <v>2.4900000000000002</v>
      </c>
    </row>
    <row r="36" spans="1:5" x14ac:dyDescent="0.3">
      <c r="A36" s="1">
        <v>1800</v>
      </c>
      <c r="B36">
        <v>24.71</v>
      </c>
      <c r="C36">
        <v>30.52</v>
      </c>
      <c r="D36">
        <v>38.14</v>
      </c>
      <c r="E36">
        <v>2.5499999999999998</v>
      </c>
    </row>
    <row r="37" spans="1:5" x14ac:dyDescent="0.3">
      <c r="A37" s="1">
        <v>1850</v>
      </c>
      <c r="B37">
        <v>24.82</v>
      </c>
      <c r="C37">
        <v>31.76</v>
      </c>
      <c r="D37">
        <v>38.82</v>
      </c>
      <c r="E37">
        <v>2.6</v>
      </c>
    </row>
    <row r="38" spans="1:5" x14ac:dyDescent="0.3">
      <c r="A38" s="1">
        <v>1900</v>
      </c>
      <c r="B38">
        <v>24.94</v>
      </c>
      <c r="C38">
        <v>33.01</v>
      </c>
      <c r="D38">
        <v>39.479999999999997</v>
      </c>
      <c r="E38">
        <v>2.66</v>
      </c>
    </row>
    <row r="39" spans="1:5" x14ac:dyDescent="0.3">
      <c r="A39" s="1">
        <v>1950</v>
      </c>
      <c r="B39">
        <v>25.05</v>
      </c>
      <c r="C39">
        <v>34.26</v>
      </c>
      <c r="D39">
        <v>40.130000000000003</v>
      </c>
      <c r="E39">
        <v>2.71</v>
      </c>
    </row>
    <row r="40" spans="1:5" x14ac:dyDescent="0.3">
      <c r="A40" s="1">
        <v>2000</v>
      </c>
      <c r="B40">
        <v>25.15</v>
      </c>
      <c r="C40">
        <v>35.51</v>
      </c>
      <c r="D40">
        <v>40.76</v>
      </c>
      <c r="E40">
        <v>2.77</v>
      </c>
    </row>
    <row r="41" spans="1:5" x14ac:dyDescent="0.3">
      <c r="A41" s="1">
        <v>2050</v>
      </c>
      <c r="B41">
        <v>25.25</v>
      </c>
      <c r="C41">
        <v>36.770000000000003</v>
      </c>
      <c r="D41">
        <v>41.39</v>
      </c>
      <c r="E41">
        <v>2.82</v>
      </c>
    </row>
    <row r="42" spans="1:5" x14ac:dyDescent="0.3">
      <c r="A42" s="1">
        <v>2100</v>
      </c>
      <c r="B42">
        <v>25.34</v>
      </c>
      <c r="C42">
        <v>38.04</v>
      </c>
      <c r="D42">
        <v>42</v>
      </c>
      <c r="E42">
        <v>2.87</v>
      </c>
    </row>
    <row r="43" spans="1:5" x14ac:dyDescent="0.3">
      <c r="A43" s="1">
        <v>2150</v>
      </c>
      <c r="B43">
        <v>25.43</v>
      </c>
      <c r="C43">
        <v>39.299999999999997</v>
      </c>
      <c r="D43">
        <v>42.59</v>
      </c>
      <c r="E43">
        <v>2.92</v>
      </c>
    </row>
    <row r="44" spans="1:5" x14ac:dyDescent="0.3">
      <c r="A44" s="1">
        <v>2200</v>
      </c>
      <c r="B44">
        <v>25.52</v>
      </c>
      <c r="C44">
        <v>40.58</v>
      </c>
      <c r="D44">
        <v>43.18</v>
      </c>
      <c r="E44">
        <v>2.97</v>
      </c>
    </row>
    <row r="45" spans="1:5" x14ac:dyDescent="0.3">
      <c r="A45" s="1">
        <v>2250</v>
      </c>
      <c r="B45">
        <v>25.6</v>
      </c>
      <c r="C45">
        <v>41.86</v>
      </c>
      <c r="D45">
        <v>43.75</v>
      </c>
      <c r="E45">
        <v>3.02</v>
      </c>
    </row>
    <row r="46" spans="1:5" x14ac:dyDescent="0.3">
      <c r="A46" s="1">
        <v>2300</v>
      </c>
      <c r="B46">
        <v>25.68</v>
      </c>
      <c r="C46">
        <v>43.14</v>
      </c>
      <c r="D46">
        <v>44.32</v>
      </c>
      <c r="E46">
        <v>3.07</v>
      </c>
    </row>
    <row r="47" spans="1:5" x14ac:dyDescent="0.3">
      <c r="A47" s="1">
        <v>2350</v>
      </c>
      <c r="B47">
        <v>25.75</v>
      </c>
      <c r="C47">
        <v>44.42</v>
      </c>
      <c r="D47">
        <v>44.87</v>
      </c>
      <c r="E47">
        <v>3.12</v>
      </c>
    </row>
    <row r="48" spans="1:5" x14ac:dyDescent="0.3">
      <c r="A48" s="1">
        <v>2400</v>
      </c>
      <c r="B48">
        <v>25.83</v>
      </c>
      <c r="C48">
        <v>45.71</v>
      </c>
      <c r="D48">
        <v>45.41</v>
      </c>
      <c r="E48">
        <v>3.17</v>
      </c>
    </row>
    <row r="49" spans="1:5" x14ac:dyDescent="0.3">
      <c r="A49" s="1">
        <v>2450</v>
      </c>
      <c r="B49">
        <v>25.9</v>
      </c>
      <c r="C49">
        <v>47.01</v>
      </c>
      <c r="D49">
        <v>45.95</v>
      </c>
      <c r="E49">
        <v>3.22</v>
      </c>
    </row>
    <row r="50" spans="1:5" x14ac:dyDescent="0.3">
      <c r="A50" s="1">
        <v>2500</v>
      </c>
      <c r="B50">
        <v>25.97</v>
      </c>
      <c r="C50">
        <v>48.3</v>
      </c>
      <c r="D50">
        <v>46.47</v>
      </c>
      <c r="E50">
        <v>3.27</v>
      </c>
    </row>
    <row r="51" spans="1:5" x14ac:dyDescent="0.3">
      <c r="A51" s="1">
        <v>2550</v>
      </c>
      <c r="B51">
        <v>26.03</v>
      </c>
      <c r="C51">
        <v>49.6</v>
      </c>
      <c r="D51">
        <v>46.98</v>
      </c>
      <c r="E51">
        <v>3.31</v>
      </c>
    </row>
    <row r="52" spans="1:5" x14ac:dyDescent="0.3">
      <c r="A52" s="1">
        <v>2600</v>
      </c>
      <c r="B52">
        <v>26.1</v>
      </c>
      <c r="C52">
        <v>50.91</v>
      </c>
      <c r="D52">
        <v>47.49</v>
      </c>
      <c r="E52">
        <v>3.36</v>
      </c>
    </row>
    <row r="53" spans="1:5" x14ac:dyDescent="0.3">
      <c r="A53" s="1">
        <v>2650</v>
      </c>
      <c r="B53">
        <v>26.16</v>
      </c>
      <c r="C53">
        <v>52.21</v>
      </c>
      <c r="D53">
        <v>47.99</v>
      </c>
      <c r="E53">
        <v>3.4</v>
      </c>
    </row>
    <row r="54" spans="1:5" x14ac:dyDescent="0.3">
      <c r="A54" s="1">
        <v>2700</v>
      </c>
      <c r="B54">
        <v>26.23</v>
      </c>
      <c r="C54">
        <v>53.52</v>
      </c>
      <c r="D54">
        <v>48.48</v>
      </c>
      <c r="E54">
        <v>3.45</v>
      </c>
    </row>
    <row r="55" spans="1:5" x14ac:dyDescent="0.3">
      <c r="A55" s="1">
        <v>2750</v>
      </c>
      <c r="B55">
        <v>26.29</v>
      </c>
      <c r="C55">
        <v>54.84</v>
      </c>
      <c r="D55">
        <v>48.96</v>
      </c>
      <c r="E55">
        <v>3.49</v>
      </c>
    </row>
    <row r="56" spans="1:5" x14ac:dyDescent="0.3">
      <c r="A56" s="1">
        <v>2800</v>
      </c>
      <c r="B56">
        <v>26.35</v>
      </c>
      <c r="C56">
        <v>56.15</v>
      </c>
      <c r="D56">
        <v>49.43</v>
      </c>
      <c r="E56">
        <v>3.53</v>
      </c>
    </row>
    <row r="57" spans="1:5" x14ac:dyDescent="0.3">
      <c r="A57" s="1">
        <v>2850</v>
      </c>
      <c r="B57">
        <v>26.41</v>
      </c>
      <c r="C57">
        <v>57.47</v>
      </c>
      <c r="D57">
        <v>49.9</v>
      </c>
      <c r="E57">
        <v>3.58</v>
      </c>
    </row>
    <row r="58" spans="1:5" x14ac:dyDescent="0.3">
      <c r="A58" s="1">
        <v>2900</v>
      </c>
      <c r="B58">
        <v>26.47</v>
      </c>
      <c r="C58">
        <v>58.79</v>
      </c>
      <c r="D58">
        <v>50.36</v>
      </c>
      <c r="E58">
        <v>3.62</v>
      </c>
    </row>
    <row r="59" spans="1:5" x14ac:dyDescent="0.3">
      <c r="A59" s="1">
        <v>2950</v>
      </c>
      <c r="B59">
        <v>26.53</v>
      </c>
      <c r="C59">
        <v>60.12</v>
      </c>
      <c r="D59">
        <v>50.81</v>
      </c>
      <c r="E59">
        <v>3.66</v>
      </c>
    </row>
    <row r="60" spans="1:5" x14ac:dyDescent="0.3">
      <c r="A60" s="1">
        <v>3000</v>
      </c>
      <c r="B60">
        <v>26.59</v>
      </c>
      <c r="C60">
        <v>61.45</v>
      </c>
      <c r="D60">
        <v>51.26</v>
      </c>
      <c r="E60">
        <v>3.7</v>
      </c>
    </row>
    <row r="61" spans="1:5" x14ac:dyDescent="0.3">
      <c r="A61" s="1">
        <v>3050</v>
      </c>
      <c r="B61">
        <v>26.65</v>
      </c>
      <c r="C61">
        <v>62.78</v>
      </c>
      <c r="D61">
        <v>51.7</v>
      </c>
      <c r="E61">
        <v>3.74</v>
      </c>
    </row>
    <row r="62" spans="1:5" x14ac:dyDescent="0.3">
      <c r="A62" s="1">
        <v>3100</v>
      </c>
      <c r="B62">
        <v>26.7</v>
      </c>
      <c r="C62">
        <v>64.11</v>
      </c>
      <c r="D62">
        <v>52.13</v>
      </c>
      <c r="E62">
        <v>3.78</v>
      </c>
    </row>
    <row r="63" spans="1:5" x14ac:dyDescent="0.3">
      <c r="A63" s="1">
        <v>3150</v>
      </c>
      <c r="B63">
        <v>26.76</v>
      </c>
      <c r="C63">
        <v>65.45</v>
      </c>
      <c r="D63">
        <v>52.56</v>
      </c>
      <c r="E63">
        <v>3.82</v>
      </c>
    </row>
    <row r="64" spans="1:5" x14ac:dyDescent="0.3">
      <c r="A64" s="1">
        <v>3200</v>
      </c>
      <c r="B64">
        <v>26.82</v>
      </c>
      <c r="C64">
        <v>66.790000000000006</v>
      </c>
      <c r="D64">
        <v>52.98</v>
      </c>
      <c r="E64">
        <v>3.86</v>
      </c>
    </row>
    <row r="65" spans="1:5" x14ac:dyDescent="0.3">
      <c r="A65" s="1">
        <v>3250</v>
      </c>
      <c r="B65">
        <v>26.88</v>
      </c>
      <c r="C65">
        <v>68.13</v>
      </c>
      <c r="D65">
        <v>53.4</v>
      </c>
      <c r="E65">
        <v>3.9</v>
      </c>
    </row>
    <row r="66" spans="1:5" x14ac:dyDescent="0.3">
      <c r="A66" s="1">
        <v>3300</v>
      </c>
      <c r="B66">
        <v>26.94</v>
      </c>
      <c r="C66">
        <v>69.47</v>
      </c>
      <c r="D66">
        <v>53.81</v>
      </c>
      <c r="E66">
        <v>3.94</v>
      </c>
    </row>
    <row r="67" spans="1:5" x14ac:dyDescent="0.3">
      <c r="A67" s="1">
        <v>3350</v>
      </c>
      <c r="B67">
        <v>27</v>
      </c>
      <c r="C67">
        <v>70.819999999999993</v>
      </c>
      <c r="D67">
        <v>54.22</v>
      </c>
      <c r="E67">
        <v>3.98</v>
      </c>
    </row>
    <row r="68" spans="1:5" x14ac:dyDescent="0.3">
      <c r="A68" s="1">
        <v>3400</v>
      </c>
      <c r="B68">
        <v>27.06</v>
      </c>
      <c r="C68">
        <v>72.17</v>
      </c>
      <c r="D68">
        <v>54.62</v>
      </c>
      <c r="E68">
        <v>4.0199999999999996</v>
      </c>
    </row>
    <row r="69" spans="1:5" x14ac:dyDescent="0.3">
      <c r="A69" s="1">
        <v>3450</v>
      </c>
      <c r="B69">
        <v>27.12</v>
      </c>
      <c r="C69">
        <v>73.53</v>
      </c>
      <c r="D69">
        <v>55.01</v>
      </c>
      <c r="E69">
        <v>4.05</v>
      </c>
    </row>
    <row r="70" spans="1:5" x14ac:dyDescent="0.3">
      <c r="A70" s="1">
        <v>3500</v>
      </c>
      <c r="B70">
        <v>27.18</v>
      </c>
      <c r="C70">
        <v>74.89</v>
      </c>
      <c r="D70">
        <v>55.4</v>
      </c>
      <c r="E70">
        <v>4.09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70"/>
  <sheetViews>
    <sheetView workbookViewId="0">
      <selection activeCell="I23" sqref="I23"/>
    </sheetView>
  </sheetViews>
  <sheetFormatPr defaultColWidth="15.6640625" defaultRowHeight="14.4" x14ac:dyDescent="0.3"/>
  <sheetData>
    <row r="1" spans="1:5" x14ac:dyDescent="0.3">
      <c r="A1" t="s">
        <v>14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28.14</v>
      </c>
      <c r="C3">
        <v>3.12</v>
      </c>
      <c r="D3">
        <v>173.46</v>
      </c>
      <c r="E3">
        <v>67.78</v>
      </c>
    </row>
    <row r="4" spans="1:5" x14ac:dyDescent="0.3">
      <c r="A4">
        <v>250</v>
      </c>
      <c r="B4">
        <v>31.9</v>
      </c>
      <c r="C4">
        <v>1.62</v>
      </c>
      <c r="D4">
        <v>180.15</v>
      </c>
      <c r="E4">
        <v>58.48</v>
      </c>
    </row>
    <row r="5" spans="1:5" x14ac:dyDescent="0.3">
      <c r="A5">
        <v>298</v>
      </c>
      <c r="B5">
        <v>35.14</v>
      </c>
      <c r="C5">
        <v>0</v>
      </c>
      <c r="D5">
        <v>186.05</v>
      </c>
      <c r="E5">
        <v>52.59</v>
      </c>
    </row>
    <row r="6" spans="1:5" x14ac:dyDescent="0.3">
      <c r="A6">
        <v>300</v>
      </c>
      <c r="B6">
        <v>35.26</v>
      </c>
      <c r="C6">
        <v>7.0000000000000007E-2</v>
      </c>
      <c r="D6">
        <v>186.27</v>
      </c>
      <c r="E6">
        <v>52.4</v>
      </c>
    </row>
    <row r="7" spans="1:5" x14ac:dyDescent="0.3">
      <c r="A7">
        <v>350</v>
      </c>
      <c r="B7">
        <v>38.33</v>
      </c>
      <c r="C7">
        <v>1.91</v>
      </c>
      <c r="D7">
        <v>191.94</v>
      </c>
      <c r="E7">
        <v>48.17</v>
      </c>
    </row>
    <row r="8" spans="1:5" x14ac:dyDescent="0.3">
      <c r="A8">
        <v>400</v>
      </c>
      <c r="B8">
        <v>41.19</v>
      </c>
      <c r="C8">
        <v>3.89</v>
      </c>
      <c r="D8">
        <v>197.24</v>
      </c>
      <c r="E8">
        <v>45.07</v>
      </c>
    </row>
    <row r="9" spans="1:5" x14ac:dyDescent="0.3">
      <c r="A9">
        <v>450</v>
      </c>
      <c r="B9">
        <v>43.93</v>
      </c>
      <c r="C9">
        <v>6.02</v>
      </c>
      <c r="D9">
        <v>202.25</v>
      </c>
      <c r="E9">
        <v>42.73</v>
      </c>
    </row>
    <row r="10" spans="1:5" x14ac:dyDescent="0.3">
      <c r="A10">
        <v>500</v>
      </c>
      <c r="B10">
        <v>46.61</v>
      </c>
      <c r="C10">
        <v>8.2899999999999991</v>
      </c>
      <c r="D10">
        <v>207.02</v>
      </c>
      <c r="E10">
        <v>40.92</v>
      </c>
    </row>
    <row r="11" spans="1:5" x14ac:dyDescent="0.3">
      <c r="A11">
        <v>550</v>
      </c>
      <c r="B11">
        <v>49.26</v>
      </c>
      <c r="C11">
        <v>10.68</v>
      </c>
      <c r="D11">
        <v>211.59</v>
      </c>
      <c r="E11">
        <v>39.49</v>
      </c>
    </row>
    <row r="12" spans="1:5" x14ac:dyDescent="0.3">
      <c r="A12">
        <v>600</v>
      </c>
      <c r="B12">
        <v>51.93</v>
      </c>
      <c r="C12">
        <v>13.21</v>
      </c>
      <c r="D12">
        <v>215.99</v>
      </c>
      <c r="E12">
        <v>38.340000000000003</v>
      </c>
    </row>
    <row r="13" spans="1:5" x14ac:dyDescent="0.3">
      <c r="A13">
        <v>650</v>
      </c>
      <c r="B13">
        <v>54.62</v>
      </c>
      <c r="C13">
        <v>15.88</v>
      </c>
      <c r="D13">
        <v>220.25</v>
      </c>
      <c r="E13">
        <v>37.409999999999997</v>
      </c>
    </row>
    <row r="14" spans="1:5" x14ac:dyDescent="0.3">
      <c r="A14">
        <v>700</v>
      </c>
      <c r="B14">
        <v>57.33</v>
      </c>
      <c r="C14">
        <v>18.670000000000002</v>
      </c>
      <c r="D14">
        <v>224.4</v>
      </c>
      <c r="E14">
        <v>36.65</v>
      </c>
    </row>
    <row r="15" spans="1:5" x14ac:dyDescent="0.3">
      <c r="A15">
        <v>750</v>
      </c>
      <c r="B15">
        <v>60.05</v>
      </c>
      <c r="C15">
        <v>21.61</v>
      </c>
      <c r="D15">
        <v>228.45</v>
      </c>
      <c r="E15">
        <v>36.020000000000003</v>
      </c>
    </row>
    <row r="16" spans="1:5" x14ac:dyDescent="0.3">
      <c r="A16">
        <v>800</v>
      </c>
      <c r="B16">
        <v>62.75</v>
      </c>
      <c r="C16">
        <v>24.68</v>
      </c>
      <c r="D16">
        <v>232.41</v>
      </c>
      <c r="E16">
        <v>35.5</v>
      </c>
    </row>
    <row r="17" spans="1:5" x14ac:dyDescent="0.3">
      <c r="A17">
        <v>850</v>
      </c>
      <c r="B17">
        <v>65.38</v>
      </c>
      <c r="C17">
        <v>27.88</v>
      </c>
      <c r="D17">
        <v>236.29</v>
      </c>
      <c r="E17">
        <v>35.07</v>
      </c>
    </row>
    <row r="18" spans="1:5" x14ac:dyDescent="0.3">
      <c r="A18">
        <v>900</v>
      </c>
      <c r="B18">
        <v>67.88</v>
      </c>
      <c r="C18">
        <v>31.22</v>
      </c>
      <c r="D18">
        <v>240.1</v>
      </c>
      <c r="E18">
        <v>34.72</v>
      </c>
    </row>
    <row r="19" spans="1:5" x14ac:dyDescent="0.3">
      <c r="A19">
        <v>950</v>
      </c>
      <c r="B19">
        <v>70.17</v>
      </c>
      <c r="C19">
        <v>34.67</v>
      </c>
      <c r="D19">
        <v>243.83</v>
      </c>
      <c r="E19">
        <v>34.42</v>
      </c>
    </row>
    <row r="20" spans="1:5" x14ac:dyDescent="0.3">
      <c r="A20" s="1">
        <v>1000</v>
      </c>
      <c r="B20">
        <v>72.16</v>
      </c>
      <c r="C20">
        <v>38.229999999999997</v>
      </c>
      <c r="D20">
        <v>247.48</v>
      </c>
      <c r="E20">
        <v>34.18</v>
      </c>
    </row>
    <row r="21" spans="1:5" x14ac:dyDescent="0.3">
      <c r="A21" s="1">
        <v>1050</v>
      </c>
      <c r="B21">
        <v>73.92</v>
      </c>
      <c r="C21">
        <v>41.88</v>
      </c>
      <c r="D21">
        <v>251.05</v>
      </c>
      <c r="E21">
        <v>33.979999999999997</v>
      </c>
    </row>
    <row r="22" spans="1:5" x14ac:dyDescent="0.3">
      <c r="A22" s="1">
        <v>1100</v>
      </c>
      <c r="B22">
        <v>75.599999999999994</v>
      </c>
      <c r="C22">
        <v>45.62</v>
      </c>
      <c r="D22">
        <v>254.52</v>
      </c>
      <c r="E22">
        <v>33.81</v>
      </c>
    </row>
    <row r="23" spans="1:5" x14ac:dyDescent="0.3">
      <c r="A23" s="1">
        <v>1150</v>
      </c>
      <c r="B23">
        <v>77.19</v>
      </c>
      <c r="C23">
        <v>49.44</v>
      </c>
      <c r="D23">
        <v>257.92</v>
      </c>
      <c r="E23">
        <v>33.68</v>
      </c>
    </row>
    <row r="24" spans="1:5" x14ac:dyDescent="0.3">
      <c r="A24" s="1">
        <v>1200</v>
      </c>
      <c r="B24">
        <v>78.709999999999994</v>
      </c>
      <c r="C24">
        <v>53.34</v>
      </c>
      <c r="D24">
        <v>261.24</v>
      </c>
      <c r="E24">
        <v>33.58</v>
      </c>
    </row>
    <row r="25" spans="1:5" x14ac:dyDescent="0.3">
      <c r="A25" s="1">
        <v>1250</v>
      </c>
      <c r="B25">
        <v>80.150000000000006</v>
      </c>
      <c r="C25">
        <v>57.31</v>
      </c>
      <c r="D25">
        <v>264.48</v>
      </c>
      <c r="E25">
        <v>33.5</v>
      </c>
    </row>
    <row r="26" spans="1:5" x14ac:dyDescent="0.3">
      <c r="A26" s="1">
        <v>1300</v>
      </c>
      <c r="B26">
        <v>81.52</v>
      </c>
      <c r="C26">
        <v>61.35</v>
      </c>
      <c r="D26">
        <v>267.64999999999998</v>
      </c>
      <c r="E26">
        <v>33.450000000000003</v>
      </c>
    </row>
    <row r="27" spans="1:5" x14ac:dyDescent="0.3">
      <c r="A27" s="1">
        <v>1350</v>
      </c>
      <c r="B27">
        <v>82.82</v>
      </c>
      <c r="C27">
        <v>65.459999999999994</v>
      </c>
      <c r="D27">
        <v>270.75</v>
      </c>
      <c r="E27">
        <v>33.409999999999997</v>
      </c>
    </row>
    <row r="28" spans="1:5" x14ac:dyDescent="0.3">
      <c r="A28" s="1">
        <v>1400</v>
      </c>
      <c r="B28">
        <v>84.05</v>
      </c>
      <c r="C28">
        <v>69.63</v>
      </c>
      <c r="D28">
        <v>273.79000000000002</v>
      </c>
      <c r="E28">
        <v>33.380000000000003</v>
      </c>
    </row>
    <row r="29" spans="1:5" x14ac:dyDescent="0.3">
      <c r="A29" s="1">
        <v>1450</v>
      </c>
      <c r="B29">
        <v>85.22</v>
      </c>
      <c r="C29">
        <v>73.86</v>
      </c>
      <c r="D29">
        <v>276.76</v>
      </c>
      <c r="E29">
        <v>33.369999999999997</v>
      </c>
    </row>
    <row r="30" spans="1:5" x14ac:dyDescent="0.3">
      <c r="A30" s="1">
        <v>1500</v>
      </c>
      <c r="B30">
        <v>86.32</v>
      </c>
      <c r="C30">
        <v>78.150000000000006</v>
      </c>
      <c r="D30">
        <v>279.66000000000003</v>
      </c>
      <c r="E30">
        <v>33.380000000000003</v>
      </c>
    </row>
    <row r="31" spans="1:5" x14ac:dyDescent="0.3">
      <c r="A31" s="1">
        <v>1550</v>
      </c>
      <c r="B31">
        <v>87.36</v>
      </c>
      <c r="C31">
        <v>82.49</v>
      </c>
      <c r="D31">
        <v>282.51</v>
      </c>
      <c r="E31">
        <v>33.39</v>
      </c>
    </row>
    <row r="32" spans="1:5" x14ac:dyDescent="0.3">
      <c r="A32" s="1">
        <v>1600</v>
      </c>
      <c r="B32">
        <v>88.35</v>
      </c>
      <c r="C32">
        <v>86.89</v>
      </c>
      <c r="D32">
        <v>285.3</v>
      </c>
      <c r="E32">
        <v>33.409999999999997</v>
      </c>
    </row>
    <row r="33" spans="1:5" x14ac:dyDescent="0.3">
      <c r="A33" s="1">
        <v>1650</v>
      </c>
      <c r="B33">
        <v>89.29</v>
      </c>
      <c r="C33">
        <v>91.33</v>
      </c>
      <c r="D33">
        <v>288.02999999999997</v>
      </c>
      <c r="E33">
        <v>33.450000000000003</v>
      </c>
    </row>
    <row r="34" spans="1:5" x14ac:dyDescent="0.3">
      <c r="A34" s="1">
        <v>1700</v>
      </c>
      <c r="B34">
        <v>90.17</v>
      </c>
      <c r="C34">
        <v>95.81</v>
      </c>
      <c r="D34">
        <v>290.70999999999998</v>
      </c>
      <c r="E34">
        <v>33.49</v>
      </c>
    </row>
    <row r="35" spans="1:5" x14ac:dyDescent="0.3">
      <c r="A35" s="1">
        <v>1750</v>
      </c>
      <c r="B35">
        <v>91</v>
      </c>
      <c r="C35">
        <v>100.34</v>
      </c>
      <c r="D35">
        <v>293.33999999999997</v>
      </c>
      <c r="E35">
        <v>33.53</v>
      </c>
    </row>
    <row r="36" spans="1:5" x14ac:dyDescent="0.3">
      <c r="A36" s="1">
        <v>1800</v>
      </c>
      <c r="B36">
        <v>91.78</v>
      </c>
      <c r="C36">
        <v>104.91</v>
      </c>
      <c r="D36">
        <v>295.91000000000003</v>
      </c>
      <c r="E36">
        <v>33.590000000000003</v>
      </c>
    </row>
    <row r="37" spans="1:5" x14ac:dyDescent="0.3">
      <c r="A37" s="1">
        <v>1850</v>
      </c>
      <c r="B37">
        <v>92.52</v>
      </c>
      <c r="C37">
        <v>109.52</v>
      </c>
      <c r="D37">
        <v>298.44</v>
      </c>
      <c r="E37">
        <v>33.64</v>
      </c>
    </row>
    <row r="38" spans="1:5" x14ac:dyDescent="0.3">
      <c r="A38" s="1">
        <v>1900</v>
      </c>
      <c r="B38">
        <v>93.22</v>
      </c>
      <c r="C38">
        <v>114.16</v>
      </c>
      <c r="D38">
        <v>300.92</v>
      </c>
      <c r="E38">
        <v>33.71</v>
      </c>
    </row>
    <row r="39" spans="1:5" x14ac:dyDescent="0.3">
      <c r="A39" s="1">
        <v>1950</v>
      </c>
      <c r="B39">
        <v>93.87</v>
      </c>
      <c r="C39">
        <v>118.84</v>
      </c>
      <c r="D39">
        <v>303.35000000000002</v>
      </c>
      <c r="E39">
        <v>33.78</v>
      </c>
    </row>
    <row r="40" spans="1:5" x14ac:dyDescent="0.3">
      <c r="A40" s="1">
        <v>2000</v>
      </c>
      <c r="B40">
        <v>94.49</v>
      </c>
      <c r="C40">
        <v>123.55</v>
      </c>
      <c r="D40">
        <v>305.73</v>
      </c>
      <c r="E40">
        <v>33.85</v>
      </c>
    </row>
    <row r="41" spans="1:5" x14ac:dyDescent="0.3">
      <c r="A41" s="1">
        <v>2050</v>
      </c>
      <c r="B41">
        <v>95.07</v>
      </c>
      <c r="C41">
        <v>128.29</v>
      </c>
      <c r="D41">
        <v>308.07</v>
      </c>
      <c r="E41">
        <v>33.92</v>
      </c>
    </row>
    <row r="42" spans="1:5" x14ac:dyDescent="0.3">
      <c r="A42" s="1">
        <v>2100</v>
      </c>
      <c r="B42">
        <v>95.62</v>
      </c>
      <c r="C42">
        <v>133.06</v>
      </c>
      <c r="D42">
        <v>310.37</v>
      </c>
      <c r="E42">
        <v>34</v>
      </c>
    </row>
    <row r="43" spans="1:5" x14ac:dyDescent="0.3">
      <c r="A43" s="1">
        <v>2150</v>
      </c>
      <c r="B43">
        <v>96.13</v>
      </c>
      <c r="C43">
        <v>137.85</v>
      </c>
      <c r="D43">
        <v>312.62</v>
      </c>
      <c r="E43">
        <v>34.08</v>
      </c>
    </row>
    <row r="44" spans="1:5" x14ac:dyDescent="0.3">
      <c r="A44" s="1">
        <v>2200</v>
      </c>
      <c r="B44">
        <v>96.61</v>
      </c>
      <c r="C44">
        <v>142.66999999999999</v>
      </c>
      <c r="D44">
        <v>314.83999999999997</v>
      </c>
      <c r="E44">
        <v>34.159999999999997</v>
      </c>
    </row>
    <row r="45" spans="1:5" x14ac:dyDescent="0.3">
      <c r="A45" s="1">
        <v>2250</v>
      </c>
      <c r="B45">
        <v>97.06</v>
      </c>
      <c r="C45">
        <v>147.51</v>
      </c>
      <c r="D45">
        <v>317.02</v>
      </c>
      <c r="E45">
        <v>34.25</v>
      </c>
    </row>
    <row r="46" spans="1:5" x14ac:dyDescent="0.3">
      <c r="A46" s="1">
        <v>2300</v>
      </c>
      <c r="B46">
        <v>97.49</v>
      </c>
      <c r="C46">
        <v>152.38</v>
      </c>
      <c r="D46">
        <v>319.14999999999998</v>
      </c>
      <c r="E46">
        <v>34.340000000000003</v>
      </c>
    </row>
    <row r="47" spans="1:5" x14ac:dyDescent="0.3">
      <c r="A47" s="1">
        <v>2350</v>
      </c>
      <c r="B47">
        <v>97.88</v>
      </c>
      <c r="C47">
        <v>157.26</v>
      </c>
      <c r="D47">
        <v>321.25</v>
      </c>
      <c r="E47">
        <v>34.42</v>
      </c>
    </row>
    <row r="48" spans="1:5" x14ac:dyDescent="0.3">
      <c r="A48" s="1">
        <v>2400</v>
      </c>
      <c r="B48">
        <v>98.26</v>
      </c>
      <c r="C48">
        <v>162.16</v>
      </c>
      <c r="D48">
        <v>323.32</v>
      </c>
      <c r="E48">
        <v>34.51</v>
      </c>
    </row>
    <row r="49" spans="1:5" x14ac:dyDescent="0.3">
      <c r="A49" s="1">
        <v>2450</v>
      </c>
      <c r="B49">
        <v>98.61</v>
      </c>
      <c r="C49">
        <v>167.09</v>
      </c>
      <c r="D49">
        <v>325.35000000000002</v>
      </c>
      <c r="E49">
        <v>34.61</v>
      </c>
    </row>
    <row r="50" spans="1:5" x14ac:dyDescent="0.3">
      <c r="A50" s="1">
        <v>2500</v>
      </c>
      <c r="B50">
        <v>98.94</v>
      </c>
      <c r="C50">
        <v>172.02</v>
      </c>
      <c r="D50">
        <v>327.33999999999997</v>
      </c>
      <c r="E50">
        <v>34.700000000000003</v>
      </c>
    </row>
    <row r="51" spans="1:5" x14ac:dyDescent="0.3">
      <c r="A51" s="1">
        <v>2550</v>
      </c>
      <c r="B51">
        <v>99.25</v>
      </c>
      <c r="C51">
        <v>176.98</v>
      </c>
      <c r="D51">
        <v>329.31</v>
      </c>
      <c r="E51">
        <v>34.79</v>
      </c>
    </row>
    <row r="52" spans="1:5" x14ac:dyDescent="0.3">
      <c r="A52" s="1">
        <v>2600</v>
      </c>
      <c r="B52">
        <v>99.54</v>
      </c>
      <c r="C52">
        <v>181.95</v>
      </c>
      <c r="D52">
        <v>331.24</v>
      </c>
      <c r="E52">
        <v>34.89</v>
      </c>
    </row>
    <row r="53" spans="1:5" x14ac:dyDescent="0.3">
      <c r="A53" s="1">
        <v>2650</v>
      </c>
      <c r="B53">
        <v>99.82</v>
      </c>
      <c r="C53">
        <v>186.93</v>
      </c>
      <c r="D53">
        <v>333.14</v>
      </c>
      <c r="E53">
        <v>34.979999999999997</v>
      </c>
    </row>
    <row r="54" spans="1:5" x14ac:dyDescent="0.3">
      <c r="A54" s="1">
        <v>2700</v>
      </c>
      <c r="B54">
        <v>100.08</v>
      </c>
      <c r="C54">
        <v>191.93</v>
      </c>
      <c r="D54">
        <v>335</v>
      </c>
      <c r="E54">
        <v>35.08</v>
      </c>
    </row>
    <row r="55" spans="1:5" x14ac:dyDescent="0.3">
      <c r="A55" s="1">
        <v>2750</v>
      </c>
      <c r="B55">
        <v>100.32</v>
      </c>
      <c r="C55">
        <v>196.94</v>
      </c>
      <c r="D55">
        <v>336.84</v>
      </c>
      <c r="E55">
        <v>35.18</v>
      </c>
    </row>
    <row r="56" spans="1:5" x14ac:dyDescent="0.3">
      <c r="A56" s="1">
        <v>2800</v>
      </c>
      <c r="B56">
        <v>100.55</v>
      </c>
      <c r="C56">
        <v>201.96</v>
      </c>
      <c r="D56">
        <v>338.65</v>
      </c>
      <c r="E56">
        <v>35.270000000000003</v>
      </c>
    </row>
    <row r="57" spans="1:5" x14ac:dyDescent="0.3">
      <c r="A57" s="1">
        <v>2850</v>
      </c>
      <c r="B57">
        <v>100.77</v>
      </c>
      <c r="C57">
        <v>207</v>
      </c>
      <c r="D57">
        <v>340.43</v>
      </c>
      <c r="E57">
        <v>35.369999999999997</v>
      </c>
    </row>
    <row r="58" spans="1:5" x14ac:dyDescent="0.3">
      <c r="A58" s="1">
        <v>2900</v>
      </c>
      <c r="B58">
        <v>100.98</v>
      </c>
      <c r="C58">
        <v>212.04</v>
      </c>
      <c r="D58">
        <v>342.19</v>
      </c>
      <c r="E58">
        <v>35.47</v>
      </c>
    </row>
    <row r="59" spans="1:5" x14ac:dyDescent="0.3">
      <c r="A59" s="1">
        <v>2950</v>
      </c>
      <c r="B59">
        <v>101.18</v>
      </c>
      <c r="C59">
        <v>217.09</v>
      </c>
      <c r="D59">
        <v>343.92</v>
      </c>
      <c r="E59">
        <v>35.57</v>
      </c>
    </row>
    <row r="60" spans="1:5" x14ac:dyDescent="0.3">
      <c r="A60" s="1">
        <v>3000</v>
      </c>
      <c r="B60">
        <v>101.37</v>
      </c>
      <c r="C60">
        <v>222.16</v>
      </c>
      <c r="D60">
        <v>345.62</v>
      </c>
      <c r="E60">
        <v>35.67</v>
      </c>
    </row>
    <row r="61" spans="1:5" x14ac:dyDescent="0.3">
      <c r="A61" s="1">
        <v>3050</v>
      </c>
      <c r="B61">
        <v>101.55</v>
      </c>
      <c r="C61">
        <v>227.23</v>
      </c>
      <c r="D61">
        <v>347.3</v>
      </c>
      <c r="E61">
        <v>35.76</v>
      </c>
    </row>
    <row r="62" spans="1:5" x14ac:dyDescent="0.3">
      <c r="A62" s="1">
        <v>3100</v>
      </c>
      <c r="B62">
        <v>101.72</v>
      </c>
      <c r="C62">
        <v>232.31</v>
      </c>
      <c r="D62">
        <v>348.95</v>
      </c>
      <c r="E62">
        <v>35.86</v>
      </c>
    </row>
    <row r="63" spans="1:5" x14ac:dyDescent="0.3">
      <c r="A63" s="1">
        <v>3150</v>
      </c>
      <c r="B63">
        <v>101.89</v>
      </c>
      <c r="C63">
        <v>237.4</v>
      </c>
      <c r="D63">
        <v>350.58</v>
      </c>
      <c r="E63">
        <v>35.96</v>
      </c>
    </row>
    <row r="64" spans="1:5" x14ac:dyDescent="0.3">
      <c r="A64" s="1">
        <v>3200</v>
      </c>
      <c r="B64">
        <v>102.05</v>
      </c>
      <c r="C64">
        <v>242.5</v>
      </c>
      <c r="D64">
        <v>352.18</v>
      </c>
      <c r="E64">
        <v>36.06</v>
      </c>
    </row>
    <row r="65" spans="1:5" x14ac:dyDescent="0.3">
      <c r="A65" s="1">
        <v>3250</v>
      </c>
      <c r="B65">
        <v>102.2</v>
      </c>
      <c r="C65">
        <v>247.61</v>
      </c>
      <c r="D65">
        <v>353.77</v>
      </c>
      <c r="E65">
        <v>36.159999999999997</v>
      </c>
    </row>
    <row r="66" spans="1:5" x14ac:dyDescent="0.3">
      <c r="A66" s="1">
        <v>3300</v>
      </c>
      <c r="B66">
        <v>102.35</v>
      </c>
      <c r="C66">
        <v>252.72</v>
      </c>
      <c r="D66">
        <v>355.33</v>
      </c>
      <c r="E66">
        <v>36.26</v>
      </c>
    </row>
    <row r="67" spans="1:5" x14ac:dyDescent="0.3">
      <c r="A67" s="1">
        <v>3350</v>
      </c>
      <c r="B67">
        <v>102.5</v>
      </c>
      <c r="C67">
        <v>257.83999999999997</v>
      </c>
      <c r="D67">
        <v>356.87</v>
      </c>
      <c r="E67">
        <v>36.35</v>
      </c>
    </row>
    <row r="68" spans="1:5" x14ac:dyDescent="0.3">
      <c r="A68" s="1">
        <v>3400</v>
      </c>
      <c r="B68">
        <v>102.64</v>
      </c>
      <c r="C68">
        <v>262.97000000000003</v>
      </c>
      <c r="D68">
        <v>358.39</v>
      </c>
      <c r="E68">
        <v>36.450000000000003</v>
      </c>
    </row>
    <row r="69" spans="1:5" x14ac:dyDescent="0.3">
      <c r="A69" s="1">
        <v>3450</v>
      </c>
      <c r="B69">
        <v>102.78</v>
      </c>
      <c r="C69">
        <v>268.11</v>
      </c>
      <c r="D69">
        <v>359.89</v>
      </c>
      <c r="E69">
        <v>36.549999999999997</v>
      </c>
    </row>
    <row r="70" spans="1:5" x14ac:dyDescent="0.3">
      <c r="A70" s="1">
        <v>3500</v>
      </c>
      <c r="B70">
        <v>102.92</v>
      </c>
      <c r="C70">
        <v>273.25</v>
      </c>
      <c r="D70">
        <v>361.37</v>
      </c>
      <c r="E70">
        <v>36.65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70"/>
  <sheetViews>
    <sheetView workbookViewId="0">
      <selection activeCell="H25" sqref="H25"/>
    </sheetView>
  </sheetViews>
  <sheetFormatPr defaultColWidth="15.6640625" defaultRowHeight="14.4" x14ac:dyDescent="0.3"/>
  <sheetData>
    <row r="1" spans="1:5" x14ac:dyDescent="0.3">
      <c r="A1" t="s">
        <v>15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28.52</v>
      </c>
      <c r="C3">
        <v>2.82</v>
      </c>
      <c r="D3">
        <v>119.13</v>
      </c>
      <c r="E3">
        <v>16.02</v>
      </c>
    </row>
    <row r="4" spans="1:5" x14ac:dyDescent="0.3">
      <c r="A4">
        <v>250</v>
      </c>
      <c r="B4">
        <v>28.71</v>
      </c>
      <c r="C4">
        <v>1.39</v>
      </c>
      <c r="D4">
        <v>125.52</v>
      </c>
      <c r="E4">
        <v>15.76</v>
      </c>
    </row>
    <row r="5" spans="1:5" x14ac:dyDescent="0.3">
      <c r="A5">
        <v>298</v>
      </c>
      <c r="B5">
        <v>28.87</v>
      </c>
      <c r="C5">
        <v>0</v>
      </c>
      <c r="D5">
        <v>130.59</v>
      </c>
      <c r="E5">
        <v>15.71</v>
      </c>
    </row>
    <row r="6" spans="1:5" x14ac:dyDescent="0.3">
      <c r="A6">
        <v>300</v>
      </c>
      <c r="B6">
        <v>28.88</v>
      </c>
      <c r="C6">
        <v>0.05</v>
      </c>
      <c r="D6">
        <v>130.77000000000001</v>
      </c>
      <c r="E6">
        <v>15.71</v>
      </c>
    </row>
    <row r="7" spans="1:5" x14ac:dyDescent="0.3">
      <c r="A7">
        <v>350</v>
      </c>
      <c r="B7">
        <v>29.01</v>
      </c>
      <c r="C7">
        <v>1.5</v>
      </c>
      <c r="D7">
        <v>135.22999999999999</v>
      </c>
      <c r="E7">
        <v>15.75</v>
      </c>
    </row>
    <row r="8" spans="1:5" x14ac:dyDescent="0.3">
      <c r="A8">
        <v>400</v>
      </c>
      <c r="B8">
        <v>29.12</v>
      </c>
      <c r="C8">
        <v>2.95</v>
      </c>
      <c r="D8">
        <v>139.11000000000001</v>
      </c>
      <c r="E8">
        <v>15.84</v>
      </c>
    </row>
    <row r="9" spans="1:5" x14ac:dyDescent="0.3">
      <c r="A9">
        <v>450</v>
      </c>
      <c r="B9">
        <v>29.21</v>
      </c>
      <c r="C9">
        <v>4.41</v>
      </c>
      <c r="D9">
        <v>142.54</v>
      </c>
      <c r="E9">
        <v>15.97</v>
      </c>
    </row>
    <row r="10" spans="1:5" x14ac:dyDescent="0.3">
      <c r="A10">
        <v>500</v>
      </c>
      <c r="B10">
        <v>29.27</v>
      </c>
      <c r="C10">
        <v>5.87</v>
      </c>
      <c r="D10">
        <v>145.63</v>
      </c>
      <c r="E10">
        <v>16.100000000000001</v>
      </c>
    </row>
    <row r="11" spans="1:5" x14ac:dyDescent="0.3">
      <c r="A11">
        <v>550</v>
      </c>
      <c r="B11">
        <v>29.33</v>
      </c>
      <c r="C11">
        <v>7.34</v>
      </c>
      <c r="D11">
        <v>148.41999999999999</v>
      </c>
      <c r="E11">
        <v>16.25</v>
      </c>
    </row>
    <row r="12" spans="1:5" x14ac:dyDescent="0.3">
      <c r="A12">
        <v>600</v>
      </c>
      <c r="B12">
        <v>29.37</v>
      </c>
      <c r="C12">
        <v>8.81</v>
      </c>
      <c r="D12">
        <v>150.97</v>
      </c>
      <c r="E12">
        <v>16.39</v>
      </c>
    </row>
    <row r="13" spans="1:5" x14ac:dyDescent="0.3">
      <c r="A13">
        <v>650</v>
      </c>
      <c r="B13">
        <v>29.42</v>
      </c>
      <c r="C13">
        <v>10.28</v>
      </c>
      <c r="D13">
        <v>153.32</v>
      </c>
      <c r="E13">
        <v>16.54</v>
      </c>
    </row>
    <row r="14" spans="1:5" x14ac:dyDescent="0.3">
      <c r="A14">
        <v>700</v>
      </c>
      <c r="B14">
        <v>29.46</v>
      </c>
      <c r="C14">
        <v>11.75</v>
      </c>
      <c r="D14">
        <v>155.51</v>
      </c>
      <c r="E14">
        <v>16.690000000000001</v>
      </c>
    </row>
    <row r="15" spans="1:5" x14ac:dyDescent="0.3">
      <c r="A15">
        <v>750</v>
      </c>
      <c r="B15">
        <v>29.51</v>
      </c>
      <c r="C15">
        <v>13.22</v>
      </c>
      <c r="D15">
        <v>157.54</v>
      </c>
      <c r="E15">
        <v>16.829999999999998</v>
      </c>
    </row>
    <row r="16" spans="1:5" x14ac:dyDescent="0.3">
      <c r="A16">
        <v>800</v>
      </c>
      <c r="B16">
        <v>29.58</v>
      </c>
      <c r="C16">
        <v>14.7</v>
      </c>
      <c r="D16">
        <v>159.44999999999999</v>
      </c>
      <c r="E16">
        <v>16.97</v>
      </c>
    </row>
    <row r="17" spans="1:5" x14ac:dyDescent="0.3">
      <c r="A17">
        <v>850</v>
      </c>
      <c r="B17">
        <v>29.67</v>
      </c>
      <c r="C17">
        <v>16.18</v>
      </c>
      <c r="D17">
        <v>161.24</v>
      </c>
      <c r="E17">
        <v>17.100000000000001</v>
      </c>
    </row>
    <row r="18" spans="1:5" x14ac:dyDescent="0.3">
      <c r="A18">
        <v>900</v>
      </c>
      <c r="B18">
        <v>29.79</v>
      </c>
      <c r="C18">
        <v>17.670000000000002</v>
      </c>
      <c r="D18">
        <v>162.94</v>
      </c>
      <c r="E18">
        <v>17.239999999999998</v>
      </c>
    </row>
    <row r="19" spans="1:5" x14ac:dyDescent="0.3">
      <c r="A19">
        <v>950</v>
      </c>
      <c r="B19">
        <v>29.95</v>
      </c>
      <c r="C19">
        <v>19.16</v>
      </c>
      <c r="D19">
        <v>164.56</v>
      </c>
      <c r="E19">
        <v>17.37</v>
      </c>
    </row>
    <row r="20" spans="1:5" x14ac:dyDescent="0.3">
      <c r="A20" s="1">
        <v>1000</v>
      </c>
      <c r="B20">
        <v>30.16</v>
      </c>
      <c r="C20">
        <v>20.66</v>
      </c>
      <c r="D20">
        <v>166.1</v>
      </c>
      <c r="E20">
        <v>17.489999999999998</v>
      </c>
    </row>
    <row r="21" spans="1:5" x14ac:dyDescent="0.3">
      <c r="A21" s="1">
        <v>1050</v>
      </c>
      <c r="B21">
        <v>30.39</v>
      </c>
      <c r="C21">
        <v>22.18</v>
      </c>
      <c r="D21">
        <v>167.58</v>
      </c>
      <c r="E21">
        <v>17.62</v>
      </c>
    </row>
    <row r="22" spans="1:5" x14ac:dyDescent="0.3">
      <c r="A22" s="1">
        <v>1100</v>
      </c>
      <c r="B22">
        <v>30.62</v>
      </c>
      <c r="C22">
        <v>23.7</v>
      </c>
      <c r="D22">
        <v>168.99</v>
      </c>
      <c r="E22">
        <v>17.73</v>
      </c>
    </row>
    <row r="23" spans="1:5" x14ac:dyDescent="0.3">
      <c r="A23" s="1">
        <v>1150</v>
      </c>
      <c r="B23">
        <v>30.85</v>
      </c>
      <c r="C23">
        <v>25.24</v>
      </c>
      <c r="D23">
        <v>170.36</v>
      </c>
      <c r="E23">
        <v>17.850000000000001</v>
      </c>
    </row>
    <row r="24" spans="1:5" x14ac:dyDescent="0.3">
      <c r="A24" s="1">
        <v>1200</v>
      </c>
      <c r="B24">
        <v>31.08</v>
      </c>
      <c r="C24">
        <v>26.79</v>
      </c>
      <c r="D24">
        <v>171.68</v>
      </c>
      <c r="E24">
        <v>17.96</v>
      </c>
    </row>
    <row r="25" spans="1:5" x14ac:dyDescent="0.3">
      <c r="A25" s="1">
        <v>1250</v>
      </c>
      <c r="B25">
        <v>31.3</v>
      </c>
      <c r="C25">
        <v>28.35</v>
      </c>
      <c r="D25">
        <v>172.95</v>
      </c>
      <c r="E25">
        <v>18.07</v>
      </c>
    </row>
    <row r="26" spans="1:5" x14ac:dyDescent="0.3">
      <c r="A26" s="1">
        <v>1300</v>
      </c>
      <c r="B26">
        <v>31.51</v>
      </c>
      <c r="C26">
        <v>29.92</v>
      </c>
      <c r="D26">
        <v>174.18</v>
      </c>
      <c r="E26">
        <v>18.18</v>
      </c>
    </row>
    <row r="27" spans="1:5" x14ac:dyDescent="0.3">
      <c r="A27" s="1">
        <v>1350</v>
      </c>
      <c r="B27">
        <v>31.73</v>
      </c>
      <c r="C27">
        <v>31.5</v>
      </c>
      <c r="D27">
        <v>175.38</v>
      </c>
      <c r="E27">
        <v>18.29</v>
      </c>
    </row>
    <row r="28" spans="1:5" x14ac:dyDescent="0.3">
      <c r="A28" s="1">
        <v>1400</v>
      </c>
      <c r="B28">
        <v>31.94</v>
      </c>
      <c r="C28">
        <v>33.090000000000003</v>
      </c>
      <c r="D28">
        <v>176.53</v>
      </c>
      <c r="E28">
        <v>18.39</v>
      </c>
    </row>
    <row r="29" spans="1:5" x14ac:dyDescent="0.3">
      <c r="A29" s="1">
        <v>1450</v>
      </c>
      <c r="B29">
        <v>32.15</v>
      </c>
      <c r="C29">
        <v>34.69</v>
      </c>
      <c r="D29">
        <v>177.66</v>
      </c>
      <c r="E29">
        <v>18.489999999999998</v>
      </c>
    </row>
    <row r="30" spans="1:5" x14ac:dyDescent="0.3">
      <c r="A30" s="1">
        <v>1500</v>
      </c>
      <c r="B30">
        <v>32.35</v>
      </c>
      <c r="C30">
        <v>36.299999999999997</v>
      </c>
      <c r="D30">
        <v>178.75</v>
      </c>
      <c r="E30">
        <v>18.59</v>
      </c>
    </row>
    <row r="31" spans="1:5" x14ac:dyDescent="0.3">
      <c r="A31" s="1">
        <v>1550</v>
      </c>
      <c r="B31">
        <v>32.56</v>
      </c>
      <c r="C31">
        <v>37.93</v>
      </c>
      <c r="D31">
        <v>179.82</v>
      </c>
      <c r="E31">
        <v>18.68</v>
      </c>
    </row>
    <row r="32" spans="1:5" x14ac:dyDescent="0.3">
      <c r="A32" s="1">
        <v>1600</v>
      </c>
      <c r="B32">
        <v>32.76</v>
      </c>
      <c r="C32">
        <v>39.56</v>
      </c>
      <c r="D32">
        <v>180.85</v>
      </c>
      <c r="E32">
        <v>18.78</v>
      </c>
    </row>
    <row r="33" spans="1:5" x14ac:dyDescent="0.3">
      <c r="A33" s="1">
        <v>1650</v>
      </c>
      <c r="B33">
        <v>32.950000000000003</v>
      </c>
      <c r="C33">
        <v>41.2</v>
      </c>
      <c r="D33">
        <v>181.86</v>
      </c>
      <c r="E33">
        <v>18.87</v>
      </c>
    </row>
    <row r="34" spans="1:5" x14ac:dyDescent="0.3">
      <c r="A34" s="1">
        <v>1700</v>
      </c>
      <c r="B34">
        <v>33.14</v>
      </c>
      <c r="C34">
        <v>42.86</v>
      </c>
      <c r="D34">
        <v>182.85</v>
      </c>
      <c r="E34">
        <v>18.96</v>
      </c>
    </row>
    <row r="35" spans="1:5" x14ac:dyDescent="0.3">
      <c r="A35" s="1">
        <v>1750</v>
      </c>
      <c r="B35">
        <v>33.33</v>
      </c>
      <c r="C35">
        <v>44.52</v>
      </c>
      <c r="D35">
        <v>183.81</v>
      </c>
      <c r="E35">
        <v>19.05</v>
      </c>
    </row>
    <row r="36" spans="1:5" x14ac:dyDescent="0.3">
      <c r="A36" s="1">
        <v>1800</v>
      </c>
      <c r="B36">
        <v>33.520000000000003</v>
      </c>
      <c r="C36">
        <v>46.19</v>
      </c>
      <c r="D36">
        <v>184.76</v>
      </c>
      <c r="E36">
        <v>19.14</v>
      </c>
    </row>
    <row r="37" spans="1:5" x14ac:dyDescent="0.3">
      <c r="A37" s="1">
        <v>1850</v>
      </c>
      <c r="B37">
        <v>33.700000000000003</v>
      </c>
      <c r="C37">
        <v>47.87</v>
      </c>
      <c r="D37">
        <v>185.68</v>
      </c>
      <c r="E37">
        <v>19.22</v>
      </c>
    </row>
    <row r="38" spans="1:5" x14ac:dyDescent="0.3">
      <c r="A38" s="1">
        <v>1900</v>
      </c>
      <c r="B38">
        <v>33.880000000000003</v>
      </c>
      <c r="C38">
        <v>49.56</v>
      </c>
      <c r="D38">
        <v>186.58</v>
      </c>
      <c r="E38">
        <v>19.3</v>
      </c>
    </row>
    <row r="39" spans="1:5" x14ac:dyDescent="0.3">
      <c r="A39" s="1">
        <v>1950</v>
      </c>
      <c r="B39">
        <v>34.06</v>
      </c>
      <c r="C39">
        <v>51.26</v>
      </c>
      <c r="D39">
        <v>187.46</v>
      </c>
      <c r="E39">
        <v>19.39</v>
      </c>
    </row>
    <row r="40" spans="1:5" x14ac:dyDescent="0.3">
      <c r="A40" s="1">
        <v>2000</v>
      </c>
      <c r="B40">
        <v>34.229999999999997</v>
      </c>
      <c r="C40">
        <v>52.97</v>
      </c>
      <c r="D40">
        <v>188.33</v>
      </c>
      <c r="E40">
        <v>19.47</v>
      </c>
    </row>
    <row r="41" spans="1:5" x14ac:dyDescent="0.3">
      <c r="A41" s="1">
        <v>2050</v>
      </c>
      <c r="B41">
        <v>34.409999999999997</v>
      </c>
      <c r="C41">
        <v>54.68</v>
      </c>
      <c r="D41">
        <v>189.17</v>
      </c>
      <c r="E41">
        <v>19.55</v>
      </c>
    </row>
    <row r="42" spans="1:5" x14ac:dyDescent="0.3">
      <c r="A42" s="1">
        <v>2100</v>
      </c>
      <c r="B42">
        <v>34.57</v>
      </c>
      <c r="C42">
        <v>56.41</v>
      </c>
      <c r="D42">
        <v>190</v>
      </c>
      <c r="E42">
        <v>19.62</v>
      </c>
    </row>
    <row r="43" spans="1:5" x14ac:dyDescent="0.3">
      <c r="A43" s="1">
        <v>2150</v>
      </c>
      <c r="B43">
        <v>34.74</v>
      </c>
      <c r="C43">
        <v>58.14</v>
      </c>
      <c r="D43">
        <v>190.82</v>
      </c>
      <c r="E43">
        <v>19.7</v>
      </c>
    </row>
    <row r="44" spans="1:5" x14ac:dyDescent="0.3">
      <c r="A44" s="1">
        <v>2200</v>
      </c>
      <c r="B44">
        <v>34.9</v>
      </c>
      <c r="C44">
        <v>59.88</v>
      </c>
      <c r="D44">
        <v>191.62</v>
      </c>
      <c r="E44">
        <v>19.77</v>
      </c>
    </row>
    <row r="45" spans="1:5" x14ac:dyDescent="0.3">
      <c r="A45" s="1">
        <v>2250</v>
      </c>
      <c r="B45">
        <v>35.06</v>
      </c>
      <c r="C45">
        <v>61.63</v>
      </c>
      <c r="D45">
        <v>192.41</v>
      </c>
      <c r="E45">
        <v>19.850000000000001</v>
      </c>
    </row>
    <row r="46" spans="1:5" x14ac:dyDescent="0.3">
      <c r="A46" s="1">
        <v>2300</v>
      </c>
      <c r="B46">
        <v>35.21</v>
      </c>
      <c r="C46">
        <v>63.39</v>
      </c>
      <c r="D46">
        <v>193.18</v>
      </c>
      <c r="E46">
        <v>19.920000000000002</v>
      </c>
    </row>
    <row r="47" spans="1:5" x14ac:dyDescent="0.3">
      <c r="A47" s="1">
        <v>2350</v>
      </c>
      <c r="B47">
        <v>35.369999999999997</v>
      </c>
      <c r="C47">
        <v>65.150000000000006</v>
      </c>
      <c r="D47">
        <v>193.94</v>
      </c>
      <c r="E47">
        <v>19.989999999999998</v>
      </c>
    </row>
    <row r="48" spans="1:5" x14ac:dyDescent="0.3">
      <c r="A48" s="1">
        <v>2400</v>
      </c>
      <c r="B48">
        <v>35.520000000000003</v>
      </c>
      <c r="C48">
        <v>66.92</v>
      </c>
      <c r="D48">
        <v>194.68</v>
      </c>
      <c r="E48">
        <v>20.059999999999999</v>
      </c>
    </row>
    <row r="49" spans="1:5" x14ac:dyDescent="0.3">
      <c r="A49" s="1">
        <v>2450</v>
      </c>
      <c r="B49">
        <v>35.659999999999997</v>
      </c>
      <c r="C49">
        <v>68.7</v>
      </c>
      <c r="D49">
        <v>195.42</v>
      </c>
      <c r="E49">
        <v>20.13</v>
      </c>
    </row>
    <row r="50" spans="1:5" x14ac:dyDescent="0.3">
      <c r="A50" s="1">
        <v>2500</v>
      </c>
      <c r="B50">
        <v>35.81</v>
      </c>
      <c r="C50">
        <v>70.489999999999995</v>
      </c>
      <c r="D50">
        <v>196.14</v>
      </c>
      <c r="E50">
        <v>20.2</v>
      </c>
    </row>
    <row r="51" spans="1:5" x14ac:dyDescent="0.3">
      <c r="A51" s="1">
        <v>2550</v>
      </c>
      <c r="B51">
        <v>35.950000000000003</v>
      </c>
      <c r="C51">
        <v>72.28</v>
      </c>
      <c r="D51">
        <v>196.85</v>
      </c>
      <c r="E51">
        <v>20.27</v>
      </c>
    </row>
    <row r="52" spans="1:5" x14ac:dyDescent="0.3">
      <c r="A52" s="1">
        <v>2600</v>
      </c>
      <c r="B52">
        <v>36.090000000000003</v>
      </c>
      <c r="C52">
        <v>74.08</v>
      </c>
      <c r="D52">
        <v>197.55</v>
      </c>
      <c r="E52">
        <v>20.329999999999998</v>
      </c>
    </row>
    <row r="53" spans="1:5" x14ac:dyDescent="0.3">
      <c r="A53" s="1">
        <v>2650</v>
      </c>
      <c r="B53">
        <v>36.229999999999997</v>
      </c>
      <c r="C53">
        <v>75.89</v>
      </c>
      <c r="D53">
        <v>198.24</v>
      </c>
      <c r="E53">
        <v>20.399999999999999</v>
      </c>
    </row>
    <row r="54" spans="1:5" x14ac:dyDescent="0.3">
      <c r="A54" s="1">
        <v>2700</v>
      </c>
      <c r="B54">
        <v>36.36</v>
      </c>
      <c r="C54">
        <v>77.709999999999994</v>
      </c>
      <c r="D54">
        <v>198.92</v>
      </c>
      <c r="E54">
        <v>20.46</v>
      </c>
    </row>
    <row r="55" spans="1:5" x14ac:dyDescent="0.3">
      <c r="A55" s="1">
        <v>2750</v>
      </c>
      <c r="B55">
        <v>36.49</v>
      </c>
      <c r="C55">
        <v>79.53</v>
      </c>
      <c r="D55">
        <v>199.58</v>
      </c>
      <c r="E55">
        <v>20.53</v>
      </c>
    </row>
    <row r="56" spans="1:5" x14ac:dyDescent="0.3">
      <c r="A56" s="1">
        <v>2800</v>
      </c>
      <c r="B56">
        <v>36.619999999999997</v>
      </c>
      <c r="C56">
        <v>81.349999999999994</v>
      </c>
      <c r="D56">
        <v>200.24</v>
      </c>
      <c r="E56">
        <v>20.59</v>
      </c>
    </row>
    <row r="57" spans="1:5" x14ac:dyDescent="0.3">
      <c r="A57" s="1">
        <v>2850</v>
      </c>
      <c r="B57">
        <v>36.75</v>
      </c>
      <c r="C57">
        <v>83.19</v>
      </c>
      <c r="D57">
        <v>200.89</v>
      </c>
      <c r="E57">
        <v>20.65</v>
      </c>
    </row>
    <row r="58" spans="1:5" x14ac:dyDescent="0.3">
      <c r="A58" s="1">
        <v>2900</v>
      </c>
      <c r="B58">
        <v>36.869999999999997</v>
      </c>
      <c r="C58">
        <v>85.03</v>
      </c>
      <c r="D58">
        <v>201.53</v>
      </c>
      <c r="E58">
        <v>20.71</v>
      </c>
    </row>
    <row r="59" spans="1:5" x14ac:dyDescent="0.3">
      <c r="A59" s="1">
        <v>2950</v>
      </c>
      <c r="B59">
        <v>36.99</v>
      </c>
      <c r="C59">
        <v>86.88</v>
      </c>
      <c r="D59">
        <v>202.16</v>
      </c>
      <c r="E59">
        <v>20.77</v>
      </c>
    </row>
    <row r="60" spans="1:5" x14ac:dyDescent="0.3">
      <c r="A60" s="1">
        <v>3000</v>
      </c>
      <c r="B60">
        <v>37.11</v>
      </c>
      <c r="C60">
        <v>88.73</v>
      </c>
      <c r="D60">
        <v>202.79</v>
      </c>
      <c r="E60">
        <v>20.83</v>
      </c>
    </row>
    <row r="61" spans="1:5" x14ac:dyDescent="0.3">
      <c r="A61" s="1">
        <v>3050</v>
      </c>
      <c r="B61">
        <v>37.229999999999997</v>
      </c>
      <c r="C61">
        <v>90.59</v>
      </c>
      <c r="D61">
        <v>203.4</v>
      </c>
      <c r="E61">
        <v>20.89</v>
      </c>
    </row>
    <row r="62" spans="1:5" x14ac:dyDescent="0.3">
      <c r="A62" s="1">
        <v>3100</v>
      </c>
      <c r="B62">
        <v>37.340000000000003</v>
      </c>
      <c r="C62">
        <v>92.45</v>
      </c>
      <c r="D62">
        <v>204.01</v>
      </c>
      <c r="E62">
        <v>20.95</v>
      </c>
    </row>
    <row r="63" spans="1:5" x14ac:dyDescent="0.3">
      <c r="A63" s="1">
        <v>3150</v>
      </c>
      <c r="B63">
        <v>37.450000000000003</v>
      </c>
      <c r="C63">
        <v>94.32</v>
      </c>
      <c r="D63">
        <v>204.61</v>
      </c>
      <c r="E63">
        <v>21.01</v>
      </c>
    </row>
    <row r="64" spans="1:5" x14ac:dyDescent="0.3">
      <c r="A64" s="1">
        <v>3200</v>
      </c>
      <c r="B64">
        <v>37.56</v>
      </c>
      <c r="C64">
        <v>96.2</v>
      </c>
      <c r="D64">
        <v>205.2</v>
      </c>
      <c r="E64">
        <v>21.06</v>
      </c>
    </row>
    <row r="65" spans="1:5" x14ac:dyDescent="0.3">
      <c r="A65" s="1">
        <v>3250</v>
      </c>
      <c r="B65">
        <v>37.67</v>
      </c>
      <c r="C65">
        <v>98.08</v>
      </c>
      <c r="D65">
        <v>205.78</v>
      </c>
      <c r="E65">
        <v>21.12</v>
      </c>
    </row>
    <row r="66" spans="1:5" x14ac:dyDescent="0.3">
      <c r="A66" s="1">
        <v>3300</v>
      </c>
      <c r="B66">
        <v>37.78</v>
      </c>
      <c r="C66">
        <v>99.96</v>
      </c>
      <c r="D66">
        <v>206.36</v>
      </c>
      <c r="E66">
        <v>21.18</v>
      </c>
    </row>
    <row r="67" spans="1:5" x14ac:dyDescent="0.3">
      <c r="A67" s="1">
        <v>3350</v>
      </c>
      <c r="B67">
        <v>37.880000000000003</v>
      </c>
      <c r="C67">
        <v>101.86</v>
      </c>
      <c r="D67">
        <v>206.92</v>
      </c>
      <c r="E67">
        <v>21.23</v>
      </c>
    </row>
    <row r="68" spans="1:5" x14ac:dyDescent="0.3">
      <c r="A68" s="1">
        <v>3400</v>
      </c>
      <c r="B68">
        <v>37.99</v>
      </c>
      <c r="C68">
        <v>103.75</v>
      </c>
      <c r="D68">
        <v>207.49</v>
      </c>
      <c r="E68">
        <v>21.29</v>
      </c>
    </row>
    <row r="69" spans="1:5" x14ac:dyDescent="0.3">
      <c r="A69" s="1">
        <v>3450</v>
      </c>
      <c r="B69">
        <v>38.090000000000003</v>
      </c>
      <c r="C69">
        <v>105.65</v>
      </c>
      <c r="D69">
        <v>208.04</v>
      </c>
      <c r="E69">
        <v>21.34</v>
      </c>
    </row>
    <row r="70" spans="1:5" x14ac:dyDescent="0.3">
      <c r="A70" s="1">
        <v>3500</v>
      </c>
      <c r="B70">
        <v>38.19</v>
      </c>
      <c r="C70">
        <v>107.56</v>
      </c>
      <c r="D70">
        <v>208.59</v>
      </c>
      <c r="E70">
        <v>21.39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E70"/>
  <sheetViews>
    <sheetView workbookViewId="0">
      <selection activeCell="G28" sqref="G28"/>
    </sheetView>
  </sheetViews>
  <sheetFormatPr defaultColWidth="15.6640625" defaultRowHeight="14.4" x14ac:dyDescent="0.3"/>
  <sheetData>
    <row r="1" spans="1:5" x14ac:dyDescent="0.3">
      <c r="A1" t="s">
        <v>17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20.79</v>
      </c>
      <c r="C3">
        <v>2.04</v>
      </c>
      <c r="D3">
        <v>106.3</v>
      </c>
      <c r="E3">
        <v>117.07</v>
      </c>
    </row>
    <row r="4" spans="1:5" x14ac:dyDescent="0.3">
      <c r="A4">
        <v>250</v>
      </c>
      <c r="B4">
        <v>20.79</v>
      </c>
      <c r="C4">
        <v>1</v>
      </c>
      <c r="D4">
        <v>110.94</v>
      </c>
      <c r="E4">
        <v>91.04</v>
      </c>
    </row>
    <row r="5" spans="1:5" x14ac:dyDescent="0.3">
      <c r="A5">
        <v>298</v>
      </c>
      <c r="B5">
        <v>20.79</v>
      </c>
      <c r="C5">
        <v>0</v>
      </c>
      <c r="D5">
        <v>114.6</v>
      </c>
      <c r="E5">
        <v>74.150000000000006</v>
      </c>
    </row>
    <row r="6" spans="1:5" x14ac:dyDescent="0.3">
      <c r="A6">
        <v>300</v>
      </c>
      <c r="B6">
        <v>20.79</v>
      </c>
      <c r="C6">
        <v>0.04</v>
      </c>
      <c r="D6">
        <v>114.73</v>
      </c>
      <c r="E6">
        <v>73.61</v>
      </c>
    </row>
    <row r="7" spans="1:5" x14ac:dyDescent="0.3">
      <c r="A7">
        <v>350</v>
      </c>
      <c r="B7">
        <v>20.79</v>
      </c>
      <c r="C7">
        <v>1.08</v>
      </c>
      <c r="D7">
        <v>117.93</v>
      </c>
      <c r="E7">
        <v>61.09</v>
      </c>
    </row>
    <row r="8" spans="1:5" x14ac:dyDescent="0.3">
      <c r="A8">
        <v>400</v>
      </c>
      <c r="B8">
        <v>20.79</v>
      </c>
      <c r="C8">
        <v>2.12</v>
      </c>
      <c r="D8">
        <v>120.71</v>
      </c>
      <c r="E8">
        <v>51.66</v>
      </c>
    </row>
    <row r="9" spans="1:5" x14ac:dyDescent="0.3">
      <c r="A9">
        <v>450</v>
      </c>
      <c r="B9">
        <v>20.79</v>
      </c>
      <c r="C9">
        <v>3.16</v>
      </c>
      <c r="D9">
        <v>123.16</v>
      </c>
      <c r="E9">
        <v>44.29</v>
      </c>
    </row>
    <row r="10" spans="1:5" x14ac:dyDescent="0.3">
      <c r="A10">
        <v>500</v>
      </c>
      <c r="B10">
        <v>20.79</v>
      </c>
      <c r="C10">
        <v>4.2</v>
      </c>
      <c r="D10">
        <v>125.35</v>
      </c>
      <c r="E10">
        <v>38.369999999999997</v>
      </c>
    </row>
    <row r="11" spans="1:5" x14ac:dyDescent="0.3">
      <c r="A11">
        <v>550</v>
      </c>
      <c r="B11">
        <v>20.79</v>
      </c>
      <c r="C11">
        <v>5.23</v>
      </c>
      <c r="D11">
        <v>127.33</v>
      </c>
      <c r="E11">
        <v>33.5</v>
      </c>
    </row>
    <row r="12" spans="1:5" x14ac:dyDescent="0.3">
      <c r="A12">
        <v>600</v>
      </c>
      <c r="B12">
        <v>20.79</v>
      </c>
      <c r="C12">
        <v>6.27</v>
      </c>
      <c r="D12">
        <v>129.13</v>
      </c>
      <c r="E12">
        <v>29.42</v>
      </c>
    </row>
    <row r="13" spans="1:5" x14ac:dyDescent="0.3">
      <c r="A13">
        <v>650</v>
      </c>
      <c r="B13">
        <v>20.79</v>
      </c>
      <c r="C13">
        <v>7.31</v>
      </c>
      <c r="D13">
        <v>130.80000000000001</v>
      </c>
      <c r="E13">
        <v>25.95</v>
      </c>
    </row>
    <row r="14" spans="1:5" x14ac:dyDescent="0.3">
      <c r="A14">
        <v>700</v>
      </c>
      <c r="B14">
        <v>20.79</v>
      </c>
      <c r="C14">
        <v>8.35</v>
      </c>
      <c r="D14">
        <v>132.34</v>
      </c>
      <c r="E14">
        <v>22.97</v>
      </c>
    </row>
    <row r="15" spans="1:5" x14ac:dyDescent="0.3">
      <c r="A15">
        <v>750</v>
      </c>
      <c r="B15">
        <v>20.79</v>
      </c>
      <c r="C15">
        <v>9.39</v>
      </c>
      <c r="D15">
        <v>133.77000000000001</v>
      </c>
      <c r="E15">
        <v>20.37</v>
      </c>
    </row>
    <row r="16" spans="1:5" x14ac:dyDescent="0.3">
      <c r="A16">
        <v>800</v>
      </c>
      <c r="B16">
        <v>20.79</v>
      </c>
      <c r="C16">
        <v>10.43</v>
      </c>
      <c r="D16">
        <v>135.11000000000001</v>
      </c>
      <c r="E16">
        <v>18.09</v>
      </c>
    </row>
    <row r="17" spans="1:5" x14ac:dyDescent="0.3">
      <c r="A17">
        <v>850</v>
      </c>
      <c r="B17">
        <v>20.79</v>
      </c>
      <c r="C17">
        <v>11.47</v>
      </c>
      <c r="D17">
        <v>136.37</v>
      </c>
      <c r="E17">
        <v>16.059999999999999</v>
      </c>
    </row>
    <row r="18" spans="1:5" x14ac:dyDescent="0.3">
      <c r="A18">
        <v>900</v>
      </c>
      <c r="B18">
        <v>20.79</v>
      </c>
      <c r="C18">
        <v>12.51</v>
      </c>
      <c r="D18">
        <v>137.56</v>
      </c>
      <c r="E18">
        <v>14.26</v>
      </c>
    </row>
    <row r="19" spans="1:5" x14ac:dyDescent="0.3">
      <c r="A19">
        <v>950</v>
      </c>
      <c r="B19">
        <v>20.79</v>
      </c>
      <c r="C19">
        <v>13.55</v>
      </c>
      <c r="D19">
        <v>138.69</v>
      </c>
      <c r="E19">
        <v>12.63</v>
      </c>
    </row>
    <row r="20" spans="1:5" x14ac:dyDescent="0.3">
      <c r="A20" s="1">
        <v>1000</v>
      </c>
      <c r="B20">
        <v>20.79</v>
      </c>
      <c r="C20">
        <v>14.59</v>
      </c>
      <c r="D20">
        <v>139.75</v>
      </c>
      <c r="E20">
        <v>11.16</v>
      </c>
    </row>
    <row r="21" spans="1:5" x14ac:dyDescent="0.3">
      <c r="A21" s="1">
        <v>1050</v>
      </c>
      <c r="B21">
        <v>20.79</v>
      </c>
      <c r="C21">
        <v>15.63</v>
      </c>
      <c r="D21">
        <v>140.77000000000001</v>
      </c>
      <c r="E21">
        <v>9.83</v>
      </c>
    </row>
    <row r="22" spans="1:5" x14ac:dyDescent="0.3">
      <c r="A22" s="1">
        <v>1100</v>
      </c>
      <c r="B22">
        <v>20.79</v>
      </c>
      <c r="C22">
        <v>16.670000000000002</v>
      </c>
      <c r="D22">
        <v>141.72999999999999</v>
      </c>
      <c r="E22">
        <v>8.61</v>
      </c>
    </row>
    <row r="23" spans="1:5" x14ac:dyDescent="0.3">
      <c r="A23" s="1">
        <v>1150</v>
      </c>
      <c r="B23">
        <v>20.79</v>
      </c>
      <c r="C23">
        <v>17.71</v>
      </c>
      <c r="D23">
        <v>142.66</v>
      </c>
      <c r="E23">
        <v>7.49</v>
      </c>
    </row>
    <row r="24" spans="1:5" x14ac:dyDescent="0.3">
      <c r="A24" s="1">
        <v>1200</v>
      </c>
      <c r="B24">
        <v>20.79</v>
      </c>
      <c r="C24">
        <v>18.739999999999998</v>
      </c>
      <c r="D24">
        <v>143.54</v>
      </c>
      <c r="E24">
        <v>6.46</v>
      </c>
    </row>
    <row r="25" spans="1:5" x14ac:dyDescent="0.3">
      <c r="A25" s="1">
        <v>1250</v>
      </c>
      <c r="B25">
        <v>20.79</v>
      </c>
      <c r="C25">
        <v>19.78</v>
      </c>
      <c r="D25">
        <v>144.38999999999999</v>
      </c>
      <c r="E25">
        <v>5.51</v>
      </c>
    </row>
    <row r="26" spans="1:5" x14ac:dyDescent="0.3">
      <c r="A26" s="1">
        <v>1300</v>
      </c>
      <c r="B26">
        <v>20.79</v>
      </c>
      <c r="C26">
        <v>20.82</v>
      </c>
      <c r="D26">
        <v>145.21</v>
      </c>
      <c r="E26">
        <v>4.63</v>
      </c>
    </row>
    <row r="27" spans="1:5" x14ac:dyDescent="0.3">
      <c r="A27" s="1">
        <v>1350</v>
      </c>
      <c r="B27">
        <v>20.79</v>
      </c>
      <c r="C27">
        <v>21.86</v>
      </c>
      <c r="D27">
        <v>145.99</v>
      </c>
      <c r="E27">
        <v>3.81</v>
      </c>
    </row>
    <row r="28" spans="1:5" x14ac:dyDescent="0.3">
      <c r="A28" s="1">
        <v>1400</v>
      </c>
      <c r="B28">
        <v>20.79</v>
      </c>
      <c r="C28">
        <v>22.9</v>
      </c>
      <c r="D28">
        <v>146.75</v>
      </c>
      <c r="E28">
        <v>3.04</v>
      </c>
    </row>
    <row r="29" spans="1:5" x14ac:dyDescent="0.3">
      <c r="A29" s="1">
        <v>1450</v>
      </c>
      <c r="B29">
        <v>20.79</v>
      </c>
      <c r="C29">
        <v>23.94</v>
      </c>
      <c r="D29">
        <v>147.47999999999999</v>
      </c>
      <c r="E29">
        <v>2.33</v>
      </c>
    </row>
    <row r="30" spans="1:5" x14ac:dyDescent="0.3">
      <c r="A30" s="1">
        <v>1500</v>
      </c>
      <c r="B30">
        <v>20.79</v>
      </c>
      <c r="C30">
        <v>24.98</v>
      </c>
      <c r="D30">
        <v>148.18</v>
      </c>
      <c r="E30">
        <v>1.66</v>
      </c>
    </row>
    <row r="31" spans="1:5" x14ac:dyDescent="0.3">
      <c r="A31" s="1">
        <v>1550</v>
      </c>
      <c r="B31">
        <v>20.79</v>
      </c>
      <c r="C31">
        <v>26.02</v>
      </c>
      <c r="D31">
        <v>148.86000000000001</v>
      </c>
      <c r="E31">
        <v>1.03</v>
      </c>
    </row>
    <row r="32" spans="1:5" x14ac:dyDescent="0.3">
      <c r="A32" s="1">
        <v>1600</v>
      </c>
      <c r="B32">
        <v>20.79</v>
      </c>
      <c r="C32">
        <v>27.06</v>
      </c>
      <c r="D32">
        <v>149.52000000000001</v>
      </c>
      <c r="E32">
        <v>0.44</v>
      </c>
    </row>
    <row r="33" spans="1:5" x14ac:dyDescent="0.3">
      <c r="A33" s="1">
        <v>1650</v>
      </c>
      <c r="B33">
        <v>20.79</v>
      </c>
      <c r="C33">
        <v>28.1</v>
      </c>
      <c r="D33">
        <v>150.16</v>
      </c>
      <c r="E33">
        <v>0.12</v>
      </c>
    </row>
    <row r="34" spans="1:5" x14ac:dyDescent="0.3">
      <c r="A34" s="1">
        <v>1700</v>
      </c>
      <c r="B34">
        <v>20.79</v>
      </c>
      <c r="C34">
        <v>29.14</v>
      </c>
      <c r="D34">
        <v>150.78</v>
      </c>
      <c r="E34">
        <v>0.65</v>
      </c>
    </row>
    <row r="35" spans="1:5" x14ac:dyDescent="0.3">
      <c r="A35" s="1">
        <v>1750</v>
      </c>
      <c r="B35">
        <v>20.79</v>
      </c>
      <c r="C35">
        <v>30.18</v>
      </c>
      <c r="D35">
        <v>151.38</v>
      </c>
      <c r="E35">
        <v>1.1499999999999999</v>
      </c>
    </row>
    <row r="36" spans="1:5" x14ac:dyDescent="0.3">
      <c r="A36" s="1">
        <v>1800</v>
      </c>
      <c r="B36">
        <v>20.79</v>
      </c>
      <c r="C36">
        <v>31.22</v>
      </c>
      <c r="D36">
        <v>151.97</v>
      </c>
      <c r="E36">
        <v>1.63</v>
      </c>
    </row>
    <row r="37" spans="1:5" x14ac:dyDescent="0.3">
      <c r="A37" s="1">
        <v>1850</v>
      </c>
      <c r="B37">
        <v>20.79</v>
      </c>
      <c r="C37">
        <v>32.26</v>
      </c>
      <c r="D37">
        <v>152.54</v>
      </c>
      <c r="E37">
        <v>2.08</v>
      </c>
    </row>
    <row r="38" spans="1:5" x14ac:dyDescent="0.3">
      <c r="A38" s="1">
        <v>1900</v>
      </c>
      <c r="B38">
        <v>20.79</v>
      </c>
      <c r="C38">
        <v>33.29</v>
      </c>
      <c r="D38">
        <v>153.09</v>
      </c>
      <c r="E38">
        <v>2.5099999999999998</v>
      </c>
    </row>
    <row r="39" spans="1:5" x14ac:dyDescent="0.3">
      <c r="A39" s="1">
        <v>1950</v>
      </c>
      <c r="B39">
        <v>20.79</v>
      </c>
      <c r="C39">
        <v>34.33</v>
      </c>
      <c r="D39">
        <v>153.63</v>
      </c>
      <c r="E39">
        <v>2.92</v>
      </c>
    </row>
    <row r="40" spans="1:5" x14ac:dyDescent="0.3">
      <c r="A40" s="1">
        <v>2000</v>
      </c>
      <c r="B40">
        <v>20.79</v>
      </c>
      <c r="C40">
        <v>35.369999999999997</v>
      </c>
      <c r="D40">
        <v>154.16</v>
      </c>
      <c r="E40">
        <v>3.31</v>
      </c>
    </row>
    <row r="41" spans="1:5" x14ac:dyDescent="0.3">
      <c r="A41" s="1">
        <v>2050</v>
      </c>
      <c r="B41">
        <v>20.79</v>
      </c>
      <c r="C41">
        <v>36.409999999999997</v>
      </c>
      <c r="D41">
        <v>154.66999999999999</v>
      </c>
      <c r="E41">
        <v>3.68</v>
      </c>
    </row>
    <row r="42" spans="1:5" x14ac:dyDescent="0.3">
      <c r="A42" s="1">
        <v>2100</v>
      </c>
      <c r="B42">
        <v>20.79</v>
      </c>
      <c r="C42">
        <v>37.450000000000003</v>
      </c>
      <c r="D42">
        <v>155.16999999999999</v>
      </c>
      <c r="E42">
        <v>4.03</v>
      </c>
    </row>
    <row r="43" spans="1:5" x14ac:dyDescent="0.3">
      <c r="A43" s="1">
        <v>2150</v>
      </c>
      <c r="B43">
        <v>20.79</v>
      </c>
      <c r="C43">
        <v>38.49</v>
      </c>
      <c r="D43">
        <v>155.66</v>
      </c>
      <c r="E43">
        <v>4.38</v>
      </c>
    </row>
    <row r="44" spans="1:5" x14ac:dyDescent="0.3">
      <c r="A44" s="1">
        <v>2200</v>
      </c>
      <c r="B44">
        <v>20.79</v>
      </c>
      <c r="C44">
        <v>39.53</v>
      </c>
      <c r="D44">
        <v>156.13999999999999</v>
      </c>
      <c r="E44">
        <v>4.7</v>
      </c>
    </row>
    <row r="45" spans="1:5" x14ac:dyDescent="0.3">
      <c r="A45" s="1">
        <v>2250</v>
      </c>
      <c r="B45">
        <v>20.79</v>
      </c>
      <c r="C45">
        <v>40.57</v>
      </c>
      <c r="D45">
        <v>156.61000000000001</v>
      </c>
      <c r="E45">
        <v>5.0199999999999996</v>
      </c>
    </row>
    <row r="46" spans="1:5" x14ac:dyDescent="0.3">
      <c r="A46" s="1">
        <v>2300</v>
      </c>
      <c r="B46">
        <v>20.79</v>
      </c>
      <c r="C46">
        <v>41.61</v>
      </c>
      <c r="D46">
        <v>157.06</v>
      </c>
      <c r="E46">
        <v>5.32</v>
      </c>
    </row>
    <row r="47" spans="1:5" x14ac:dyDescent="0.3">
      <c r="A47" s="1">
        <v>2350</v>
      </c>
      <c r="B47">
        <v>20.79</v>
      </c>
      <c r="C47">
        <v>42.65</v>
      </c>
      <c r="D47">
        <v>157.51</v>
      </c>
      <c r="E47">
        <v>5.61</v>
      </c>
    </row>
    <row r="48" spans="1:5" x14ac:dyDescent="0.3">
      <c r="A48" s="1">
        <v>2400</v>
      </c>
      <c r="B48">
        <v>20.79</v>
      </c>
      <c r="C48">
        <v>43.69</v>
      </c>
      <c r="D48">
        <v>157.94999999999999</v>
      </c>
      <c r="E48">
        <v>5.88</v>
      </c>
    </row>
    <row r="49" spans="1:5" x14ac:dyDescent="0.3">
      <c r="A49" s="1">
        <v>2450</v>
      </c>
      <c r="B49">
        <v>20.79</v>
      </c>
      <c r="C49">
        <v>44.73</v>
      </c>
      <c r="D49">
        <v>158.38</v>
      </c>
      <c r="E49">
        <v>6.15</v>
      </c>
    </row>
    <row r="50" spans="1:5" x14ac:dyDescent="0.3">
      <c r="A50" s="1">
        <v>2500</v>
      </c>
      <c r="B50">
        <v>20.79</v>
      </c>
      <c r="C50">
        <v>45.77</v>
      </c>
      <c r="D50">
        <v>158.80000000000001</v>
      </c>
      <c r="E50">
        <v>6.41</v>
      </c>
    </row>
    <row r="51" spans="1:5" x14ac:dyDescent="0.3">
      <c r="A51" s="1">
        <v>2550</v>
      </c>
      <c r="B51">
        <v>20.79</v>
      </c>
      <c r="C51">
        <v>46.8</v>
      </c>
      <c r="D51">
        <v>159.21</v>
      </c>
      <c r="E51">
        <v>6.66</v>
      </c>
    </row>
    <row r="52" spans="1:5" x14ac:dyDescent="0.3">
      <c r="A52" s="1">
        <v>2600</v>
      </c>
      <c r="B52">
        <v>20.79</v>
      </c>
      <c r="C52">
        <v>47.84</v>
      </c>
      <c r="D52">
        <v>159.61000000000001</v>
      </c>
      <c r="E52">
        <v>6.9</v>
      </c>
    </row>
    <row r="53" spans="1:5" x14ac:dyDescent="0.3">
      <c r="A53" s="1">
        <v>2650</v>
      </c>
      <c r="B53">
        <v>20.79</v>
      </c>
      <c r="C53">
        <v>48.88</v>
      </c>
      <c r="D53">
        <v>160.01</v>
      </c>
      <c r="E53">
        <v>7.13</v>
      </c>
    </row>
    <row r="54" spans="1:5" x14ac:dyDescent="0.3">
      <c r="A54" s="1">
        <v>2700</v>
      </c>
      <c r="B54">
        <v>20.79</v>
      </c>
      <c r="C54">
        <v>49.92</v>
      </c>
      <c r="D54">
        <v>160.4</v>
      </c>
      <c r="E54">
        <v>7.36</v>
      </c>
    </row>
    <row r="55" spans="1:5" x14ac:dyDescent="0.3">
      <c r="A55" s="1">
        <v>2750</v>
      </c>
      <c r="B55">
        <v>20.79</v>
      </c>
      <c r="C55">
        <v>50.96</v>
      </c>
      <c r="D55">
        <v>160.78</v>
      </c>
      <c r="E55">
        <v>7.58</v>
      </c>
    </row>
    <row r="56" spans="1:5" x14ac:dyDescent="0.3">
      <c r="A56" s="1">
        <v>2800</v>
      </c>
      <c r="B56">
        <v>20.79</v>
      </c>
      <c r="C56">
        <v>52</v>
      </c>
      <c r="D56">
        <v>161.15</v>
      </c>
      <c r="E56">
        <v>7.79</v>
      </c>
    </row>
    <row r="57" spans="1:5" x14ac:dyDescent="0.3">
      <c r="A57" s="1">
        <v>2850</v>
      </c>
      <c r="B57">
        <v>20.79</v>
      </c>
      <c r="C57">
        <v>53.04</v>
      </c>
      <c r="D57">
        <v>161.52000000000001</v>
      </c>
      <c r="E57">
        <v>7.99</v>
      </c>
    </row>
    <row r="58" spans="1:5" x14ac:dyDescent="0.3">
      <c r="A58" s="1">
        <v>2900</v>
      </c>
      <c r="B58">
        <v>20.79</v>
      </c>
      <c r="C58">
        <v>54.08</v>
      </c>
      <c r="D58">
        <v>161.88</v>
      </c>
      <c r="E58">
        <v>8.19</v>
      </c>
    </row>
    <row r="59" spans="1:5" x14ac:dyDescent="0.3">
      <c r="A59" s="1">
        <v>2950</v>
      </c>
      <c r="B59">
        <v>20.79</v>
      </c>
      <c r="C59">
        <v>55.12</v>
      </c>
      <c r="D59">
        <v>162.24</v>
      </c>
      <c r="E59">
        <v>8.3800000000000008</v>
      </c>
    </row>
    <row r="60" spans="1:5" x14ac:dyDescent="0.3">
      <c r="A60" s="1">
        <v>3000</v>
      </c>
      <c r="B60">
        <v>20.79</v>
      </c>
      <c r="C60">
        <v>56.16</v>
      </c>
      <c r="D60">
        <v>162.59</v>
      </c>
      <c r="E60">
        <v>8.57</v>
      </c>
    </row>
    <row r="61" spans="1:5" x14ac:dyDescent="0.3">
      <c r="A61" s="1">
        <v>3050</v>
      </c>
      <c r="B61">
        <v>20.79</v>
      </c>
      <c r="C61">
        <v>57.2</v>
      </c>
      <c r="D61">
        <v>162.93</v>
      </c>
      <c r="E61">
        <v>8.75</v>
      </c>
    </row>
    <row r="62" spans="1:5" x14ac:dyDescent="0.3">
      <c r="A62" s="1">
        <v>3100</v>
      </c>
      <c r="B62">
        <v>20.79</v>
      </c>
      <c r="C62">
        <v>58.24</v>
      </c>
      <c r="D62">
        <v>163.27000000000001</v>
      </c>
      <c r="E62">
        <v>8.92</v>
      </c>
    </row>
    <row r="63" spans="1:5" x14ac:dyDescent="0.3">
      <c r="A63" s="1">
        <v>3150</v>
      </c>
      <c r="B63">
        <v>20.79</v>
      </c>
      <c r="C63">
        <v>59.28</v>
      </c>
      <c r="D63">
        <v>163.6</v>
      </c>
      <c r="E63">
        <v>9.09</v>
      </c>
    </row>
    <row r="64" spans="1:5" x14ac:dyDescent="0.3">
      <c r="A64" s="1">
        <v>3200</v>
      </c>
      <c r="B64">
        <v>20.79</v>
      </c>
      <c r="C64">
        <v>60.31</v>
      </c>
      <c r="D64">
        <v>163.93</v>
      </c>
      <c r="E64">
        <v>9.26</v>
      </c>
    </row>
    <row r="65" spans="1:5" x14ac:dyDescent="0.3">
      <c r="A65" s="1">
        <v>3250</v>
      </c>
      <c r="B65">
        <v>20.79</v>
      </c>
      <c r="C65">
        <v>61.35</v>
      </c>
      <c r="D65">
        <v>164.25</v>
      </c>
      <c r="E65">
        <v>9.42</v>
      </c>
    </row>
    <row r="66" spans="1:5" x14ac:dyDescent="0.3">
      <c r="A66" s="1">
        <v>3300</v>
      </c>
      <c r="B66">
        <v>20.79</v>
      </c>
      <c r="C66">
        <v>62.39</v>
      </c>
      <c r="D66">
        <v>164.57</v>
      </c>
      <c r="E66">
        <v>9.58</v>
      </c>
    </row>
    <row r="67" spans="1:5" x14ac:dyDescent="0.3">
      <c r="A67" s="1">
        <v>3350</v>
      </c>
      <c r="B67">
        <v>20.79</v>
      </c>
      <c r="C67">
        <v>63.43</v>
      </c>
      <c r="D67">
        <v>164.88</v>
      </c>
      <c r="E67">
        <v>9.73</v>
      </c>
    </row>
    <row r="68" spans="1:5" x14ac:dyDescent="0.3">
      <c r="A68" s="1">
        <v>3400</v>
      </c>
      <c r="B68">
        <v>20.79</v>
      </c>
      <c r="C68">
        <v>64.47</v>
      </c>
      <c r="D68">
        <v>165.19</v>
      </c>
      <c r="E68">
        <v>9.8800000000000008</v>
      </c>
    </row>
    <row r="69" spans="1:5" x14ac:dyDescent="0.3">
      <c r="A69" s="1">
        <v>3450</v>
      </c>
      <c r="B69">
        <v>20.79</v>
      </c>
      <c r="C69">
        <v>65.510000000000005</v>
      </c>
      <c r="D69">
        <v>165.49</v>
      </c>
      <c r="E69">
        <v>10.02</v>
      </c>
    </row>
    <row r="70" spans="1:5" x14ac:dyDescent="0.3">
      <c r="A70" s="1">
        <v>3500</v>
      </c>
      <c r="B70">
        <v>20.79</v>
      </c>
      <c r="C70">
        <v>66.55</v>
      </c>
      <c r="D70">
        <v>165.79</v>
      </c>
      <c r="E70">
        <v>10.16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E70"/>
  <sheetViews>
    <sheetView workbookViewId="0">
      <selection activeCell="C5" sqref="C5"/>
    </sheetView>
  </sheetViews>
  <sheetFormatPr defaultColWidth="15.6640625" defaultRowHeight="14.4" x14ac:dyDescent="0.3"/>
  <sheetData>
    <row r="1" spans="1:5" x14ac:dyDescent="0.3">
      <c r="A1" t="s">
        <v>18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22.48</v>
      </c>
      <c r="C3">
        <v>2.1800000000000002</v>
      </c>
      <c r="D3">
        <v>152.08000000000001</v>
      </c>
      <c r="E3">
        <v>130.26</v>
      </c>
    </row>
    <row r="4" spans="1:5" x14ac:dyDescent="0.3">
      <c r="A4">
        <v>250</v>
      </c>
      <c r="B4">
        <v>22.15</v>
      </c>
      <c r="C4">
        <v>1.06</v>
      </c>
      <c r="D4">
        <v>157.06</v>
      </c>
      <c r="E4">
        <v>100.49</v>
      </c>
    </row>
    <row r="5" spans="1:5" x14ac:dyDescent="0.3">
      <c r="A5">
        <v>298</v>
      </c>
      <c r="B5">
        <v>21.9</v>
      </c>
      <c r="C5">
        <v>0</v>
      </c>
      <c r="D5">
        <v>160.94</v>
      </c>
      <c r="E5">
        <v>81.17</v>
      </c>
    </row>
    <row r="6" spans="1:5" x14ac:dyDescent="0.3">
      <c r="A6">
        <v>300</v>
      </c>
      <c r="B6">
        <v>21.89</v>
      </c>
      <c r="C6">
        <v>0.04</v>
      </c>
      <c r="D6">
        <v>161.07</v>
      </c>
      <c r="E6">
        <v>80.55</v>
      </c>
    </row>
    <row r="7" spans="1:5" x14ac:dyDescent="0.3">
      <c r="A7">
        <v>350</v>
      </c>
      <c r="B7">
        <v>21.67</v>
      </c>
      <c r="C7">
        <v>1.1299999999999999</v>
      </c>
      <c r="D7">
        <v>164.43</v>
      </c>
      <c r="E7">
        <v>66.239999999999995</v>
      </c>
    </row>
    <row r="8" spans="1:5" x14ac:dyDescent="0.3">
      <c r="A8">
        <v>400</v>
      </c>
      <c r="B8">
        <v>21.5</v>
      </c>
      <c r="C8">
        <v>2.21</v>
      </c>
      <c r="D8">
        <v>167.31</v>
      </c>
      <c r="E8">
        <v>55.47</v>
      </c>
    </row>
    <row r="9" spans="1:5" x14ac:dyDescent="0.3">
      <c r="A9">
        <v>450</v>
      </c>
      <c r="B9">
        <v>21.36</v>
      </c>
      <c r="C9">
        <v>3.28</v>
      </c>
      <c r="D9">
        <v>169.84</v>
      </c>
      <c r="E9">
        <v>47.05</v>
      </c>
    </row>
    <row r="10" spans="1:5" x14ac:dyDescent="0.3">
      <c r="A10">
        <v>500</v>
      </c>
      <c r="B10">
        <v>21.26</v>
      </c>
      <c r="C10">
        <v>4.3499999999999996</v>
      </c>
      <c r="D10">
        <v>172.08</v>
      </c>
      <c r="E10">
        <v>40.29</v>
      </c>
    </row>
    <row r="11" spans="1:5" x14ac:dyDescent="0.3">
      <c r="A11">
        <v>550</v>
      </c>
      <c r="B11">
        <v>21.17</v>
      </c>
      <c r="C11">
        <v>5.41</v>
      </c>
      <c r="D11">
        <v>174.1</v>
      </c>
      <c r="E11">
        <v>34.74</v>
      </c>
    </row>
    <row r="12" spans="1:5" x14ac:dyDescent="0.3">
      <c r="A12">
        <v>600</v>
      </c>
      <c r="B12">
        <v>21.11</v>
      </c>
      <c r="C12">
        <v>6.46</v>
      </c>
      <c r="D12">
        <v>175.94</v>
      </c>
      <c r="E12">
        <v>30.09</v>
      </c>
    </row>
    <row r="13" spans="1:5" x14ac:dyDescent="0.3">
      <c r="A13">
        <v>650</v>
      </c>
      <c r="B13">
        <v>21.07</v>
      </c>
      <c r="C13">
        <v>7.52</v>
      </c>
      <c r="D13">
        <v>177.63</v>
      </c>
      <c r="E13">
        <v>26.14</v>
      </c>
    </row>
    <row r="14" spans="1:5" x14ac:dyDescent="0.3">
      <c r="A14">
        <v>700</v>
      </c>
      <c r="B14">
        <v>21.03</v>
      </c>
      <c r="C14">
        <v>8.57</v>
      </c>
      <c r="D14">
        <v>179.19</v>
      </c>
      <c r="E14">
        <v>22.74</v>
      </c>
    </row>
    <row r="15" spans="1:5" x14ac:dyDescent="0.3">
      <c r="A15">
        <v>750</v>
      </c>
      <c r="B15">
        <v>21.01</v>
      </c>
      <c r="C15">
        <v>9.6199999999999992</v>
      </c>
      <c r="D15">
        <v>180.64</v>
      </c>
      <c r="E15">
        <v>19.78</v>
      </c>
    </row>
    <row r="16" spans="1:5" x14ac:dyDescent="0.3">
      <c r="A16">
        <v>800</v>
      </c>
      <c r="B16">
        <v>20.99</v>
      </c>
      <c r="C16">
        <v>10.67</v>
      </c>
      <c r="D16">
        <v>182</v>
      </c>
      <c r="E16">
        <v>17.18</v>
      </c>
    </row>
    <row r="17" spans="1:5" x14ac:dyDescent="0.3">
      <c r="A17">
        <v>850</v>
      </c>
      <c r="B17">
        <v>20.97</v>
      </c>
      <c r="C17">
        <v>11.72</v>
      </c>
      <c r="D17">
        <v>183.27</v>
      </c>
      <c r="E17">
        <v>14.88</v>
      </c>
    </row>
    <row r="18" spans="1:5" x14ac:dyDescent="0.3">
      <c r="A18">
        <v>900</v>
      </c>
      <c r="B18">
        <v>20.95</v>
      </c>
      <c r="C18">
        <v>12.77</v>
      </c>
      <c r="D18">
        <v>184.46</v>
      </c>
      <c r="E18">
        <v>12.82</v>
      </c>
    </row>
    <row r="19" spans="1:5" x14ac:dyDescent="0.3">
      <c r="A19">
        <v>950</v>
      </c>
      <c r="B19">
        <v>20.93</v>
      </c>
      <c r="C19">
        <v>13.81</v>
      </c>
      <c r="D19">
        <v>185.6</v>
      </c>
      <c r="E19">
        <v>10.97</v>
      </c>
    </row>
    <row r="20" spans="1:5" x14ac:dyDescent="0.3">
      <c r="A20" s="1">
        <v>1000</v>
      </c>
      <c r="B20">
        <v>20.91</v>
      </c>
      <c r="C20">
        <v>14.86</v>
      </c>
      <c r="D20">
        <v>186.67</v>
      </c>
      <c r="E20">
        <v>9.31</v>
      </c>
    </row>
    <row r="21" spans="1:5" x14ac:dyDescent="0.3">
      <c r="A21" s="1">
        <v>1050</v>
      </c>
      <c r="B21">
        <v>20.91</v>
      </c>
      <c r="C21">
        <v>15.91</v>
      </c>
      <c r="D21">
        <v>187.69</v>
      </c>
      <c r="E21">
        <v>7.79</v>
      </c>
    </row>
    <row r="22" spans="1:5" x14ac:dyDescent="0.3">
      <c r="A22" s="1">
        <v>1100</v>
      </c>
      <c r="B22">
        <v>20.9</v>
      </c>
      <c r="C22">
        <v>16.95</v>
      </c>
      <c r="D22">
        <v>188.66</v>
      </c>
      <c r="E22">
        <v>6.41</v>
      </c>
    </row>
    <row r="23" spans="1:5" x14ac:dyDescent="0.3">
      <c r="A23" s="1">
        <v>1150</v>
      </c>
      <c r="B23">
        <v>20.89</v>
      </c>
      <c r="C23">
        <v>18</v>
      </c>
      <c r="D23">
        <v>189.59</v>
      </c>
      <c r="E23">
        <v>5.14</v>
      </c>
    </row>
    <row r="24" spans="1:5" x14ac:dyDescent="0.3">
      <c r="A24" s="1">
        <v>1200</v>
      </c>
      <c r="B24">
        <v>20.88</v>
      </c>
      <c r="C24">
        <v>19.04</v>
      </c>
      <c r="D24">
        <v>190.48</v>
      </c>
      <c r="E24">
        <v>3.97</v>
      </c>
    </row>
    <row r="25" spans="1:5" x14ac:dyDescent="0.3">
      <c r="A25" s="1">
        <v>1250</v>
      </c>
      <c r="B25">
        <v>20.87</v>
      </c>
      <c r="C25">
        <v>20.079999999999998</v>
      </c>
      <c r="D25">
        <v>191.33</v>
      </c>
      <c r="E25">
        <v>2.9</v>
      </c>
    </row>
    <row r="26" spans="1:5" x14ac:dyDescent="0.3">
      <c r="A26" s="1">
        <v>1300</v>
      </c>
      <c r="B26">
        <v>20.87</v>
      </c>
      <c r="C26">
        <v>21.13</v>
      </c>
      <c r="D26">
        <v>192.15</v>
      </c>
      <c r="E26">
        <v>1.9</v>
      </c>
    </row>
    <row r="27" spans="1:5" x14ac:dyDescent="0.3">
      <c r="A27" s="1">
        <v>1350</v>
      </c>
      <c r="B27">
        <v>20.86</v>
      </c>
      <c r="C27">
        <v>22.17</v>
      </c>
      <c r="D27">
        <v>192.94</v>
      </c>
      <c r="E27">
        <v>0.97</v>
      </c>
    </row>
    <row r="28" spans="1:5" x14ac:dyDescent="0.3">
      <c r="A28" s="1">
        <v>1400</v>
      </c>
      <c r="B28">
        <v>20.85</v>
      </c>
      <c r="C28">
        <v>23.21</v>
      </c>
      <c r="D28">
        <v>193.7</v>
      </c>
      <c r="E28">
        <v>0.1</v>
      </c>
    </row>
    <row r="29" spans="1:5" x14ac:dyDescent="0.3">
      <c r="A29" s="1">
        <v>1450</v>
      </c>
      <c r="B29">
        <v>20.85</v>
      </c>
      <c r="C29">
        <v>24.26</v>
      </c>
      <c r="D29">
        <v>194.43</v>
      </c>
      <c r="E29">
        <v>0.7</v>
      </c>
    </row>
    <row r="30" spans="1:5" x14ac:dyDescent="0.3">
      <c r="A30" s="1">
        <v>1500</v>
      </c>
      <c r="B30">
        <v>20.84</v>
      </c>
      <c r="C30">
        <v>25.3</v>
      </c>
      <c r="D30">
        <v>195.14</v>
      </c>
      <c r="E30">
        <v>1.46</v>
      </c>
    </row>
    <row r="31" spans="1:5" x14ac:dyDescent="0.3">
      <c r="A31" s="1">
        <v>1550</v>
      </c>
      <c r="B31">
        <v>20.84</v>
      </c>
      <c r="C31">
        <v>26.34</v>
      </c>
      <c r="D31">
        <v>195.82</v>
      </c>
      <c r="E31">
        <v>2.17</v>
      </c>
    </row>
    <row r="32" spans="1:5" x14ac:dyDescent="0.3">
      <c r="A32" s="1">
        <v>1600</v>
      </c>
      <c r="B32">
        <v>20.83</v>
      </c>
      <c r="C32">
        <v>27.38</v>
      </c>
      <c r="D32">
        <v>196.48</v>
      </c>
      <c r="E32">
        <v>2.84</v>
      </c>
    </row>
    <row r="33" spans="1:5" x14ac:dyDescent="0.3">
      <c r="A33" s="1">
        <v>1650</v>
      </c>
      <c r="B33">
        <v>20.83</v>
      </c>
      <c r="C33">
        <v>28.42</v>
      </c>
      <c r="D33">
        <v>197.12</v>
      </c>
      <c r="E33">
        <v>3.47</v>
      </c>
    </row>
    <row r="34" spans="1:5" x14ac:dyDescent="0.3">
      <c r="A34" s="1">
        <v>1700</v>
      </c>
      <c r="B34">
        <v>20.83</v>
      </c>
      <c r="C34">
        <v>29.46</v>
      </c>
      <c r="D34">
        <v>197.74</v>
      </c>
      <c r="E34">
        <v>4.07</v>
      </c>
    </row>
    <row r="35" spans="1:5" x14ac:dyDescent="0.3">
      <c r="A35" s="1">
        <v>1750</v>
      </c>
      <c r="B35">
        <v>20.82</v>
      </c>
      <c r="C35">
        <v>30.51</v>
      </c>
      <c r="D35">
        <v>198.35</v>
      </c>
      <c r="E35">
        <v>4.63</v>
      </c>
    </row>
    <row r="36" spans="1:5" x14ac:dyDescent="0.3">
      <c r="A36" s="1">
        <v>1800</v>
      </c>
      <c r="B36">
        <v>20.82</v>
      </c>
      <c r="C36">
        <v>31.55</v>
      </c>
      <c r="D36">
        <v>198.93</v>
      </c>
      <c r="E36">
        <v>5.17</v>
      </c>
    </row>
    <row r="37" spans="1:5" x14ac:dyDescent="0.3">
      <c r="A37" s="1">
        <v>1850</v>
      </c>
      <c r="B37">
        <v>20.82</v>
      </c>
      <c r="C37">
        <v>32.590000000000003</v>
      </c>
      <c r="D37">
        <v>199.5</v>
      </c>
      <c r="E37">
        <v>5.68</v>
      </c>
    </row>
    <row r="38" spans="1:5" x14ac:dyDescent="0.3">
      <c r="A38" s="1">
        <v>1900</v>
      </c>
      <c r="B38">
        <v>20.82</v>
      </c>
      <c r="C38">
        <v>33.630000000000003</v>
      </c>
      <c r="D38">
        <v>200.06</v>
      </c>
      <c r="E38">
        <v>6.16</v>
      </c>
    </row>
    <row r="39" spans="1:5" x14ac:dyDescent="0.3">
      <c r="A39" s="1">
        <v>1950</v>
      </c>
      <c r="B39">
        <v>20.82</v>
      </c>
      <c r="C39">
        <v>34.67</v>
      </c>
      <c r="D39">
        <v>200.6</v>
      </c>
      <c r="E39">
        <v>6.62</v>
      </c>
    </row>
    <row r="40" spans="1:5" x14ac:dyDescent="0.3">
      <c r="A40" s="1">
        <v>2000</v>
      </c>
      <c r="B40">
        <v>20.82</v>
      </c>
      <c r="C40">
        <v>35.71</v>
      </c>
      <c r="D40">
        <v>201.13</v>
      </c>
      <c r="E40">
        <v>7.06</v>
      </c>
    </row>
    <row r="41" spans="1:5" x14ac:dyDescent="0.3">
      <c r="A41" s="1">
        <v>2050</v>
      </c>
      <c r="B41">
        <v>20.82</v>
      </c>
      <c r="C41">
        <v>36.75</v>
      </c>
      <c r="D41">
        <v>201.64</v>
      </c>
      <c r="E41">
        <v>7.48</v>
      </c>
    </row>
    <row r="42" spans="1:5" x14ac:dyDescent="0.3">
      <c r="A42" s="1">
        <v>2100</v>
      </c>
      <c r="B42">
        <v>20.82</v>
      </c>
      <c r="C42">
        <v>37.79</v>
      </c>
      <c r="D42">
        <v>202.14</v>
      </c>
      <c r="E42">
        <v>7.88</v>
      </c>
    </row>
    <row r="43" spans="1:5" x14ac:dyDescent="0.3">
      <c r="A43" s="1">
        <v>2150</v>
      </c>
      <c r="B43">
        <v>20.82</v>
      </c>
      <c r="C43">
        <v>38.83</v>
      </c>
      <c r="D43">
        <v>202.63</v>
      </c>
      <c r="E43">
        <v>8.26</v>
      </c>
    </row>
    <row r="44" spans="1:5" x14ac:dyDescent="0.3">
      <c r="A44" s="1">
        <v>2200</v>
      </c>
      <c r="B44">
        <v>20.82</v>
      </c>
      <c r="C44">
        <v>39.869999999999997</v>
      </c>
      <c r="D44">
        <v>203.11</v>
      </c>
      <c r="E44">
        <v>8.6300000000000008</v>
      </c>
    </row>
    <row r="45" spans="1:5" x14ac:dyDescent="0.3">
      <c r="A45" s="1">
        <v>2250</v>
      </c>
      <c r="B45">
        <v>20.83</v>
      </c>
      <c r="C45">
        <v>40.92</v>
      </c>
      <c r="D45">
        <v>203.58</v>
      </c>
      <c r="E45">
        <v>8.98</v>
      </c>
    </row>
    <row r="46" spans="1:5" x14ac:dyDescent="0.3">
      <c r="A46" s="1">
        <v>2300</v>
      </c>
      <c r="B46">
        <v>20.83</v>
      </c>
      <c r="C46">
        <v>41.96</v>
      </c>
      <c r="D46">
        <v>204.04</v>
      </c>
      <c r="E46">
        <v>9.32</v>
      </c>
    </row>
    <row r="47" spans="1:5" x14ac:dyDescent="0.3">
      <c r="A47" s="1">
        <v>2350</v>
      </c>
      <c r="B47">
        <v>20.83</v>
      </c>
      <c r="C47">
        <v>43</v>
      </c>
      <c r="D47">
        <v>204.48</v>
      </c>
      <c r="E47">
        <v>9.64</v>
      </c>
    </row>
    <row r="48" spans="1:5" x14ac:dyDescent="0.3">
      <c r="A48" s="1">
        <v>2400</v>
      </c>
      <c r="B48">
        <v>20.84</v>
      </c>
      <c r="C48">
        <v>44.04</v>
      </c>
      <c r="D48">
        <v>204.92</v>
      </c>
      <c r="E48">
        <v>9.9499999999999993</v>
      </c>
    </row>
    <row r="49" spans="1:5" x14ac:dyDescent="0.3">
      <c r="A49" s="1">
        <v>2450</v>
      </c>
      <c r="B49">
        <v>20.84</v>
      </c>
      <c r="C49">
        <v>45.08</v>
      </c>
      <c r="D49">
        <v>205.35</v>
      </c>
      <c r="E49">
        <v>10.25</v>
      </c>
    </row>
    <row r="50" spans="1:5" x14ac:dyDescent="0.3">
      <c r="A50" s="1">
        <v>2500</v>
      </c>
      <c r="B50">
        <v>20.85</v>
      </c>
      <c r="C50">
        <v>46.13</v>
      </c>
      <c r="D50">
        <v>205.77</v>
      </c>
      <c r="E50">
        <v>10.54</v>
      </c>
    </row>
    <row r="51" spans="1:5" x14ac:dyDescent="0.3">
      <c r="A51" s="1">
        <v>2550</v>
      </c>
      <c r="B51">
        <v>20.86</v>
      </c>
      <c r="C51">
        <v>47.17</v>
      </c>
      <c r="D51">
        <v>206.19</v>
      </c>
      <c r="E51">
        <v>10.82</v>
      </c>
    </row>
    <row r="52" spans="1:5" x14ac:dyDescent="0.3">
      <c r="A52" s="1">
        <v>2600</v>
      </c>
      <c r="B52">
        <v>20.86</v>
      </c>
      <c r="C52">
        <v>48.21</v>
      </c>
      <c r="D52">
        <v>206.59</v>
      </c>
      <c r="E52">
        <v>11.09</v>
      </c>
    </row>
    <row r="53" spans="1:5" x14ac:dyDescent="0.3">
      <c r="A53" s="1">
        <v>2650</v>
      </c>
      <c r="B53">
        <v>20.87</v>
      </c>
      <c r="C53">
        <v>49.25</v>
      </c>
      <c r="D53">
        <v>206.99</v>
      </c>
      <c r="E53">
        <v>11.35</v>
      </c>
    </row>
    <row r="54" spans="1:5" x14ac:dyDescent="0.3">
      <c r="A54" s="1">
        <v>2700</v>
      </c>
      <c r="B54">
        <v>20.88</v>
      </c>
      <c r="C54">
        <v>50.3</v>
      </c>
      <c r="D54">
        <v>207.38</v>
      </c>
      <c r="E54">
        <v>11.6</v>
      </c>
    </row>
    <row r="55" spans="1:5" x14ac:dyDescent="0.3">
      <c r="A55" s="1">
        <v>2750</v>
      </c>
      <c r="B55">
        <v>20.89</v>
      </c>
      <c r="C55">
        <v>51.34</v>
      </c>
      <c r="D55">
        <v>207.76</v>
      </c>
      <c r="E55">
        <v>11.85</v>
      </c>
    </row>
    <row r="56" spans="1:5" x14ac:dyDescent="0.3">
      <c r="A56" s="1">
        <v>2800</v>
      </c>
      <c r="B56">
        <v>20.9</v>
      </c>
      <c r="C56">
        <v>52.39</v>
      </c>
      <c r="D56">
        <v>208.14</v>
      </c>
      <c r="E56">
        <v>12.08</v>
      </c>
    </row>
    <row r="57" spans="1:5" x14ac:dyDescent="0.3">
      <c r="A57" s="1">
        <v>2850</v>
      </c>
      <c r="B57">
        <v>20.91</v>
      </c>
      <c r="C57">
        <v>53.43</v>
      </c>
      <c r="D57">
        <v>208.51</v>
      </c>
      <c r="E57">
        <v>12.31</v>
      </c>
    </row>
    <row r="58" spans="1:5" x14ac:dyDescent="0.3">
      <c r="A58" s="1">
        <v>2900</v>
      </c>
      <c r="B58">
        <v>20.92</v>
      </c>
      <c r="C58">
        <v>54.48</v>
      </c>
      <c r="D58">
        <v>208.87</v>
      </c>
      <c r="E58">
        <v>12.53</v>
      </c>
    </row>
    <row r="59" spans="1:5" x14ac:dyDescent="0.3">
      <c r="A59" s="1">
        <v>2950</v>
      </c>
      <c r="B59">
        <v>20.93</v>
      </c>
      <c r="C59">
        <v>55.52</v>
      </c>
      <c r="D59">
        <v>209.23</v>
      </c>
      <c r="E59">
        <v>12.74</v>
      </c>
    </row>
    <row r="60" spans="1:5" x14ac:dyDescent="0.3">
      <c r="A60" s="1">
        <v>3000</v>
      </c>
      <c r="B60">
        <v>20.94</v>
      </c>
      <c r="C60">
        <v>56.57</v>
      </c>
      <c r="D60">
        <v>209.58</v>
      </c>
      <c r="E60">
        <v>12.95</v>
      </c>
    </row>
    <row r="61" spans="1:5" x14ac:dyDescent="0.3">
      <c r="A61" s="1">
        <v>3050</v>
      </c>
      <c r="B61">
        <v>20.96</v>
      </c>
      <c r="C61">
        <v>57.62</v>
      </c>
      <c r="D61">
        <v>209.93</v>
      </c>
      <c r="E61">
        <v>13.15</v>
      </c>
    </row>
    <row r="62" spans="1:5" x14ac:dyDescent="0.3">
      <c r="A62" s="1">
        <v>3100</v>
      </c>
      <c r="B62">
        <v>20.97</v>
      </c>
      <c r="C62">
        <v>58.67</v>
      </c>
      <c r="D62">
        <v>210.27</v>
      </c>
      <c r="E62">
        <v>13.35</v>
      </c>
    </row>
    <row r="63" spans="1:5" x14ac:dyDescent="0.3">
      <c r="A63" s="1">
        <v>3150</v>
      </c>
      <c r="B63">
        <v>20.98</v>
      </c>
      <c r="C63">
        <v>59.72</v>
      </c>
      <c r="D63">
        <v>210.61</v>
      </c>
      <c r="E63">
        <v>13.54</v>
      </c>
    </row>
    <row r="64" spans="1:5" x14ac:dyDescent="0.3">
      <c r="A64" s="1">
        <v>3200</v>
      </c>
      <c r="B64">
        <v>21</v>
      </c>
      <c r="C64">
        <v>60.76</v>
      </c>
      <c r="D64">
        <v>210.94</v>
      </c>
      <c r="E64">
        <v>13.72</v>
      </c>
    </row>
    <row r="65" spans="1:5" x14ac:dyDescent="0.3">
      <c r="A65" s="1">
        <v>3250</v>
      </c>
      <c r="B65">
        <v>21.01</v>
      </c>
      <c r="C65">
        <v>61.81</v>
      </c>
      <c r="D65">
        <v>211.26</v>
      </c>
      <c r="E65">
        <v>13.9</v>
      </c>
    </row>
    <row r="66" spans="1:5" x14ac:dyDescent="0.3">
      <c r="A66" s="1">
        <v>3300</v>
      </c>
      <c r="B66">
        <v>21.03</v>
      </c>
      <c r="C66">
        <v>62.87</v>
      </c>
      <c r="D66">
        <v>211.58</v>
      </c>
      <c r="E66">
        <v>14.08</v>
      </c>
    </row>
    <row r="67" spans="1:5" x14ac:dyDescent="0.3">
      <c r="A67" s="1">
        <v>3350</v>
      </c>
      <c r="B67">
        <v>21.04</v>
      </c>
      <c r="C67">
        <v>63.92</v>
      </c>
      <c r="D67">
        <v>211.9</v>
      </c>
      <c r="E67">
        <v>14.25</v>
      </c>
    </row>
    <row r="68" spans="1:5" x14ac:dyDescent="0.3">
      <c r="A68" s="1">
        <v>3400</v>
      </c>
      <c r="B68">
        <v>21.06</v>
      </c>
      <c r="C68">
        <v>64.97</v>
      </c>
      <c r="D68">
        <v>212.21</v>
      </c>
      <c r="E68">
        <v>14.41</v>
      </c>
    </row>
    <row r="69" spans="1:5" x14ac:dyDescent="0.3">
      <c r="A69" s="1">
        <v>3450</v>
      </c>
      <c r="B69">
        <v>21.08</v>
      </c>
      <c r="C69">
        <v>66.02</v>
      </c>
      <c r="D69">
        <v>212.52</v>
      </c>
      <c r="E69">
        <v>14.57</v>
      </c>
    </row>
    <row r="70" spans="1:5" x14ac:dyDescent="0.3">
      <c r="A70" s="1">
        <v>3500</v>
      </c>
      <c r="B70">
        <v>21.09</v>
      </c>
      <c r="C70">
        <v>67.08</v>
      </c>
      <c r="D70">
        <v>212.82</v>
      </c>
      <c r="E70">
        <v>14.73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E70"/>
  <sheetViews>
    <sheetView workbookViewId="0">
      <selection activeCell="G29" sqref="G29"/>
    </sheetView>
  </sheetViews>
  <sheetFormatPr defaultColWidth="15.6640625" defaultRowHeight="14.4" x14ac:dyDescent="0.3"/>
  <sheetData>
    <row r="1" spans="1:5" x14ac:dyDescent="0.3">
      <c r="A1" t="s">
        <v>19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30.14</v>
      </c>
      <c r="C3">
        <v>2.95</v>
      </c>
      <c r="D3">
        <v>171.6</v>
      </c>
      <c r="E3">
        <v>1.03</v>
      </c>
    </row>
    <row r="4" spans="1:5" x14ac:dyDescent="0.3">
      <c r="A4">
        <v>250</v>
      </c>
      <c r="B4">
        <v>30.04</v>
      </c>
      <c r="C4">
        <v>1.44</v>
      </c>
      <c r="D4">
        <v>178.31</v>
      </c>
      <c r="E4">
        <v>3.39</v>
      </c>
    </row>
    <row r="5" spans="1:5" x14ac:dyDescent="0.3">
      <c r="A5">
        <v>298</v>
      </c>
      <c r="B5">
        <v>29.93</v>
      </c>
      <c r="C5">
        <v>0</v>
      </c>
      <c r="D5">
        <v>183.6</v>
      </c>
      <c r="E5">
        <v>6.36</v>
      </c>
    </row>
    <row r="6" spans="1:5" x14ac:dyDescent="0.3">
      <c r="A6">
        <v>300</v>
      </c>
      <c r="B6">
        <v>29.93</v>
      </c>
      <c r="C6">
        <v>0.06</v>
      </c>
      <c r="D6">
        <v>183.78</v>
      </c>
      <c r="E6">
        <v>6.45</v>
      </c>
    </row>
    <row r="7" spans="1:5" x14ac:dyDescent="0.3">
      <c r="A7">
        <v>350</v>
      </c>
      <c r="B7">
        <v>29.82</v>
      </c>
      <c r="C7">
        <v>1.55</v>
      </c>
      <c r="D7">
        <v>188.39</v>
      </c>
      <c r="E7">
        <v>8.73</v>
      </c>
    </row>
    <row r="8" spans="1:5" x14ac:dyDescent="0.3">
      <c r="A8">
        <v>400</v>
      </c>
      <c r="B8">
        <v>29.72</v>
      </c>
      <c r="C8">
        <v>3.04</v>
      </c>
      <c r="D8">
        <v>192.36</v>
      </c>
      <c r="E8">
        <v>10.5</v>
      </c>
    </row>
    <row r="9" spans="1:5" x14ac:dyDescent="0.3">
      <c r="A9">
        <v>450</v>
      </c>
      <c r="B9">
        <v>29.63</v>
      </c>
      <c r="C9">
        <v>4.5199999999999996</v>
      </c>
      <c r="D9">
        <v>195.86</v>
      </c>
      <c r="E9">
        <v>11.93</v>
      </c>
    </row>
    <row r="10" spans="1:5" x14ac:dyDescent="0.3">
      <c r="A10">
        <v>500</v>
      </c>
      <c r="B10">
        <v>29.57</v>
      </c>
      <c r="C10">
        <v>6</v>
      </c>
      <c r="D10">
        <v>198.97</v>
      </c>
      <c r="E10">
        <v>13.11</v>
      </c>
    </row>
    <row r="11" spans="1:5" x14ac:dyDescent="0.3">
      <c r="A11">
        <v>550</v>
      </c>
      <c r="B11">
        <v>29.53</v>
      </c>
      <c r="C11">
        <v>7.48</v>
      </c>
      <c r="D11">
        <v>201.79</v>
      </c>
      <c r="E11">
        <v>14.11</v>
      </c>
    </row>
    <row r="12" spans="1:5" x14ac:dyDescent="0.3">
      <c r="A12">
        <v>600</v>
      </c>
      <c r="B12">
        <v>29.53</v>
      </c>
      <c r="C12">
        <v>8.9499999999999993</v>
      </c>
      <c r="D12">
        <v>204.36</v>
      </c>
      <c r="E12">
        <v>14.97</v>
      </c>
    </row>
    <row r="13" spans="1:5" x14ac:dyDescent="0.3">
      <c r="A13">
        <v>650</v>
      </c>
      <c r="B13">
        <v>29.55</v>
      </c>
      <c r="C13">
        <v>10.43</v>
      </c>
      <c r="D13">
        <v>206.72</v>
      </c>
      <c r="E13">
        <v>15.72</v>
      </c>
    </row>
    <row r="14" spans="1:5" x14ac:dyDescent="0.3">
      <c r="A14">
        <v>700</v>
      </c>
      <c r="B14">
        <v>29.61</v>
      </c>
      <c r="C14">
        <v>11.91</v>
      </c>
      <c r="D14">
        <v>208.92</v>
      </c>
      <c r="E14">
        <v>16.38</v>
      </c>
    </row>
    <row r="15" spans="1:5" x14ac:dyDescent="0.3">
      <c r="A15">
        <v>750</v>
      </c>
      <c r="B15">
        <v>29.71</v>
      </c>
      <c r="C15">
        <v>13.39</v>
      </c>
      <c r="D15">
        <v>210.96</v>
      </c>
      <c r="E15">
        <v>16.97</v>
      </c>
    </row>
    <row r="16" spans="1:5" x14ac:dyDescent="0.3">
      <c r="A16">
        <v>800</v>
      </c>
      <c r="B16">
        <v>29.84</v>
      </c>
      <c r="C16">
        <v>14.88</v>
      </c>
      <c r="D16">
        <v>212.88</v>
      </c>
      <c r="E16">
        <v>17.510000000000002</v>
      </c>
    </row>
    <row r="17" spans="1:5" x14ac:dyDescent="0.3">
      <c r="A17">
        <v>850</v>
      </c>
      <c r="B17">
        <v>30.01</v>
      </c>
      <c r="C17">
        <v>16.38</v>
      </c>
      <c r="D17">
        <v>214.7</v>
      </c>
      <c r="E17">
        <v>17.989999999999998</v>
      </c>
    </row>
    <row r="18" spans="1:5" x14ac:dyDescent="0.3">
      <c r="A18">
        <v>900</v>
      </c>
      <c r="B18">
        <v>30.21</v>
      </c>
      <c r="C18">
        <v>17.88</v>
      </c>
      <c r="D18">
        <v>216.42</v>
      </c>
      <c r="E18">
        <v>18.43</v>
      </c>
    </row>
    <row r="19" spans="1:5" x14ac:dyDescent="0.3">
      <c r="A19">
        <v>950</v>
      </c>
      <c r="B19">
        <v>30.43</v>
      </c>
      <c r="C19">
        <v>19.399999999999999</v>
      </c>
      <c r="D19">
        <v>218.06</v>
      </c>
      <c r="E19">
        <v>18.84</v>
      </c>
    </row>
    <row r="20" spans="1:5" x14ac:dyDescent="0.3">
      <c r="A20" s="1">
        <v>1000</v>
      </c>
      <c r="B20">
        <v>30.68</v>
      </c>
      <c r="C20">
        <v>20.93</v>
      </c>
      <c r="D20">
        <v>219.62</v>
      </c>
      <c r="E20">
        <v>19.21</v>
      </c>
    </row>
    <row r="21" spans="1:5" x14ac:dyDescent="0.3">
      <c r="A21" s="1">
        <v>1050</v>
      </c>
      <c r="B21">
        <v>30.94</v>
      </c>
      <c r="C21">
        <v>22.47</v>
      </c>
      <c r="D21">
        <v>221.13</v>
      </c>
      <c r="E21">
        <v>19.559999999999999</v>
      </c>
    </row>
    <row r="22" spans="1:5" x14ac:dyDescent="0.3">
      <c r="A22" s="1">
        <v>1100</v>
      </c>
      <c r="B22">
        <v>31.18</v>
      </c>
      <c r="C22">
        <v>24.02</v>
      </c>
      <c r="D22">
        <v>222.57</v>
      </c>
      <c r="E22">
        <v>19.88</v>
      </c>
    </row>
    <row r="23" spans="1:5" x14ac:dyDescent="0.3">
      <c r="A23" s="1">
        <v>1150</v>
      </c>
      <c r="B23">
        <v>31.43</v>
      </c>
      <c r="C23">
        <v>25.59</v>
      </c>
      <c r="D23">
        <v>223.96</v>
      </c>
      <c r="E23">
        <v>20.18</v>
      </c>
    </row>
    <row r="24" spans="1:5" x14ac:dyDescent="0.3">
      <c r="A24" s="1">
        <v>1200</v>
      </c>
      <c r="B24">
        <v>31.66</v>
      </c>
      <c r="C24">
        <v>27.16</v>
      </c>
      <c r="D24">
        <v>225.31</v>
      </c>
      <c r="E24">
        <v>20.47</v>
      </c>
    </row>
    <row r="25" spans="1:5" x14ac:dyDescent="0.3">
      <c r="A25" s="1">
        <v>1250</v>
      </c>
      <c r="B25">
        <v>31.89</v>
      </c>
      <c r="C25">
        <v>28.75</v>
      </c>
      <c r="D25">
        <v>226.6</v>
      </c>
      <c r="E25">
        <v>20.74</v>
      </c>
    </row>
    <row r="26" spans="1:5" x14ac:dyDescent="0.3">
      <c r="A26" s="1">
        <v>1300</v>
      </c>
      <c r="B26">
        <v>32.11</v>
      </c>
      <c r="C26">
        <v>30.35</v>
      </c>
      <c r="D26">
        <v>227.86</v>
      </c>
      <c r="E26">
        <v>20.99</v>
      </c>
    </row>
    <row r="27" spans="1:5" x14ac:dyDescent="0.3">
      <c r="A27" s="1">
        <v>1350</v>
      </c>
      <c r="B27">
        <v>32.33</v>
      </c>
      <c r="C27">
        <v>31.96</v>
      </c>
      <c r="D27">
        <v>229.07</v>
      </c>
      <c r="E27">
        <v>21.23</v>
      </c>
    </row>
    <row r="28" spans="1:5" x14ac:dyDescent="0.3">
      <c r="A28" s="1">
        <v>1400</v>
      </c>
      <c r="B28">
        <v>32.54</v>
      </c>
      <c r="C28">
        <v>33.58</v>
      </c>
      <c r="D28">
        <v>230.25</v>
      </c>
      <c r="E28">
        <v>21.46</v>
      </c>
    </row>
    <row r="29" spans="1:5" x14ac:dyDescent="0.3">
      <c r="A29" s="1">
        <v>1450</v>
      </c>
      <c r="B29">
        <v>32.74</v>
      </c>
      <c r="C29">
        <v>35.22</v>
      </c>
      <c r="D29">
        <v>231.4</v>
      </c>
      <c r="E29">
        <v>21.68</v>
      </c>
    </row>
    <row r="30" spans="1:5" x14ac:dyDescent="0.3">
      <c r="A30" s="1">
        <v>1500</v>
      </c>
      <c r="B30">
        <v>32.94</v>
      </c>
      <c r="C30">
        <v>36.86</v>
      </c>
      <c r="D30">
        <v>232.51</v>
      </c>
      <c r="E30">
        <v>21.88</v>
      </c>
    </row>
    <row r="31" spans="1:5" x14ac:dyDescent="0.3">
      <c r="A31" s="1">
        <v>1550</v>
      </c>
      <c r="B31">
        <v>33.130000000000003</v>
      </c>
      <c r="C31">
        <v>38.51</v>
      </c>
      <c r="D31">
        <v>233.6</v>
      </c>
      <c r="E31">
        <v>22.08</v>
      </c>
    </row>
    <row r="32" spans="1:5" x14ac:dyDescent="0.3">
      <c r="A32" s="1">
        <v>1600</v>
      </c>
      <c r="B32">
        <v>33.32</v>
      </c>
      <c r="C32">
        <v>40.17</v>
      </c>
      <c r="D32">
        <v>234.65</v>
      </c>
      <c r="E32">
        <v>22.27</v>
      </c>
    </row>
    <row r="33" spans="1:5" x14ac:dyDescent="0.3">
      <c r="A33" s="1">
        <v>1650</v>
      </c>
      <c r="B33">
        <v>33.5</v>
      </c>
      <c r="C33">
        <v>41.84</v>
      </c>
      <c r="D33">
        <v>235.68</v>
      </c>
      <c r="E33">
        <v>22.46</v>
      </c>
    </row>
    <row r="34" spans="1:5" x14ac:dyDescent="0.3">
      <c r="A34" s="1">
        <v>1700</v>
      </c>
      <c r="B34">
        <v>33.68</v>
      </c>
      <c r="C34">
        <v>43.52</v>
      </c>
      <c r="D34">
        <v>236.68</v>
      </c>
      <c r="E34">
        <v>22.63</v>
      </c>
    </row>
    <row r="35" spans="1:5" x14ac:dyDescent="0.3">
      <c r="A35" s="1">
        <v>1750</v>
      </c>
      <c r="B35">
        <v>33.85</v>
      </c>
      <c r="C35">
        <v>45.21</v>
      </c>
      <c r="D35">
        <v>237.66</v>
      </c>
      <c r="E35">
        <v>22.8</v>
      </c>
    </row>
    <row r="36" spans="1:5" x14ac:dyDescent="0.3">
      <c r="A36" s="1">
        <v>1800</v>
      </c>
      <c r="B36">
        <v>34.020000000000003</v>
      </c>
      <c r="C36">
        <v>46.91</v>
      </c>
      <c r="D36">
        <v>238.62</v>
      </c>
      <c r="E36">
        <v>22.96</v>
      </c>
    </row>
    <row r="37" spans="1:5" x14ac:dyDescent="0.3">
      <c r="A37" s="1">
        <v>1850</v>
      </c>
      <c r="B37">
        <v>34.18</v>
      </c>
      <c r="C37">
        <v>48.61</v>
      </c>
      <c r="D37">
        <v>239.55</v>
      </c>
      <c r="E37">
        <v>23.12</v>
      </c>
    </row>
    <row r="38" spans="1:5" x14ac:dyDescent="0.3">
      <c r="A38" s="1">
        <v>1900</v>
      </c>
      <c r="B38">
        <v>34.340000000000003</v>
      </c>
      <c r="C38">
        <v>50.33</v>
      </c>
      <c r="D38">
        <v>240.46</v>
      </c>
      <c r="E38">
        <v>23.27</v>
      </c>
    </row>
    <row r="39" spans="1:5" x14ac:dyDescent="0.3">
      <c r="A39" s="1">
        <v>1950</v>
      </c>
      <c r="B39">
        <v>34.49</v>
      </c>
      <c r="C39">
        <v>52.05</v>
      </c>
      <c r="D39">
        <v>241.36</v>
      </c>
      <c r="E39">
        <v>23.42</v>
      </c>
    </row>
    <row r="40" spans="1:5" x14ac:dyDescent="0.3">
      <c r="A40" s="1">
        <v>2000</v>
      </c>
      <c r="B40">
        <v>34.630000000000003</v>
      </c>
      <c r="C40">
        <v>53.77</v>
      </c>
      <c r="D40">
        <v>242.23</v>
      </c>
      <c r="E40">
        <v>23.56</v>
      </c>
    </row>
    <row r="41" spans="1:5" x14ac:dyDescent="0.3">
      <c r="A41" s="1">
        <v>2050</v>
      </c>
      <c r="B41">
        <v>34.78</v>
      </c>
      <c r="C41">
        <v>55.51</v>
      </c>
      <c r="D41">
        <v>243.09</v>
      </c>
      <c r="E41">
        <v>23.69</v>
      </c>
    </row>
    <row r="42" spans="1:5" x14ac:dyDescent="0.3">
      <c r="A42" s="1">
        <v>2100</v>
      </c>
      <c r="B42">
        <v>34.909999999999997</v>
      </c>
      <c r="C42">
        <v>57.25</v>
      </c>
      <c r="D42">
        <v>243.93</v>
      </c>
      <c r="E42">
        <v>23.83</v>
      </c>
    </row>
    <row r="43" spans="1:5" x14ac:dyDescent="0.3">
      <c r="A43" s="1">
        <v>2150</v>
      </c>
      <c r="B43">
        <v>35.049999999999997</v>
      </c>
      <c r="C43">
        <v>59</v>
      </c>
      <c r="D43">
        <v>244.75</v>
      </c>
      <c r="E43">
        <v>23.96</v>
      </c>
    </row>
    <row r="44" spans="1:5" x14ac:dyDescent="0.3">
      <c r="A44" s="1">
        <v>2200</v>
      </c>
      <c r="B44">
        <v>35.18</v>
      </c>
      <c r="C44">
        <v>60.76</v>
      </c>
      <c r="D44">
        <v>245.56</v>
      </c>
      <c r="E44">
        <v>24.08</v>
      </c>
    </row>
    <row r="45" spans="1:5" x14ac:dyDescent="0.3">
      <c r="A45" s="1">
        <v>2250</v>
      </c>
      <c r="B45">
        <v>35.299999999999997</v>
      </c>
      <c r="C45">
        <v>62.52</v>
      </c>
      <c r="D45">
        <v>246.35</v>
      </c>
      <c r="E45">
        <v>24.2</v>
      </c>
    </row>
    <row r="46" spans="1:5" x14ac:dyDescent="0.3">
      <c r="A46" s="1">
        <v>2300</v>
      </c>
      <c r="B46">
        <v>35.42</v>
      </c>
      <c r="C46">
        <v>64.290000000000006</v>
      </c>
      <c r="D46">
        <v>247.13</v>
      </c>
      <c r="E46">
        <v>24.32</v>
      </c>
    </row>
    <row r="47" spans="1:5" x14ac:dyDescent="0.3">
      <c r="A47" s="1">
        <v>2350</v>
      </c>
      <c r="B47">
        <v>35.54</v>
      </c>
      <c r="C47">
        <v>66.06</v>
      </c>
      <c r="D47">
        <v>247.89</v>
      </c>
      <c r="E47">
        <v>24.44</v>
      </c>
    </row>
    <row r="48" spans="1:5" x14ac:dyDescent="0.3">
      <c r="A48" s="1">
        <v>2400</v>
      </c>
      <c r="B48">
        <v>35.65</v>
      </c>
      <c r="C48">
        <v>67.84</v>
      </c>
      <c r="D48">
        <v>248.64</v>
      </c>
      <c r="E48">
        <v>24.55</v>
      </c>
    </row>
    <row r="49" spans="1:5" x14ac:dyDescent="0.3">
      <c r="A49" s="1">
        <v>2450</v>
      </c>
      <c r="B49">
        <v>35.76</v>
      </c>
      <c r="C49">
        <v>69.63</v>
      </c>
      <c r="D49">
        <v>249.38</v>
      </c>
      <c r="E49">
        <v>24.66</v>
      </c>
    </row>
    <row r="50" spans="1:5" x14ac:dyDescent="0.3">
      <c r="A50" s="1">
        <v>2500</v>
      </c>
      <c r="B50">
        <v>35.869999999999997</v>
      </c>
      <c r="C50">
        <v>71.42</v>
      </c>
      <c r="D50">
        <v>250.1</v>
      </c>
      <c r="E50">
        <v>24.77</v>
      </c>
    </row>
    <row r="51" spans="1:5" x14ac:dyDescent="0.3">
      <c r="A51" s="1">
        <v>2550</v>
      </c>
      <c r="B51">
        <v>35.97</v>
      </c>
      <c r="C51">
        <v>73.209999999999994</v>
      </c>
      <c r="D51">
        <v>250.81</v>
      </c>
      <c r="E51">
        <v>24.88</v>
      </c>
    </row>
    <row r="52" spans="1:5" x14ac:dyDescent="0.3">
      <c r="A52" s="1">
        <v>2600</v>
      </c>
      <c r="B52">
        <v>36.07</v>
      </c>
      <c r="C52">
        <v>75.010000000000005</v>
      </c>
      <c r="D52">
        <v>251.51</v>
      </c>
      <c r="E52">
        <v>24.98</v>
      </c>
    </row>
    <row r="53" spans="1:5" x14ac:dyDescent="0.3">
      <c r="A53" s="1">
        <v>2650</v>
      </c>
      <c r="B53">
        <v>36.17</v>
      </c>
      <c r="C53">
        <v>76.819999999999993</v>
      </c>
      <c r="D53">
        <v>252.2</v>
      </c>
      <c r="E53">
        <v>25.08</v>
      </c>
    </row>
    <row r="54" spans="1:5" x14ac:dyDescent="0.3">
      <c r="A54" s="1">
        <v>2700</v>
      </c>
      <c r="B54">
        <v>36.26</v>
      </c>
      <c r="C54">
        <v>78.63</v>
      </c>
      <c r="D54">
        <v>252.88</v>
      </c>
      <c r="E54">
        <v>25.18</v>
      </c>
    </row>
    <row r="55" spans="1:5" x14ac:dyDescent="0.3">
      <c r="A55" s="1">
        <v>2750</v>
      </c>
      <c r="B55">
        <v>36.35</v>
      </c>
      <c r="C55">
        <v>80.45</v>
      </c>
      <c r="D55">
        <v>253.54</v>
      </c>
      <c r="E55">
        <v>25.27</v>
      </c>
    </row>
    <row r="56" spans="1:5" x14ac:dyDescent="0.3">
      <c r="A56" s="1">
        <v>2800</v>
      </c>
      <c r="B56">
        <v>36.44</v>
      </c>
      <c r="C56">
        <v>82.27</v>
      </c>
      <c r="D56">
        <v>254.2</v>
      </c>
      <c r="E56">
        <v>25.37</v>
      </c>
    </row>
    <row r="57" spans="1:5" x14ac:dyDescent="0.3">
      <c r="A57" s="1">
        <v>2850</v>
      </c>
      <c r="B57">
        <v>36.520000000000003</v>
      </c>
      <c r="C57">
        <v>84.09</v>
      </c>
      <c r="D57">
        <v>254.85</v>
      </c>
      <c r="E57">
        <v>25.46</v>
      </c>
    </row>
    <row r="58" spans="1:5" x14ac:dyDescent="0.3">
      <c r="A58" s="1">
        <v>2900</v>
      </c>
      <c r="B58">
        <v>36.6</v>
      </c>
      <c r="C58">
        <v>85.92</v>
      </c>
      <c r="D58">
        <v>255.48</v>
      </c>
      <c r="E58">
        <v>25.55</v>
      </c>
    </row>
    <row r="59" spans="1:5" x14ac:dyDescent="0.3">
      <c r="A59" s="1">
        <v>2950</v>
      </c>
      <c r="B59">
        <v>36.68</v>
      </c>
      <c r="C59">
        <v>87.75</v>
      </c>
      <c r="D59">
        <v>256.11</v>
      </c>
      <c r="E59">
        <v>25.64</v>
      </c>
    </row>
    <row r="60" spans="1:5" x14ac:dyDescent="0.3">
      <c r="A60" s="1">
        <v>3000</v>
      </c>
      <c r="B60">
        <v>36.76</v>
      </c>
      <c r="C60">
        <v>89.59</v>
      </c>
      <c r="D60">
        <v>256.72000000000003</v>
      </c>
      <c r="E60">
        <v>25.72</v>
      </c>
    </row>
    <row r="61" spans="1:5" x14ac:dyDescent="0.3">
      <c r="A61" s="1">
        <v>3050</v>
      </c>
      <c r="B61">
        <v>36.83</v>
      </c>
      <c r="C61">
        <v>91.43</v>
      </c>
      <c r="D61">
        <v>257.33</v>
      </c>
      <c r="E61">
        <v>25.81</v>
      </c>
    </row>
    <row r="62" spans="1:5" x14ac:dyDescent="0.3">
      <c r="A62" s="1">
        <v>3100</v>
      </c>
      <c r="B62">
        <v>36.9</v>
      </c>
      <c r="C62">
        <v>93.27</v>
      </c>
      <c r="D62">
        <v>257.93</v>
      </c>
      <c r="E62">
        <v>25.89</v>
      </c>
    </row>
    <row r="63" spans="1:5" x14ac:dyDescent="0.3">
      <c r="A63" s="1">
        <v>3150</v>
      </c>
      <c r="B63">
        <v>36.97</v>
      </c>
      <c r="C63">
        <v>95.12</v>
      </c>
      <c r="D63">
        <v>258.52</v>
      </c>
      <c r="E63">
        <v>25.97</v>
      </c>
    </row>
    <row r="64" spans="1:5" x14ac:dyDescent="0.3">
      <c r="A64" s="1">
        <v>3200</v>
      </c>
      <c r="B64">
        <v>37.04</v>
      </c>
      <c r="C64">
        <v>96.97</v>
      </c>
      <c r="D64">
        <v>259.11</v>
      </c>
      <c r="E64">
        <v>26.06</v>
      </c>
    </row>
    <row r="65" spans="1:5" x14ac:dyDescent="0.3">
      <c r="A65" s="1">
        <v>3250</v>
      </c>
      <c r="B65">
        <v>37.1</v>
      </c>
      <c r="C65">
        <v>98.82</v>
      </c>
      <c r="D65">
        <v>259.68</v>
      </c>
      <c r="E65">
        <v>26.13</v>
      </c>
    </row>
    <row r="66" spans="1:5" x14ac:dyDescent="0.3">
      <c r="A66" s="1">
        <v>3300</v>
      </c>
      <c r="B66">
        <v>37.159999999999997</v>
      </c>
      <c r="C66">
        <v>100.68</v>
      </c>
      <c r="D66">
        <v>260.25</v>
      </c>
      <c r="E66">
        <v>26.21</v>
      </c>
    </row>
    <row r="67" spans="1:5" x14ac:dyDescent="0.3">
      <c r="A67" s="1">
        <v>3350</v>
      </c>
      <c r="B67">
        <v>37.22</v>
      </c>
      <c r="C67">
        <v>102.54</v>
      </c>
      <c r="D67">
        <v>260.81</v>
      </c>
      <c r="E67">
        <v>26.29</v>
      </c>
    </row>
    <row r="68" spans="1:5" x14ac:dyDescent="0.3">
      <c r="A68" s="1">
        <v>3400</v>
      </c>
      <c r="B68">
        <v>37.28</v>
      </c>
      <c r="C68">
        <v>104.4</v>
      </c>
      <c r="D68">
        <v>261.36</v>
      </c>
      <c r="E68">
        <v>26.36</v>
      </c>
    </row>
    <row r="69" spans="1:5" x14ac:dyDescent="0.3">
      <c r="A69" s="1">
        <v>3450</v>
      </c>
      <c r="B69">
        <v>37.340000000000003</v>
      </c>
      <c r="C69">
        <v>106.26</v>
      </c>
      <c r="D69">
        <v>261.89999999999998</v>
      </c>
      <c r="E69">
        <v>26.44</v>
      </c>
    </row>
    <row r="70" spans="1:5" x14ac:dyDescent="0.3">
      <c r="A70" s="1">
        <v>3500</v>
      </c>
      <c r="B70">
        <v>37.4</v>
      </c>
      <c r="C70">
        <v>108.13</v>
      </c>
      <c r="D70">
        <v>262.44</v>
      </c>
      <c r="E70">
        <v>26.51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E70"/>
  <sheetViews>
    <sheetView workbookViewId="0">
      <selection activeCell="C5" sqref="C5"/>
    </sheetView>
  </sheetViews>
  <sheetFormatPr defaultColWidth="15.6640625" defaultRowHeight="14.4" x14ac:dyDescent="0.3"/>
  <sheetData>
    <row r="1" spans="1:5" x14ac:dyDescent="0.3">
      <c r="A1" t="s">
        <v>20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20.79</v>
      </c>
      <c r="C3">
        <v>2.04</v>
      </c>
      <c r="D3">
        <v>144.88</v>
      </c>
      <c r="E3">
        <v>265.57</v>
      </c>
    </row>
    <row r="4" spans="1:5" x14ac:dyDescent="0.3">
      <c r="A4">
        <v>250</v>
      </c>
      <c r="B4">
        <v>20.79</v>
      </c>
      <c r="C4">
        <v>1</v>
      </c>
      <c r="D4">
        <v>149.52000000000001</v>
      </c>
      <c r="E4">
        <v>208.91</v>
      </c>
    </row>
    <row r="5" spans="1:5" x14ac:dyDescent="0.3">
      <c r="A5">
        <v>298</v>
      </c>
      <c r="B5">
        <v>20.79</v>
      </c>
      <c r="C5">
        <v>0</v>
      </c>
      <c r="D5">
        <v>153.18</v>
      </c>
      <c r="E5">
        <v>172.23</v>
      </c>
    </row>
    <row r="6" spans="1:5" x14ac:dyDescent="0.3">
      <c r="A6">
        <v>300</v>
      </c>
      <c r="B6">
        <v>20.79</v>
      </c>
      <c r="C6">
        <v>0.04</v>
      </c>
      <c r="D6">
        <v>153.31</v>
      </c>
      <c r="E6">
        <v>171.06</v>
      </c>
    </row>
    <row r="7" spans="1:5" x14ac:dyDescent="0.3">
      <c r="A7">
        <v>350</v>
      </c>
      <c r="B7">
        <v>20.78</v>
      </c>
      <c r="C7">
        <v>1.08</v>
      </c>
      <c r="D7">
        <v>156.51</v>
      </c>
      <c r="E7">
        <v>143.96</v>
      </c>
    </row>
    <row r="8" spans="1:5" x14ac:dyDescent="0.3">
      <c r="A8">
        <v>400</v>
      </c>
      <c r="B8">
        <v>20.78</v>
      </c>
      <c r="C8">
        <v>2.12</v>
      </c>
      <c r="D8">
        <v>159.29</v>
      </c>
      <c r="E8">
        <v>123.59</v>
      </c>
    </row>
    <row r="9" spans="1:5" x14ac:dyDescent="0.3">
      <c r="A9">
        <v>450</v>
      </c>
      <c r="B9">
        <v>20.78</v>
      </c>
      <c r="C9">
        <v>3.16</v>
      </c>
      <c r="D9">
        <v>161.74</v>
      </c>
      <c r="E9">
        <v>107.71</v>
      </c>
    </row>
    <row r="10" spans="1:5" x14ac:dyDescent="0.3">
      <c r="A10">
        <v>500</v>
      </c>
      <c r="B10">
        <v>20.78</v>
      </c>
      <c r="C10">
        <v>4.2</v>
      </c>
      <c r="D10">
        <v>163.93</v>
      </c>
      <c r="E10">
        <v>94.98</v>
      </c>
    </row>
    <row r="11" spans="1:5" x14ac:dyDescent="0.3">
      <c r="A11">
        <v>550</v>
      </c>
      <c r="B11">
        <v>20.79</v>
      </c>
      <c r="C11">
        <v>5.23</v>
      </c>
      <c r="D11">
        <v>165.91</v>
      </c>
      <c r="E11">
        <v>84.54</v>
      </c>
    </row>
    <row r="12" spans="1:5" x14ac:dyDescent="0.3">
      <c r="A12">
        <v>600</v>
      </c>
      <c r="B12">
        <v>20.79</v>
      </c>
      <c r="C12">
        <v>6.27</v>
      </c>
      <c r="D12">
        <v>167.72</v>
      </c>
      <c r="E12">
        <v>75.83</v>
      </c>
    </row>
    <row r="13" spans="1:5" x14ac:dyDescent="0.3">
      <c r="A13">
        <v>650</v>
      </c>
      <c r="B13">
        <v>20.79</v>
      </c>
      <c r="C13">
        <v>7.31</v>
      </c>
      <c r="D13">
        <v>169.38</v>
      </c>
      <c r="E13">
        <v>68.430000000000007</v>
      </c>
    </row>
    <row r="14" spans="1:5" x14ac:dyDescent="0.3">
      <c r="A14">
        <v>700</v>
      </c>
      <c r="B14">
        <v>20.79</v>
      </c>
      <c r="C14">
        <v>8.35</v>
      </c>
      <c r="D14">
        <v>170.92</v>
      </c>
      <c r="E14">
        <v>62.08</v>
      </c>
    </row>
    <row r="15" spans="1:5" x14ac:dyDescent="0.3">
      <c r="A15">
        <v>750</v>
      </c>
      <c r="B15">
        <v>20.79</v>
      </c>
      <c r="C15">
        <v>9.39</v>
      </c>
      <c r="D15">
        <v>172.35</v>
      </c>
      <c r="E15">
        <v>56.57</v>
      </c>
    </row>
    <row r="16" spans="1:5" x14ac:dyDescent="0.3">
      <c r="A16">
        <v>800</v>
      </c>
      <c r="B16">
        <v>20.79</v>
      </c>
      <c r="C16">
        <v>10.43</v>
      </c>
      <c r="D16">
        <v>173.7</v>
      </c>
      <c r="E16">
        <v>51.73</v>
      </c>
    </row>
    <row r="17" spans="1:5" x14ac:dyDescent="0.3">
      <c r="A17">
        <v>850</v>
      </c>
      <c r="B17">
        <v>20.78</v>
      </c>
      <c r="C17">
        <v>11.47</v>
      </c>
      <c r="D17">
        <v>174.96</v>
      </c>
      <c r="E17">
        <v>47.46</v>
      </c>
    </row>
    <row r="18" spans="1:5" x14ac:dyDescent="0.3">
      <c r="A18">
        <v>900</v>
      </c>
      <c r="B18">
        <v>20.78</v>
      </c>
      <c r="C18">
        <v>12.51</v>
      </c>
      <c r="D18">
        <v>176.14</v>
      </c>
      <c r="E18">
        <v>43.65</v>
      </c>
    </row>
    <row r="19" spans="1:5" x14ac:dyDescent="0.3">
      <c r="A19">
        <v>950</v>
      </c>
      <c r="B19">
        <v>20.78</v>
      </c>
      <c r="C19">
        <v>13.55</v>
      </c>
      <c r="D19">
        <v>177.27</v>
      </c>
      <c r="E19">
        <v>40.229999999999997</v>
      </c>
    </row>
    <row r="20" spans="1:5" x14ac:dyDescent="0.3">
      <c r="A20" s="1">
        <v>1000</v>
      </c>
      <c r="B20">
        <v>20.78</v>
      </c>
      <c r="C20">
        <v>14.59</v>
      </c>
      <c r="D20">
        <v>178.33</v>
      </c>
      <c r="E20">
        <v>37.15</v>
      </c>
    </row>
    <row r="21" spans="1:5" x14ac:dyDescent="0.3">
      <c r="A21" s="1">
        <v>1050</v>
      </c>
      <c r="B21">
        <v>20.79</v>
      </c>
      <c r="C21">
        <v>15.63</v>
      </c>
      <c r="D21">
        <v>179.35</v>
      </c>
      <c r="E21">
        <v>34.36</v>
      </c>
    </row>
    <row r="22" spans="1:5" x14ac:dyDescent="0.3">
      <c r="A22" s="1">
        <v>1100</v>
      </c>
      <c r="B22">
        <v>20.79</v>
      </c>
      <c r="C22">
        <v>16.670000000000002</v>
      </c>
      <c r="D22">
        <v>180.32</v>
      </c>
      <c r="E22">
        <v>31.81</v>
      </c>
    </row>
    <row r="23" spans="1:5" x14ac:dyDescent="0.3">
      <c r="A23" s="1">
        <v>1150</v>
      </c>
      <c r="B23">
        <v>20.79</v>
      </c>
      <c r="C23">
        <v>17.71</v>
      </c>
      <c r="D23">
        <v>181.24</v>
      </c>
      <c r="E23">
        <v>29.48</v>
      </c>
    </row>
    <row r="24" spans="1:5" x14ac:dyDescent="0.3">
      <c r="A24" s="1">
        <v>1200</v>
      </c>
      <c r="B24">
        <v>20.79</v>
      </c>
      <c r="C24">
        <v>18.75</v>
      </c>
      <c r="D24">
        <v>182.13</v>
      </c>
      <c r="E24">
        <v>27.34</v>
      </c>
    </row>
    <row r="25" spans="1:5" x14ac:dyDescent="0.3">
      <c r="A25" s="1">
        <v>1250</v>
      </c>
      <c r="B25">
        <v>20.79</v>
      </c>
      <c r="C25">
        <v>19.79</v>
      </c>
      <c r="D25">
        <v>182.97</v>
      </c>
      <c r="E25">
        <v>25.37</v>
      </c>
    </row>
    <row r="26" spans="1:5" x14ac:dyDescent="0.3">
      <c r="A26" s="1">
        <v>1300</v>
      </c>
      <c r="B26">
        <v>20.79</v>
      </c>
      <c r="C26">
        <v>20.83</v>
      </c>
      <c r="D26">
        <v>183.79</v>
      </c>
      <c r="E26">
        <v>23.55</v>
      </c>
    </row>
    <row r="27" spans="1:5" x14ac:dyDescent="0.3">
      <c r="A27" s="1">
        <v>1350</v>
      </c>
      <c r="B27">
        <v>20.79</v>
      </c>
      <c r="C27">
        <v>21.87</v>
      </c>
      <c r="D27">
        <v>184.57</v>
      </c>
      <c r="E27">
        <v>21.85</v>
      </c>
    </row>
    <row r="28" spans="1:5" x14ac:dyDescent="0.3">
      <c r="A28" s="1">
        <v>1400</v>
      </c>
      <c r="B28">
        <v>20.79</v>
      </c>
      <c r="C28">
        <v>22.9</v>
      </c>
      <c r="D28">
        <v>185.33</v>
      </c>
      <c r="E28">
        <v>20.28</v>
      </c>
    </row>
    <row r="29" spans="1:5" x14ac:dyDescent="0.3">
      <c r="A29" s="1">
        <v>1450</v>
      </c>
      <c r="B29">
        <v>20.79</v>
      </c>
      <c r="C29">
        <v>23.94</v>
      </c>
      <c r="D29">
        <v>186.06</v>
      </c>
      <c r="E29">
        <v>18.809999999999999</v>
      </c>
    </row>
    <row r="30" spans="1:5" x14ac:dyDescent="0.3">
      <c r="A30" s="1">
        <v>1500</v>
      </c>
      <c r="B30">
        <v>20.79</v>
      </c>
      <c r="C30">
        <v>24.98</v>
      </c>
      <c r="D30">
        <v>186.76</v>
      </c>
      <c r="E30">
        <v>17.440000000000001</v>
      </c>
    </row>
    <row r="31" spans="1:5" x14ac:dyDescent="0.3">
      <c r="A31" s="1">
        <v>1550</v>
      </c>
      <c r="B31">
        <v>20.79</v>
      </c>
      <c r="C31">
        <v>26.02</v>
      </c>
      <c r="D31">
        <v>187.45</v>
      </c>
      <c r="E31">
        <v>16.149999999999999</v>
      </c>
    </row>
    <row r="32" spans="1:5" x14ac:dyDescent="0.3">
      <c r="A32" s="1">
        <v>1600</v>
      </c>
      <c r="B32">
        <v>20.79</v>
      </c>
      <c r="C32">
        <v>27.06</v>
      </c>
      <c r="D32">
        <v>188.11</v>
      </c>
      <c r="E32">
        <v>14.94</v>
      </c>
    </row>
    <row r="33" spans="1:5" x14ac:dyDescent="0.3">
      <c r="A33" s="1">
        <v>1650</v>
      </c>
      <c r="B33">
        <v>20.78</v>
      </c>
      <c r="C33">
        <v>28.1</v>
      </c>
      <c r="D33">
        <v>188.75</v>
      </c>
      <c r="E33">
        <v>13.8</v>
      </c>
    </row>
    <row r="34" spans="1:5" x14ac:dyDescent="0.3">
      <c r="A34" s="1">
        <v>1700</v>
      </c>
      <c r="B34">
        <v>20.78</v>
      </c>
      <c r="C34">
        <v>29.14</v>
      </c>
      <c r="D34">
        <v>189.37</v>
      </c>
      <c r="E34">
        <v>12.72</v>
      </c>
    </row>
    <row r="35" spans="1:5" x14ac:dyDescent="0.3">
      <c r="A35" s="1">
        <v>1750</v>
      </c>
      <c r="B35">
        <v>20.78</v>
      </c>
      <c r="C35">
        <v>30.18</v>
      </c>
      <c r="D35">
        <v>189.97</v>
      </c>
      <c r="E35">
        <v>11.71</v>
      </c>
    </row>
    <row r="36" spans="1:5" x14ac:dyDescent="0.3">
      <c r="A36" s="1">
        <v>1800</v>
      </c>
      <c r="B36">
        <v>20.78</v>
      </c>
      <c r="C36">
        <v>31.22</v>
      </c>
      <c r="D36">
        <v>190.55</v>
      </c>
      <c r="E36">
        <v>10.75</v>
      </c>
    </row>
    <row r="37" spans="1:5" x14ac:dyDescent="0.3">
      <c r="A37" s="1">
        <v>1850</v>
      </c>
      <c r="B37">
        <v>20.78</v>
      </c>
      <c r="C37">
        <v>32.26</v>
      </c>
      <c r="D37">
        <v>191.12</v>
      </c>
      <c r="E37">
        <v>9.84</v>
      </c>
    </row>
    <row r="38" spans="1:5" x14ac:dyDescent="0.3">
      <c r="A38" s="1">
        <v>1900</v>
      </c>
      <c r="B38">
        <v>20.78</v>
      </c>
      <c r="C38">
        <v>33.299999999999997</v>
      </c>
      <c r="D38">
        <v>191.68</v>
      </c>
      <c r="E38">
        <v>8.9700000000000006</v>
      </c>
    </row>
    <row r="39" spans="1:5" x14ac:dyDescent="0.3">
      <c r="A39" s="1">
        <v>1950</v>
      </c>
      <c r="B39">
        <v>20.78</v>
      </c>
      <c r="C39">
        <v>34.340000000000003</v>
      </c>
      <c r="D39">
        <v>192.22</v>
      </c>
      <c r="E39">
        <v>8.15</v>
      </c>
    </row>
    <row r="40" spans="1:5" x14ac:dyDescent="0.3">
      <c r="A40" s="1">
        <v>2000</v>
      </c>
      <c r="B40">
        <v>20.78</v>
      </c>
      <c r="C40">
        <v>35.369999999999997</v>
      </c>
      <c r="D40">
        <v>192.74</v>
      </c>
      <c r="E40">
        <v>7.37</v>
      </c>
    </row>
    <row r="41" spans="1:5" x14ac:dyDescent="0.3">
      <c r="A41" s="1">
        <v>2050</v>
      </c>
      <c r="B41">
        <v>20.78</v>
      </c>
      <c r="C41">
        <v>36.409999999999997</v>
      </c>
      <c r="D41">
        <v>193.26</v>
      </c>
      <c r="E41">
        <v>6.62</v>
      </c>
    </row>
    <row r="42" spans="1:5" x14ac:dyDescent="0.3">
      <c r="A42" s="1">
        <v>2100</v>
      </c>
      <c r="B42">
        <v>20.78</v>
      </c>
      <c r="C42">
        <v>37.450000000000003</v>
      </c>
      <c r="D42">
        <v>193.76</v>
      </c>
      <c r="E42">
        <v>5.91</v>
      </c>
    </row>
    <row r="43" spans="1:5" x14ac:dyDescent="0.3">
      <c r="A43" s="1">
        <v>2150</v>
      </c>
      <c r="B43">
        <v>20.78</v>
      </c>
      <c r="C43">
        <v>38.49</v>
      </c>
      <c r="D43">
        <v>194.25</v>
      </c>
      <c r="E43">
        <v>5.23</v>
      </c>
    </row>
    <row r="44" spans="1:5" x14ac:dyDescent="0.3">
      <c r="A44" s="1">
        <v>2200</v>
      </c>
      <c r="B44">
        <v>20.78</v>
      </c>
      <c r="C44">
        <v>39.53</v>
      </c>
      <c r="D44">
        <v>194.72</v>
      </c>
      <c r="E44">
        <v>4.58</v>
      </c>
    </row>
    <row r="45" spans="1:5" x14ac:dyDescent="0.3">
      <c r="A45" s="1">
        <v>2250</v>
      </c>
      <c r="B45">
        <v>20.79</v>
      </c>
      <c r="C45">
        <v>40.57</v>
      </c>
      <c r="D45">
        <v>195.19</v>
      </c>
      <c r="E45">
        <v>3.96</v>
      </c>
    </row>
    <row r="46" spans="1:5" x14ac:dyDescent="0.3">
      <c r="A46" s="1">
        <v>2300</v>
      </c>
      <c r="B46">
        <v>20.79</v>
      </c>
      <c r="C46">
        <v>41.61</v>
      </c>
      <c r="D46">
        <v>195.65</v>
      </c>
      <c r="E46">
        <v>3.36</v>
      </c>
    </row>
    <row r="47" spans="1:5" x14ac:dyDescent="0.3">
      <c r="A47" s="1">
        <v>2350</v>
      </c>
      <c r="B47">
        <v>20.79</v>
      </c>
      <c r="C47">
        <v>42.65</v>
      </c>
      <c r="D47">
        <v>196.09</v>
      </c>
      <c r="E47">
        <v>2.79</v>
      </c>
    </row>
    <row r="48" spans="1:5" x14ac:dyDescent="0.3">
      <c r="A48" s="1">
        <v>2400</v>
      </c>
      <c r="B48">
        <v>20.8</v>
      </c>
      <c r="C48">
        <v>43.69</v>
      </c>
      <c r="D48">
        <v>196.53</v>
      </c>
      <c r="E48">
        <v>2.2400000000000002</v>
      </c>
    </row>
    <row r="49" spans="1:5" x14ac:dyDescent="0.3">
      <c r="A49" s="1">
        <v>2450</v>
      </c>
      <c r="B49">
        <v>20.81</v>
      </c>
      <c r="C49">
        <v>44.73</v>
      </c>
      <c r="D49">
        <v>196.96</v>
      </c>
      <c r="E49">
        <v>1.71</v>
      </c>
    </row>
    <row r="50" spans="1:5" x14ac:dyDescent="0.3">
      <c r="A50" s="1">
        <v>2500</v>
      </c>
      <c r="B50">
        <v>20.82</v>
      </c>
      <c r="C50">
        <v>45.77</v>
      </c>
      <c r="D50">
        <v>197.38</v>
      </c>
      <c r="E50">
        <v>1.2</v>
      </c>
    </row>
    <row r="51" spans="1:5" x14ac:dyDescent="0.3">
      <c r="A51" s="1">
        <v>2550</v>
      </c>
      <c r="B51">
        <v>20.83</v>
      </c>
      <c r="C51">
        <v>46.81</v>
      </c>
      <c r="D51">
        <v>197.79</v>
      </c>
      <c r="E51">
        <v>0.71</v>
      </c>
    </row>
    <row r="52" spans="1:5" x14ac:dyDescent="0.3">
      <c r="A52" s="1">
        <v>2600</v>
      </c>
      <c r="B52">
        <v>20.84</v>
      </c>
      <c r="C52">
        <v>47.85</v>
      </c>
      <c r="D52">
        <v>198.2</v>
      </c>
      <c r="E52">
        <v>0.24</v>
      </c>
    </row>
    <row r="53" spans="1:5" x14ac:dyDescent="0.3">
      <c r="A53" s="1">
        <v>2650</v>
      </c>
      <c r="B53">
        <v>20.85</v>
      </c>
      <c r="C53">
        <v>48.89</v>
      </c>
      <c r="D53">
        <v>198.6</v>
      </c>
      <c r="E53">
        <v>0.22</v>
      </c>
    </row>
    <row r="54" spans="1:5" x14ac:dyDescent="0.3">
      <c r="A54" s="1">
        <v>2700</v>
      </c>
      <c r="B54">
        <v>20.86</v>
      </c>
      <c r="C54">
        <v>49.94</v>
      </c>
      <c r="D54">
        <v>198.99</v>
      </c>
      <c r="E54">
        <v>0.66</v>
      </c>
    </row>
    <row r="55" spans="1:5" x14ac:dyDescent="0.3">
      <c r="A55" s="1">
        <v>2750</v>
      </c>
      <c r="B55">
        <v>20.88</v>
      </c>
      <c r="C55">
        <v>50.98</v>
      </c>
      <c r="D55">
        <v>199.37</v>
      </c>
      <c r="E55">
        <v>1.08</v>
      </c>
    </row>
    <row r="56" spans="1:5" x14ac:dyDescent="0.3">
      <c r="A56" s="1">
        <v>2800</v>
      </c>
      <c r="B56">
        <v>20.89</v>
      </c>
      <c r="C56">
        <v>52.02</v>
      </c>
      <c r="D56">
        <v>199.74</v>
      </c>
      <c r="E56">
        <v>1.49</v>
      </c>
    </row>
    <row r="57" spans="1:5" x14ac:dyDescent="0.3">
      <c r="A57" s="1">
        <v>2850</v>
      </c>
      <c r="B57">
        <v>20.91</v>
      </c>
      <c r="C57">
        <v>53.07</v>
      </c>
      <c r="D57">
        <v>200.11</v>
      </c>
      <c r="E57">
        <v>1.88</v>
      </c>
    </row>
    <row r="58" spans="1:5" x14ac:dyDescent="0.3">
      <c r="A58" s="1">
        <v>2900</v>
      </c>
      <c r="B58">
        <v>20.93</v>
      </c>
      <c r="C58">
        <v>54.11</v>
      </c>
      <c r="D58">
        <v>200.48</v>
      </c>
      <c r="E58">
        <v>2.27</v>
      </c>
    </row>
    <row r="59" spans="1:5" x14ac:dyDescent="0.3">
      <c r="A59" s="1">
        <v>2950</v>
      </c>
      <c r="B59">
        <v>20.95</v>
      </c>
      <c r="C59">
        <v>55.16</v>
      </c>
      <c r="D59">
        <v>200.84</v>
      </c>
      <c r="E59">
        <v>2.64</v>
      </c>
    </row>
    <row r="60" spans="1:5" x14ac:dyDescent="0.3">
      <c r="A60" s="1">
        <v>3000</v>
      </c>
      <c r="B60">
        <v>20.97</v>
      </c>
      <c r="C60">
        <v>56.21</v>
      </c>
      <c r="D60">
        <v>201.19</v>
      </c>
      <c r="E60">
        <v>3</v>
      </c>
    </row>
    <row r="61" spans="1:5" x14ac:dyDescent="0.3">
      <c r="A61" s="1">
        <v>3050</v>
      </c>
      <c r="B61">
        <v>21</v>
      </c>
      <c r="C61">
        <v>57.26</v>
      </c>
      <c r="D61">
        <v>201.54</v>
      </c>
      <c r="E61">
        <v>3.34</v>
      </c>
    </row>
    <row r="62" spans="1:5" x14ac:dyDescent="0.3">
      <c r="A62" s="1">
        <v>3100</v>
      </c>
      <c r="B62">
        <v>21.02</v>
      </c>
      <c r="C62">
        <v>58.31</v>
      </c>
      <c r="D62">
        <v>201.88</v>
      </c>
      <c r="E62">
        <v>3.68</v>
      </c>
    </row>
    <row r="63" spans="1:5" x14ac:dyDescent="0.3">
      <c r="A63" s="1">
        <v>3150</v>
      </c>
      <c r="B63">
        <v>21.05</v>
      </c>
      <c r="C63">
        <v>59.36</v>
      </c>
      <c r="D63">
        <v>202.21</v>
      </c>
      <c r="E63">
        <v>4.01</v>
      </c>
    </row>
    <row r="64" spans="1:5" x14ac:dyDescent="0.3">
      <c r="A64" s="1">
        <v>3200</v>
      </c>
      <c r="B64">
        <v>21.08</v>
      </c>
      <c r="C64">
        <v>60.41</v>
      </c>
      <c r="D64">
        <v>202.55</v>
      </c>
      <c r="E64">
        <v>4.33</v>
      </c>
    </row>
    <row r="65" spans="1:5" x14ac:dyDescent="0.3">
      <c r="A65" s="1">
        <v>3250</v>
      </c>
      <c r="B65">
        <v>21.11</v>
      </c>
      <c r="C65">
        <v>61.47</v>
      </c>
      <c r="D65">
        <v>202.87</v>
      </c>
      <c r="E65">
        <v>4.6399999999999997</v>
      </c>
    </row>
    <row r="66" spans="1:5" x14ac:dyDescent="0.3">
      <c r="A66" s="1">
        <v>3300</v>
      </c>
      <c r="B66">
        <v>21.14</v>
      </c>
      <c r="C66">
        <v>62.53</v>
      </c>
      <c r="D66">
        <v>203.2</v>
      </c>
      <c r="E66">
        <v>4.9400000000000004</v>
      </c>
    </row>
    <row r="67" spans="1:5" x14ac:dyDescent="0.3">
      <c r="A67" s="1">
        <v>3350</v>
      </c>
      <c r="B67">
        <v>21.18</v>
      </c>
      <c r="C67">
        <v>63.58</v>
      </c>
      <c r="D67">
        <v>203.51</v>
      </c>
      <c r="E67">
        <v>5.23</v>
      </c>
    </row>
    <row r="68" spans="1:5" x14ac:dyDescent="0.3">
      <c r="A68" s="1">
        <v>3400</v>
      </c>
      <c r="B68">
        <v>21.21</v>
      </c>
      <c r="C68">
        <v>64.64</v>
      </c>
      <c r="D68">
        <v>203.83</v>
      </c>
      <c r="E68">
        <v>5.51</v>
      </c>
    </row>
    <row r="69" spans="1:5" x14ac:dyDescent="0.3">
      <c r="A69" s="1">
        <v>3450</v>
      </c>
      <c r="B69">
        <v>21.25</v>
      </c>
      <c r="C69">
        <v>65.709999999999994</v>
      </c>
      <c r="D69">
        <v>204.14</v>
      </c>
      <c r="E69">
        <v>5.79</v>
      </c>
    </row>
    <row r="70" spans="1:5" x14ac:dyDescent="0.3">
      <c r="A70" s="1">
        <v>3500</v>
      </c>
      <c r="B70">
        <v>21.29</v>
      </c>
      <c r="C70">
        <v>66.77</v>
      </c>
      <c r="D70">
        <v>204.44</v>
      </c>
      <c r="E70">
        <v>6.05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E70"/>
  <sheetViews>
    <sheetView workbookViewId="0">
      <selection activeCell="G32" sqref="G32"/>
    </sheetView>
  </sheetViews>
  <sheetFormatPr defaultColWidth="15.6640625" defaultRowHeight="14.4" x14ac:dyDescent="0.3"/>
  <sheetData>
    <row r="1" spans="1:5" x14ac:dyDescent="0.3">
      <c r="A1" t="s">
        <v>21</v>
      </c>
    </row>
    <row r="2" spans="1:5" x14ac:dyDescent="0.3">
      <c r="A2" t="s">
        <v>3</v>
      </c>
      <c r="B2" t="s">
        <v>4</v>
      </c>
      <c r="C2" t="s">
        <v>22</v>
      </c>
      <c r="D2" t="s">
        <v>1</v>
      </c>
      <c r="E2" t="s">
        <v>16</v>
      </c>
    </row>
    <row r="3" spans="1:5" x14ac:dyDescent="0.3">
      <c r="A3">
        <v>200</v>
      </c>
      <c r="B3">
        <v>29.37</v>
      </c>
      <c r="C3">
        <v>2.9</v>
      </c>
      <c r="D3">
        <v>198.85</v>
      </c>
      <c r="E3">
        <v>28.64</v>
      </c>
    </row>
    <row r="4" spans="1:5" x14ac:dyDescent="0.3">
      <c r="A4">
        <v>250</v>
      </c>
      <c r="B4">
        <v>29.56</v>
      </c>
      <c r="C4">
        <v>1.43</v>
      </c>
      <c r="D4">
        <v>205.42</v>
      </c>
      <c r="E4">
        <v>18.05</v>
      </c>
    </row>
    <row r="5" spans="1:5" x14ac:dyDescent="0.3">
      <c r="A5">
        <v>298</v>
      </c>
      <c r="B5">
        <v>29.73</v>
      </c>
      <c r="C5">
        <v>0</v>
      </c>
      <c r="D5">
        <v>210.64</v>
      </c>
      <c r="E5">
        <v>11.09</v>
      </c>
    </row>
    <row r="6" spans="1:5" x14ac:dyDescent="0.3">
      <c r="A6">
        <v>300</v>
      </c>
      <c r="B6">
        <v>29.73</v>
      </c>
      <c r="C6">
        <v>0.06</v>
      </c>
      <c r="D6">
        <v>210.83</v>
      </c>
      <c r="E6">
        <v>10.87</v>
      </c>
    </row>
    <row r="7" spans="1:5" x14ac:dyDescent="0.3">
      <c r="A7">
        <v>350</v>
      </c>
      <c r="B7">
        <v>29.91</v>
      </c>
      <c r="C7">
        <v>1.55</v>
      </c>
      <c r="D7">
        <v>215.42</v>
      </c>
      <c r="E7">
        <v>5.65</v>
      </c>
    </row>
    <row r="8" spans="1:5" x14ac:dyDescent="0.3">
      <c r="A8">
        <v>400</v>
      </c>
      <c r="B8">
        <v>30.1</v>
      </c>
      <c r="C8">
        <v>3.05</v>
      </c>
      <c r="D8">
        <v>219.43</v>
      </c>
      <c r="E8">
        <v>1.67</v>
      </c>
    </row>
    <row r="9" spans="1:5" x14ac:dyDescent="0.3">
      <c r="A9">
        <v>450</v>
      </c>
      <c r="B9">
        <v>30.32</v>
      </c>
      <c r="C9">
        <v>4.5599999999999996</v>
      </c>
      <c r="D9">
        <v>222.99</v>
      </c>
      <c r="E9">
        <v>1.47</v>
      </c>
    </row>
    <row r="10" spans="1:5" x14ac:dyDescent="0.3">
      <c r="A10">
        <v>500</v>
      </c>
      <c r="B10">
        <v>30.57</v>
      </c>
      <c r="C10">
        <v>6.08</v>
      </c>
      <c r="D10">
        <v>226.19</v>
      </c>
      <c r="E10">
        <v>4.0199999999999996</v>
      </c>
    </row>
    <row r="11" spans="1:5" x14ac:dyDescent="0.3">
      <c r="A11">
        <v>550</v>
      </c>
      <c r="B11">
        <v>30.85</v>
      </c>
      <c r="C11">
        <v>7.61</v>
      </c>
      <c r="D11">
        <v>229.12</v>
      </c>
      <c r="E11">
        <v>6.15</v>
      </c>
    </row>
    <row r="12" spans="1:5" x14ac:dyDescent="0.3">
      <c r="A12">
        <v>600</v>
      </c>
      <c r="B12">
        <v>31.17</v>
      </c>
      <c r="C12">
        <v>9.16</v>
      </c>
      <c r="D12">
        <v>231.82</v>
      </c>
      <c r="E12">
        <v>7.95</v>
      </c>
    </row>
    <row r="13" spans="1:5" x14ac:dyDescent="0.3">
      <c r="A13">
        <v>650</v>
      </c>
      <c r="B13">
        <v>31.53</v>
      </c>
      <c r="C13">
        <v>10.73</v>
      </c>
      <c r="D13">
        <v>234.33</v>
      </c>
      <c r="E13">
        <v>9.49</v>
      </c>
    </row>
    <row r="14" spans="1:5" x14ac:dyDescent="0.3">
      <c r="A14">
        <v>700</v>
      </c>
      <c r="B14">
        <v>31.91</v>
      </c>
      <c r="C14">
        <v>12.32</v>
      </c>
      <c r="D14">
        <v>236.68</v>
      </c>
      <c r="E14">
        <v>10.84</v>
      </c>
    </row>
    <row r="15" spans="1:5" x14ac:dyDescent="0.3">
      <c r="A15">
        <v>750</v>
      </c>
      <c r="B15">
        <v>32.31</v>
      </c>
      <c r="C15">
        <v>13.92</v>
      </c>
      <c r="D15">
        <v>238.89</v>
      </c>
      <c r="E15">
        <v>12.02</v>
      </c>
    </row>
    <row r="16" spans="1:5" x14ac:dyDescent="0.3">
      <c r="A16">
        <v>800</v>
      </c>
      <c r="B16">
        <v>32.71</v>
      </c>
      <c r="C16">
        <v>15.55</v>
      </c>
      <c r="D16">
        <v>240.99</v>
      </c>
      <c r="E16">
        <v>13.07</v>
      </c>
    </row>
    <row r="17" spans="1:5" x14ac:dyDescent="0.3">
      <c r="A17">
        <v>850</v>
      </c>
      <c r="B17">
        <v>33.11</v>
      </c>
      <c r="C17">
        <v>17.190000000000001</v>
      </c>
      <c r="D17">
        <v>242.99</v>
      </c>
      <c r="E17">
        <v>14.02</v>
      </c>
    </row>
    <row r="18" spans="1:5" x14ac:dyDescent="0.3">
      <c r="A18">
        <v>900</v>
      </c>
      <c r="B18">
        <v>33.49</v>
      </c>
      <c r="C18">
        <v>18.86</v>
      </c>
      <c r="D18">
        <v>244.89</v>
      </c>
      <c r="E18">
        <v>14.87</v>
      </c>
    </row>
    <row r="19" spans="1:5" x14ac:dyDescent="0.3">
      <c r="A19">
        <v>950</v>
      </c>
      <c r="B19">
        <v>33.82</v>
      </c>
      <c r="C19">
        <v>20.54</v>
      </c>
      <c r="D19">
        <v>246.71</v>
      </c>
      <c r="E19">
        <v>15.64</v>
      </c>
    </row>
    <row r="20" spans="1:5" x14ac:dyDescent="0.3">
      <c r="A20" s="1">
        <v>1000</v>
      </c>
      <c r="B20">
        <v>34.07</v>
      </c>
      <c r="C20">
        <v>22.24</v>
      </c>
      <c r="D20">
        <v>248.45</v>
      </c>
      <c r="E20">
        <v>16.350000000000001</v>
      </c>
    </row>
    <row r="21" spans="1:5" x14ac:dyDescent="0.3">
      <c r="A21" s="1">
        <v>1050</v>
      </c>
      <c r="B21">
        <v>34.28</v>
      </c>
      <c r="C21">
        <v>23.95</v>
      </c>
      <c r="D21">
        <v>250.12</v>
      </c>
      <c r="E21">
        <v>17</v>
      </c>
    </row>
    <row r="22" spans="1:5" x14ac:dyDescent="0.3">
      <c r="A22" s="1">
        <v>1100</v>
      </c>
      <c r="B22">
        <v>34.479999999999997</v>
      </c>
      <c r="C22">
        <v>25.67</v>
      </c>
      <c r="D22">
        <v>251.72</v>
      </c>
      <c r="E22">
        <v>17.600000000000001</v>
      </c>
    </row>
    <row r="23" spans="1:5" x14ac:dyDescent="0.3">
      <c r="A23" s="1">
        <v>1150</v>
      </c>
      <c r="B23">
        <v>34.67</v>
      </c>
      <c r="C23">
        <v>27.4</v>
      </c>
      <c r="D23">
        <v>253.25</v>
      </c>
      <c r="E23">
        <v>18.149999999999999</v>
      </c>
    </row>
    <row r="24" spans="1:5" x14ac:dyDescent="0.3">
      <c r="A24" s="1">
        <v>1200</v>
      </c>
      <c r="B24">
        <v>34.85</v>
      </c>
      <c r="C24">
        <v>29.13</v>
      </c>
      <c r="D24">
        <v>254.73</v>
      </c>
      <c r="E24">
        <v>18.670000000000002</v>
      </c>
    </row>
    <row r="25" spans="1:5" x14ac:dyDescent="0.3">
      <c r="A25" s="1">
        <v>1250</v>
      </c>
      <c r="B25">
        <v>35.020000000000003</v>
      </c>
      <c r="C25">
        <v>30.88</v>
      </c>
      <c r="D25">
        <v>256.16000000000003</v>
      </c>
      <c r="E25">
        <v>19.149999999999999</v>
      </c>
    </row>
    <row r="26" spans="1:5" x14ac:dyDescent="0.3">
      <c r="A26" s="1">
        <v>1300</v>
      </c>
      <c r="B26">
        <v>35.18</v>
      </c>
      <c r="C26">
        <v>32.64</v>
      </c>
      <c r="D26">
        <v>257.54000000000002</v>
      </c>
      <c r="E26">
        <v>19.600000000000001</v>
      </c>
    </row>
    <row r="27" spans="1:5" x14ac:dyDescent="0.3">
      <c r="A27" s="1">
        <v>1350</v>
      </c>
      <c r="B27">
        <v>35.33</v>
      </c>
      <c r="C27">
        <v>34.4</v>
      </c>
      <c r="D27">
        <v>258.87</v>
      </c>
      <c r="E27">
        <v>20.03</v>
      </c>
    </row>
    <row r="28" spans="1:5" x14ac:dyDescent="0.3">
      <c r="A28" s="1">
        <v>1400</v>
      </c>
      <c r="B28">
        <v>35.47</v>
      </c>
      <c r="C28">
        <v>36.17</v>
      </c>
      <c r="D28">
        <v>260.14999999999998</v>
      </c>
      <c r="E28">
        <v>20.43</v>
      </c>
    </row>
    <row r="29" spans="1:5" x14ac:dyDescent="0.3">
      <c r="A29" s="1">
        <v>1450</v>
      </c>
      <c r="B29">
        <v>35.61</v>
      </c>
      <c r="C29">
        <v>37.950000000000003</v>
      </c>
      <c r="D29">
        <v>261.39999999999998</v>
      </c>
      <c r="E29">
        <v>20.8</v>
      </c>
    </row>
    <row r="30" spans="1:5" x14ac:dyDescent="0.3">
      <c r="A30" s="1">
        <v>1500</v>
      </c>
      <c r="B30">
        <v>35.74</v>
      </c>
      <c r="C30">
        <v>39.729999999999997</v>
      </c>
      <c r="D30">
        <v>262.61</v>
      </c>
      <c r="E30">
        <v>21.16</v>
      </c>
    </row>
    <row r="31" spans="1:5" x14ac:dyDescent="0.3">
      <c r="A31" s="1">
        <v>1550</v>
      </c>
      <c r="B31">
        <v>35.86</v>
      </c>
      <c r="C31">
        <v>41.52</v>
      </c>
      <c r="D31">
        <v>263.77999999999997</v>
      </c>
      <c r="E31">
        <v>21.5</v>
      </c>
    </row>
    <row r="32" spans="1:5" x14ac:dyDescent="0.3">
      <c r="A32" s="1">
        <v>1600</v>
      </c>
      <c r="B32">
        <v>35.97</v>
      </c>
      <c r="C32">
        <v>43.32</v>
      </c>
      <c r="D32">
        <v>264.92</v>
      </c>
      <c r="E32">
        <v>21.82</v>
      </c>
    </row>
    <row r="33" spans="1:5" x14ac:dyDescent="0.3">
      <c r="A33" s="1">
        <v>1650</v>
      </c>
      <c r="B33">
        <v>36.08</v>
      </c>
      <c r="C33">
        <v>45.12</v>
      </c>
      <c r="D33">
        <v>266.02999999999997</v>
      </c>
      <c r="E33">
        <v>22.13</v>
      </c>
    </row>
    <row r="34" spans="1:5" x14ac:dyDescent="0.3">
      <c r="A34" s="1">
        <v>1700</v>
      </c>
      <c r="B34">
        <v>36.18</v>
      </c>
      <c r="C34">
        <v>46.92</v>
      </c>
      <c r="D34">
        <v>267.11</v>
      </c>
      <c r="E34">
        <v>22.42</v>
      </c>
    </row>
    <row r="35" spans="1:5" x14ac:dyDescent="0.3">
      <c r="A35" s="1">
        <v>1750</v>
      </c>
      <c r="B35">
        <v>36.270000000000003</v>
      </c>
      <c r="C35">
        <v>48.73</v>
      </c>
      <c r="D35">
        <v>268.16000000000003</v>
      </c>
      <c r="E35">
        <v>22.7</v>
      </c>
    </row>
    <row r="36" spans="1:5" x14ac:dyDescent="0.3">
      <c r="A36" s="1">
        <v>1800</v>
      </c>
      <c r="B36">
        <v>36.36</v>
      </c>
      <c r="C36">
        <v>50.55</v>
      </c>
      <c r="D36">
        <v>269.18</v>
      </c>
      <c r="E36">
        <v>22.97</v>
      </c>
    </row>
    <row r="37" spans="1:5" x14ac:dyDescent="0.3">
      <c r="A37" s="1">
        <v>1850</v>
      </c>
      <c r="B37">
        <v>36.450000000000003</v>
      </c>
      <c r="C37">
        <v>52.37</v>
      </c>
      <c r="D37">
        <v>270.18</v>
      </c>
      <c r="E37">
        <v>23.22</v>
      </c>
    </row>
    <row r="38" spans="1:5" x14ac:dyDescent="0.3">
      <c r="A38" s="1">
        <v>1900</v>
      </c>
      <c r="B38">
        <v>36.53</v>
      </c>
      <c r="C38">
        <v>54.19</v>
      </c>
      <c r="D38">
        <v>271.14999999999998</v>
      </c>
      <c r="E38">
        <v>23.47</v>
      </c>
    </row>
    <row r="39" spans="1:5" x14ac:dyDescent="0.3">
      <c r="A39" s="1">
        <v>1950</v>
      </c>
      <c r="B39">
        <v>36.6</v>
      </c>
      <c r="C39">
        <v>56.02</v>
      </c>
      <c r="D39">
        <v>272.10000000000002</v>
      </c>
      <c r="E39">
        <v>23.7</v>
      </c>
    </row>
    <row r="40" spans="1:5" x14ac:dyDescent="0.3">
      <c r="A40" s="1">
        <v>2000</v>
      </c>
      <c r="B40">
        <v>36.67</v>
      </c>
      <c r="C40">
        <v>57.85</v>
      </c>
      <c r="D40">
        <v>273.02999999999997</v>
      </c>
      <c r="E40">
        <v>23.93</v>
      </c>
    </row>
    <row r="41" spans="1:5" x14ac:dyDescent="0.3">
      <c r="A41" s="1">
        <v>2050</v>
      </c>
      <c r="B41">
        <v>36.729999999999997</v>
      </c>
      <c r="C41">
        <v>59.69</v>
      </c>
      <c r="D41">
        <v>273.94</v>
      </c>
      <c r="E41">
        <v>24.15</v>
      </c>
    </row>
    <row r="42" spans="1:5" x14ac:dyDescent="0.3">
      <c r="A42" s="1">
        <v>2100</v>
      </c>
      <c r="B42">
        <v>36.799999999999997</v>
      </c>
      <c r="C42">
        <v>61.53</v>
      </c>
      <c r="D42">
        <v>274.82</v>
      </c>
      <c r="E42">
        <v>24.36</v>
      </c>
    </row>
    <row r="43" spans="1:5" x14ac:dyDescent="0.3">
      <c r="A43" s="1">
        <v>2150</v>
      </c>
      <c r="B43">
        <v>36.85</v>
      </c>
      <c r="C43">
        <v>63.37</v>
      </c>
      <c r="D43">
        <v>275.69</v>
      </c>
      <c r="E43">
        <v>24.56</v>
      </c>
    </row>
    <row r="44" spans="1:5" x14ac:dyDescent="0.3">
      <c r="A44" s="1">
        <v>2200</v>
      </c>
      <c r="B44">
        <v>36.909999999999997</v>
      </c>
      <c r="C44">
        <v>65.209999999999994</v>
      </c>
      <c r="D44">
        <v>276.54000000000002</v>
      </c>
      <c r="E44">
        <v>24.76</v>
      </c>
    </row>
    <row r="45" spans="1:5" x14ac:dyDescent="0.3">
      <c r="A45" s="1">
        <v>2250</v>
      </c>
      <c r="B45">
        <v>36.96</v>
      </c>
      <c r="C45">
        <v>67.06</v>
      </c>
      <c r="D45">
        <v>277.37</v>
      </c>
      <c r="E45">
        <v>24.95</v>
      </c>
    </row>
    <row r="46" spans="1:5" x14ac:dyDescent="0.3">
      <c r="A46" s="1">
        <v>2300</v>
      </c>
      <c r="B46">
        <v>37.01</v>
      </c>
      <c r="C46">
        <v>68.91</v>
      </c>
      <c r="D46">
        <v>278.18</v>
      </c>
      <c r="E46">
        <v>25.13</v>
      </c>
    </row>
    <row r="47" spans="1:5" x14ac:dyDescent="0.3">
      <c r="A47" s="1">
        <v>2350</v>
      </c>
      <c r="B47">
        <v>37.049999999999997</v>
      </c>
      <c r="C47">
        <v>70.760000000000005</v>
      </c>
      <c r="D47">
        <v>278.98</v>
      </c>
      <c r="E47">
        <v>25.31</v>
      </c>
    </row>
    <row r="48" spans="1:5" x14ac:dyDescent="0.3">
      <c r="A48" s="1">
        <v>2400</v>
      </c>
      <c r="B48">
        <v>37.090000000000003</v>
      </c>
      <c r="C48">
        <v>72.61</v>
      </c>
      <c r="D48">
        <v>279.76</v>
      </c>
      <c r="E48">
        <v>25.48</v>
      </c>
    </row>
    <row r="49" spans="1:5" x14ac:dyDescent="0.3">
      <c r="A49" s="1">
        <v>2450</v>
      </c>
      <c r="B49">
        <v>37.130000000000003</v>
      </c>
      <c r="C49">
        <v>74.47</v>
      </c>
      <c r="D49">
        <v>280.52</v>
      </c>
      <c r="E49">
        <v>25.65</v>
      </c>
    </row>
    <row r="50" spans="1:5" x14ac:dyDescent="0.3">
      <c r="A50" s="1">
        <v>2500</v>
      </c>
      <c r="B50">
        <v>37.17</v>
      </c>
      <c r="C50">
        <v>76.33</v>
      </c>
      <c r="D50">
        <v>281.27</v>
      </c>
      <c r="E50">
        <v>25.82</v>
      </c>
    </row>
    <row r="51" spans="1:5" x14ac:dyDescent="0.3">
      <c r="A51" s="1">
        <v>2550</v>
      </c>
      <c r="B51">
        <v>37.21</v>
      </c>
      <c r="C51">
        <v>78.19</v>
      </c>
      <c r="D51">
        <v>282.01</v>
      </c>
      <c r="E51">
        <v>25.97</v>
      </c>
    </row>
    <row r="52" spans="1:5" x14ac:dyDescent="0.3">
      <c r="A52" s="1">
        <v>2600</v>
      </c>
      <c r="B52">
        <v>37.24</v>
      </c>
      <c r="C52">
        <v>80.05</v>
      </c>
      <c r="D52">
        <v>282.73</v>
      </c>
      <c r="E52">
        <v>26.13</v>
      </c>
    </row>
    <row r="53" spans="1:5" x14ac:dyDescent="0.3">
      <c r="A53" s="1">
        <v>2650</v>
      </c>
      <c r="B53">
        <v>37.270000000000003</v>
      </c>
      <c r="C53">
        <v>81.91</v>
      </c>
      <c r="D53">
        <v>283.44</v>
      </c>
      <c r="E53">
        <v>26.28</v>
      </c>
    </row>
    <row r="54" spans="1:5" x14ac:dyDescent="0.3">
      <c r="A54" s="1">
        <v>2700</v>
      </c>
      <c r="B54">
        <v>37.299999999999997</v>
      </c>
      <c r="C54">
        <v>83.78</v>
      </c>
      <c r="D54">
        <v>284.14</v>
      </c>
      <c r="E54">
        <v>26.42</v>
      </c>
    </row>
    <row r="55" spans="1:5" x14ac:dyDescent="0.3">
      <c r="A55" s="1">
        <v>2750</v>
      </c>
      <c r="B55">
        <v>37.33</v>
      </c>
      <c r="C55">
        <v>85.64</v>
      </c>
      <c r="D55">
        <v>284.82</v>
      </c>
      <c r="E55">
        <v>26.56</v>
      </c>
    </row>
    <row r="56" spans="1:5" x14ac:dyDescent="0.3">
      <c r="A56" s="1">
        <v>2800</v>
      </c>
      <c r="B56">
        <v>37.36</v>
      </c>
      <c r="C56">
        <v>87.51</v>
      </c>
      <c r="D56">
        <v>285.5</v>
      </c>
      <c r="E56">
        <v>26.7</v>
      </c>
    </row>
    <row r="57" spans="1:5" x14ac:dyDescent="0.3">
      <c r="A57" s="1">
        <v>2850</v>
      </c>
      <c r="B57">
        <v>37.39</v>
      </c>
      <c r="C57">
        <v>89.38</v>
      </c>
      <c r="D57">
        <v>286.16000000000003</v>
      </c>
      <c r="E57">
        <v>26.84</v>
      </c>
    </row>
    <row r="58" spans="1:5" x14ac:dyDescent="0.3">
      <c r="A58" s="1">
        <v>2900</v>
      </c>
      <c r="B58">
        <v>37.409999999999997</v>
      </c>
      <c r="C58">
        <v>91.25</v>
      </c>
      <c r="D58">
        <v>286.81</v>
      </c>
      <c r="E58">
        <v>26.97</v>
      </c>
    </row>
    <row r="59" spans="1:5" x14ac:dyDescent="0.3">
      <c r="A59" s="1">
        <v>2950</v>
      </c>
      <c r="B59">
        <v>37.44</v>
      </c>
      <c r="C59">
        <v>93.12</v>
      </c>
      <c r="D59">
        <v>287.45</v>
      </c>
      <c r="E59">
        <v>27.1</v>
      </c>
    </row>
    <row r="60" spans="1:5" x14ac:dyDescent="0.3">
      <c r="A60" s="1">
        <v>3000</v>
      </c>
      <c r="B60">
        <v>37.46</v>
      </c>
      <c r="C60">
        <v>94.99</v>
      </c>
      <c r="D60">
        <v>288.08</v>
      </c>
      <c r="E60">
        <v>27.22</v>
      </c>
    </row>
    <row r="61" spans="1:5" x14ac:dyDescent="0.3">
      <c r="A61" s="1">
        <v>3050</v>
      </c>
      <c r="B61">
        <v>37.49</v>
      </c>
      <c r="C61">
        <v>96.86</v>
      </c>
      <c r="D61">
        <v>288.7</v>
      </c>
      <c r="E61">
        <v>27.34</v>
      </c>
    </row>
    <row r="62" spans="1:5" x14ac:dyDescent="0.3">
      <c r="A62" s="1">
        <v>3100</v>
      </c>
      <c r="B62">
        <v>37.51</v>
      </c>
      <c r="C62">
        <v>98.74</v>
      </c>
      <c r="D62">
        <v>289.31</v>
      </c>
      <c r="E62">
        <v>27.46</v>
      </c>
    </row>
    <row r="63" spans="1:5" x14ac:dyDescent="0.3">
      <c r="A63" s="1">
        <v>3150</v>
      </c>
      <c r="B63">
        <v>37.53</v>
      </c>
      <c r="C63">
        <v>100.62</v>
      </c>
      <c r="D63">
        <v>289.91000000000003</v>
      </c>
      <c r="E63">
        <v>27.58</v>
      </c>
    </row>
    <row r="64" spans="1:5" x14ac:dyDescent="0.3">
      <c r="A64" s="1">
        <v>3200</v>
      </c>
      <c r="B64">
        <v>37.549999999999997</v>
      </c>
      <c r="C64">
        <v>102.49</v>
      </c>
      <c r="D64">
        <v>290.5</v>
      </c>
      <c r="E64">
        <v>27.69</v>
      </c>
    </row>
    <row r="65" spans="1:5" x14ac:dyDescent="0.3">
      <c r="A65" s="1">
        <v>3250</v>
      </c>
      <c r="B65">
        <v>37.58</v>
      </c>
      <c r="C65">
        <v>104.37</v>
      </c>
      <c r="D65">
        <v>291.08</v>
      </c>
      <c r="E65">
        <v>27.81</v>
      </c>
    </row>
    <row r="66" spans="1:5" x14ac:dyDescent="0.3">
      <c r="A66" s="1">
        <v>3300</v>
      </c>
      <c r="B66">
        <v>37.6</v>
      </c>
      <c r="C66">
        <v>106.25</v>
      </c>
      <c r="D66">
        <v>291.66000000000003</v>
      </c>
      <c r="E66">
        <v>27.92</v>
      </c>
    </row>
    <row r="67" spans="1:5" x14ac:dyDescent="0.3">
      <c r="A67" s="1">
        <v>3350</v>
      </c>
      <c r="B67">
        <v>37.619999999999997</v>
      </c>
      <c r="C67">
        <v>108.13</v>
      </c>
      <c r="D67">
        <v>292.22000000000003</v>
      </c>
      <c r="E67">
        <v>28.02</v>
      </c>
    </row>
    <row r="68" spans="1:5" x14ac:dyDescent="0.3">
      <c r="A68" s="1">
        <v>3400</v>
      </c>
      <c r="B68">
        <v>37.64</v>
      </c>
      <c r="C68">
        <v>110.01</v>
      </c>
      <c r="D68">
        <v>292.77999999999997</v>
      </c>
      <c r="E68">
        <v>28.13</v>
      </c>
    </row>
    <row r="69" spans="1:5" x14ac:dyDescent="0.3">
      <c r="A69" s="1">
        <v>3450</v>
      </c>
      <c r="B69">
        <v>37.659999999999997</v>
      </c>
      <c r="C69">
        <v>111.89</v>
      </c>
      <c r="D69">
        <v>293.33</v>
      </c>
      <c r="E69">
        <v>28.23</v>
      </c>
    </row>
    <row r="70" spans="1:5" x14ac:dyDescent="0.3">
      <c r="A70" s="1">
        <v>3500</v>
      </c>
      <c r="B70">
        <v>37.68</v>
      </c>
      <c r="C70">
        <v>113.78</v>
      </c>
      <c r="D70">
        <v>293.87</v>
      </c>
      <c r="E70">
        <v>28.33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E70"/>
  <sheetViews>
    <sheetView workbookViewId="0">
      <selection activeCell="G33" sqref="G33"/>
    </sheetView>
  </sheetViews>
  <sheetFormatPr defaultColWidth="15.6640625" defaultRowHeight="14.4" x14ac:dyDescent="0.3"/>
  <sheetData>
    <row r="1" spans="1:5" x14ac:dyDescent="0.3">
      <c r="A1" t="s">
        <v>23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32.93</v>
      </c>
      <c r="C3">
        <v>3.43</v>
      </c>
      <c r="D3">
        <v>226.01</v>
      </c>
      <c r="E3">
        <v>9.34</v>
      </c>
    </row>
    <row r="4" spans="1:5" x14ac:dyDescent="0.3">
      <c r="A4">
        <v>250</v>
      </c>
      <c r="B4">
        <v>35.03</v>
      </c>
      <c r="C4">
        <v>1.73</v>
      </c>
      <c r="D4">
        <v>233.58</v>
      </c>
      <c r="E4">
        <v>13.01</v>
      </c>
    </row>
    <row r="5" spans="1:5" x14ac:dyDescent="0.3">
      <c r="A5">
        <v>298</v>
      </c>
      <c r="B5">
        <v>36.880000000000003</v>
      </c>
      <c r="C5">
        <v>0</v>
      </c>
      <c r="D5">
        <v>239.91</v>
      </c>
      <c r="E5">
        <v>15.51</v>
      </c>
    </row>
    <row r="6" spans="1:5" x14ac:dyDescent="0.3">
      <c r="A6">
        <v>300</v>
      </c>
      <c r="B6">
        <v>36.950000000000003</v>
      </c>
      <c r="C6">
        <v>7.0000000000000007E-2</v>
      </c>
      <c r="D6">
        <v>240.14</v>
      </c>
      <c r="E6">
        <v>15.59</v>
      </c>
    </row>
    <row r="7" spans="1:5" x14ac:dyDescent="0.3">
      <c r="A7">
        <v>350</v>
      </c>
      <c r="B7">
        <v>38.71</v>
      </c>
      <c r="C7">
        <v>1.96</v>
      </c>
      <c r="D7">
        <v>245.97</v>
      </c>
      <c r="E7">
        <v>17.54</v>
      </c>
    </row>
    <row r="8" spans="1:5" x14ac:dyDescent="0.3">
      <c r="A8">
        <v>400</v>
      </c>
      <c r="B8">
        <v>40.33</v>
      </c>
      <c r="C8">
        <v>3.94</v>
      </c>
      <c r="D8">
        <v>251.25</v>
      </c>
      <c r="E8">
        <v>19.079999999999998</v>
      </c>
    </row>
    <row r="9" spans="1:5" x14ac:dyDescent="0.3">
      <c r="A9">
        <v>450</v>
      </c>
      <c r="B9">
        <v>41.83</v>
      </c>
      <c r="C9">
        <v>5.99</v>
      </c>
      <c r="D9">
        <v>256.08999999999997</v>
      </c>
      <c r="E9">
        <v>20.350000000000001</v>
      </c>
    </row>
    <row r="10" spans="1:5" x14ac:dyDescent="0.3">
      <c r="A10">
        <v>500</v>
      </c>
      <c r="B10">
        <v>43.23</v>
      </c>
      <c r="C10">
        <v>8.1199999999999992</v>
      </c>
      <c r="D10">
        <v>260.57</v>
      </c>
      <c r="E10">
        <v>21.43</v>
      </c>
    </row>
    <row r="11" spans="1:5" x14ac:dyDescent="0.3">
      <c r="A11">
        <v>550</v>
      </c>
      <c r="B11">
        <v>44.52</v>
      </c>
      <c r="C11">
        <v>10.31</v>
      </c>
      <c r="D11">
        <v>264.75</v>
      </c>
      <c r="E11">
        <v>22.35</v>
      </c>
    </row>
    <row r="12" spans="1:5" x14ac:dyDescent="0.3">
      <c r="A12">
        <v>600</v>
      </c>
      <c r="B12">
        <v>45.73</v>
      </c>
      <c r="C12">
        <v>12.57</v>
      </c>
      <c r="D12">
        <v>268.67</v>
      </c>
      <c r="E12">
        <v>23.16</v>
      </c>
    </row>
    <row r="13" spans="1:5" x14ac:dyDescent="0.3">
      <c r="A13">
        <v>650</v>
      </c>
      <c r="B13">
        <v>46.86</v>
      </c>
      <c r="C13">
        <v>14.88</v>
      </c>
      <c r="D13">
        <v>272.38</v>
      </c>
      <c r="E13">
        <v>23.88</v>
      </c>
    </row>
    <row r="14" spans="1:5" x14ac:dyDescent="0.3">
      <c r="A14">
        <v>700</v>
      </c>
      <c r="B14">
        <v>47.91</v>
      </c>
      <c r="C14">
        <v>17.25</v>
      </c>
      <c r="D14">
        <v>275.89</v>
      </c>
      <c r="E14">
        <v>24.53</v>
      </c>
    </row>
    <row r="15" spans="1:5" x14ac:dyDescent="0.3">
      <c r="A15">
        <v>750</v>
      </c>
      <c r="B15">
        <v>48.88</v>
      </c>
      <c r="C15">
        <v>19.670000000000002</v>
      </c>
      <c r="D15">
        <v>279.23</v>
      </c>
      <c r="E15">
        <v>25.12</v>
      </c>
    </row>
    <row r="16" spans="1:5" x14ac:dyDescent="0.3">
      <c r="A16">
        <v>800</v>
      </c>
      <c r="B16">
        <v>49.76</v>
      </c>
      <c r="C16">
        <v>22.14</v>
      </c>
      <c r="D16">
        <v>282.41000000000003</v>
      </c>
      <c r="E16">
        <v>25.66</v>
      </c>
    </row>
    <row r="17" spans="1:5" x14ac:dyDescent="0.3">
      <c r="A17">
        <v>850</v>
      </c>
      <c r="B17">
        <v>50.55</v>
      </c>
      <c r="C17">
        <v>24.65</v>
      </c>
      <c r="D17">
        <v>285.45</v>
      </c>
      <c r="E17">
        <v>26.16</v>
      </c>
    </row>
    <row r="18" spans="1:5" x14ac:dyDescent="0.3">
      <c r="A18">
        <v>900</v>
      </c>
      <c r="B18">
        <v>51.24</v>
      </c>
      <c r="C18">
        <v>27.19</v>
      </c>
      <c r="D18">
        <v>288.36</v>
      </c>
      <c r="E18">
        <v>26.63</v>
      </c>
    </row>
    <row r="19" spans="1:5" x14ac:dyDescent="0.3">
      <c r="A19">
        <v>950</v>
      </c>
      <c r="B19">
        <v>51.82</v>
      </c>
      <c r="C19">
        <v>29.77</v>
      </c>
      <c r="D19">
        <v>291.14999999999998</v>
      </c>
      <c r="E19">
        <v>27.06</v>
      </c>
    </row>
    <row r="20" spans="1:5" x14ac:dyDescent="0.3">
      <c r="A20" s="1">
        <v>1000</v>
      </c>
      <c r="B20">
        <v>52.27</v>
      </c>
      <c r="C20">
        <v>32.369999999999997</v>
      </c>
      <c r="D20">
        <v>293.82</v>
      </c>
      <c r="E20">
        <v>27.47</v>
      </c>
    </row>
    <row r="21" spans="1:5" x14ac:dyDescent="0.3">
      <c r="A21" s="1">
        <v>1050</v>
      </c>
      <c r="B21">
        <v>52.64</v>
      </c>
      <c r="C21">
        <v>35</v>
      </c>
      <c r="D21">
        <v>296.38</v>
      </c>
      <c r="E21">
        <v>27.85</v>
      </c>
    </row>
    <row r="22" spans="1:5" x14ac:dyDescent="0.3">
      <c r="A22" s="1">
        <v>1100</v>
      </c>
      <c r="B22">
        <v>52.99</v>
      </c>
      <c r="C22">
        <v>37.64</v>
      </c>
      <c r="D22">
        <v>298.83999999999997</v>
      </c>
      <c r="E22">
        <v>28.21</v>
      </c>
    </row>
    <row r="23" spans="1:5" x14ac:dyDescent="0.3">
      <c r="A23" s="1">
        <v>1150</v>
      </c>
      <c r="B23">
        <v>53.31</v>
      </c>
      <c r="C23">
        <v>40.29</v>
      </c>
      <c r="D23">
        <v>301.2</v>
      </c>
      <c r="E23">
        <v>28.55</v>
      </c>
    </row>
    <row r="24" spans="1:5" x14ac:dyDescent="0.3">
      <c r="A24" s="1">
        <v>1200</v>
      </c>
      <c r="B24">
        <v>53.62</v>
      </c>
      <c r="C24">
        <v>42.97</v>
      </c>
      <c r="D24">
        <v>303.47000000000003</v>
      </c>
      <c r="E24">
        <v>28.88</v>
      </c>
    </row>
    <row r="25" spans="1:5" x14ac:dyDescent="0.3">
      <c r="A25" s="1">
        <v>1250</v>
      </c>
      <c r="B25">
        <v>53.91</v>
      </c>
      <c r="C25">
        <v>45.66</v>
      </c>
      <c r="D25">
        <v>305.67</v>
      </c>
      <c r="E25">
        <v>29.19</v>
      </c>
    </row>
    <row r="26" spans="1:5" x14ac:dyDescent="0.3">
      <c r="A26" s="1">
        <v>1300</v>
      </c>
      <c r="B26">
        <v>54.18</v>
      </c>
      <c r="C26">
        <v>48.36</v>
      </c>
      <c r="D26">
        <v>307.79000000000002</v>
      </c>
      <c r="E26">
        <v>29.48</v>
      </c>
    </row>
    <row r="27" spans="1:5" x14ac:dyDescent="0.3">
      <c r="A27" s="1">
        <v>1350</v>
      </c>
      <c r="B27">
        <v>54.44</v>
      </c>
      <c r="C27">
        <v>51.07</v>
      </c>
      <c r="D27">
        <v>309.83999999999997</v>
      </c>
      <c r="E27">
        <v>29.77</v>
      </c>
    </row>
    <row r="28" spans="1:5" x14ac:dyDescent="0.3">
      <c r="A28" s="1">
        <v>1400</v>
      </c>
      <c r="B28">
        <v>54.68</v>
      </c>
      <c r="C28">
        <v>53.8</v>
      </c>
      <c r="D28">
        <v>311.82</v>
      </c>
      <c r="E28">
        <v>30.04</v>
      </c>
    </row>
    <row r="29" spans="1:5" x14ac:dyDescent="0.3">
      <c r="A29" s="1">
        <v>1450</v>
      </c>
      <c r="B29">
        <v>54.9</v>
      </c>
      <c r="C29">
        <v>56.54</v>
      </c>
      <c r="D29">
        <v>313.75</v>
      </c>
      <c r="E29">
        <v>30.3</v>
      </c>
    </row>
    <row r="30" spans="1:5" x14ac:dyDescent="0.3">
      <c r="A30" s="1">
        <v>1500</v>
      </c>
      <c r="B30">
        <v>55.11</v>
      </c>
      <c r="C30">
        <v>59.29</v>
      </c>
      <c r="D30">
        <v>315.61</v>
      </c>
      <c r="E30">
        <v>30.55</v>
      </c>
    </row>
    <row r="31" spans="1:5" x14ac:dyDescent="0.3">
      <c r="A31" s="1">
        <v>1550</v>
      </c>
      <c r="B31">
        <v>55.3</v>
      </c>
      <c r="C31">
        <v>62.05</v>
      </c>
      <c r="D31">
        <v>317.42</v>
      </c>
      <c r="E31">
        <v>30.8</v>
      </c>
    </row>
    <row r="32" spans="1:5" x14ac:dyDescent="0.3">
      <c r="A32" s="1">
        <v>1600</v>
      </c>
      <c r="B32">
        <v>55.48</v>
      </c>
      <c r="C32">
        <v>64.819999999999993</v>
      </c>
      <c r="D32">
        <v>319.18</v>
      </c>
      <c r="E32">
        <v>31.03</v>
      </c>
    </row>
    <row r="33" spans="1:5" x14ac:dyDescent="0.3">
      <c r="A33" s="1">
        <v>1650</v>
      </c>
      <c r="B33">
        <v>55.65</v>
      </c>
      <c r="C33">
        <v>67.599999999999994</v>
      </c>
      <c r="D33">
        <v>320.89</v>
      </c>
      <c r="E33">
        <v>31.26</v>
      </c>
    </row>
    <row r="34" spans="1:5" x14ac:dyDescent="0.3">
      <c r="A34" s="1">
        <v>1700</v>
      </c>
      <c r="B34">
        <v>55.8</v>
      </c>
      <c r="C34">
        <v>70.39</v>
      </c>
      <c r="D34">
        <v>322.55</v>
      </c>
      <c r="E34">
        <v>31.47</v>
      </c>
    </row>
    <row r="35" spans="1:5" x14ac:dyDescent="0.3">
      <c r="A35" s="1">
        <v>1750</v>
      </c>
      <c r="B35">
        <v>55.95</v>
      </c>
      <c r="C35">
        <v>73.180000000000007</v>
      </c>
      <c r="D35">
        <v>324.17</v>
      </c>
      <c r="E35">
        <v>31.69</v>
      </c>
    </row>
    <row r="36" spans="1:5" x14ac:dyDescent="0.3">
      <c r="A36" s="1">
        <v>1800</v>
      </c>
      <c r="B36">
        <v>56.08</v>
      </c>
      <c r="C36">
        <v>75.98</v>
      </c>
      <c r="D36">
        <v>325.75</v>
      </c>
      <c r="E36">
        <v>31.89</v>
      </c>
    </row>
    <row r="37" spans="1:5" x14ac:dyDescent="0.3">
      <c r="A37" s="1">
        <v>1850</v>
      </c>
      <c r="B37">
        <v>56.2</v>
      </c>
      <c r="C37">
        <v>78.790000000000006</v>
      </c>
      <c r="D37">
        <v>327.29000000000002</v>
      </c>
      <c r="E37">
        <v>32.090000000000003</v>
      </c>
    </row>
    <row r="38" spans="1:5" x14ac:dyDescent="0.3">
      <c r="A38" s="1">
        <v>1900</v>
      </c>
      <c r="B38">
        <v>56.31</v>
      </c>
      <c r="C38">
        <v>81.599999999999994</v>
      </c>
      <c r="D38">
        <v>328.79</v>
      </c>
      <c r="E38">
        <v>32.29</v>
      </c>
    </row>
    <row r="39" spans="1:5" x14ac:dyDescent="0.3">
      <c r="A39" s="1">
        <v>1950</v>
      </c>
      <c r="B39">
        <v>56.42</v>
      </c>
      <c r="C39">
        <v>84.42</v>
      </c>
      <c r="D39">
        <v>330.25</v>
      </c>
      <c r="E39">
        <v>32.47</v>
      </c>
    </row>
    <row r="40" spans="1:5" x14ac:dyDescent="0.3">
      <c r="A40" s="1">
        <v>2000</v>
      </c>
      <c r="B40">
        <v>56.51</v>
      </c>
      <c r="C40">
        <v>87.24</v>
      </c>
      <c r="D40">
        <v>331.68</v>
      </c>
      <c r="E40">
        <v>32.659999999999997</v>
      </c>
    </row>
    <row r="41" spans="1:5" x14ac:dyDescent="0.3">
      <c r="A41" s="1">
        <v>2050</v>
      </c>
      <c r="B41">
        <v>56.6</v>
      </c>
      <c r="C41">
        <v>90.07</v>
      </c>
      <c r="D41">
        <v>333.08</v>
      </c>
      <c r="E41">
        <v>32.840000000000003</v>
      </c>
    </row>
    <row r="42" spans="1:5" x14ac:dyDescent="0.3">
      <c r="A42" s="1">
        <v>2100</v>
      </c>
      <c r="B42">
        <v>56.68</v>
      </c>
      <c r="C42">
        <v>92.9</v>
      </c>
      <c r="D42">
        <v>334.44</v>
      </c>
      <c r="E42">
        <v>33.01</v>
      </c>
    </row>
    <row r="43" spans="1:5" x14ac:dyDescent="0.3">
      <c r="A43" s="1">
        <v>2150</v>
      </c>
      <c r="B43">
        <v>56.76</v>
      </c>
      <c r="C43">
        <v>95.74</v>
      </c>
      <c r="D43">
        <v>335.78</v>
      </c>
      <c r="E43">
        <v>33.18</v>
      </c>
    </row>
    <row r="44" spans="1:5" x14ac:dyDescent="0.3">
      <c r="A44" s="1">
        <v>2200</v>
      </c>
      <c r="B44">
        <v>56.82</v>
      </c>
      <c r="C44">
        <v>98.58</v>
      </c>
      <c r="D44">
        <v>337.08</v>
      </c>
      <c r="E44">
        <v>33.35</v>
      </c>
    </row>
    <row r="45" spans="1:5" x14ac:dyDescent="0.3">
      <c r="A45" s="1">
        <v>2250</v>
      </c>
      <c r="B45">
        <v>56.88</v>
      </c>
      <c r="C45">
        <v>101.42</v>
      </c>
      <c r="D45">
        <v>338.36</v>
      </c>
      <c r="E45">
        <v>33.51</v>
      </c>
    </row>
    <row r="46" spans="1:5" x14ac:dyDescent="0.3">
      <c r="A46" s="1">
        <v>2300</v>
      </c>
      <c r="B46">
        <v>56.94</v>
      </c>
      <c r="C46">
        <v>104.27</v>
      </c>
      <c r="D46">
        <v>339.61</v>
      </c>
      <c r="E46">
        <v>33.659999999999997</v>
      </c>
    </row>
    <row r="47" spans="1:5" x14ac:dyDescent="0.3">
      <c r="A47" s="1">
        <v>2350</v>
      </c>
      <c r="B47">
        <v>56.99</v>
      </c>
      <c r="C47">
        <v>107.11</v>
      </c>
      <c r="D47">
        <v>340.84</v>
      </c>
      <c r="E47">
        <v>33.82</v>
      </c>
    </row>
    <row r="48" spans="1:5" x14ac:dyDescent="0.3">
      <c r="A48" s="1">
        <v>2400</v>
      </c>
      <c r="B48">
        <v>57.04</v>
      </c>
      <c r="C48">
        <v>109.97</v>
      </c>
      <c r="D48">
        <v>342.04</v>
      </c>
      <c r="E48">
        <v>33.97</v>
      </c>
    </row>
    <row r="49" spans="1:5" x14ac:dyDescent="0.3">
      <c r="A49" s="1">
        <v>2450</v>
      </c>
      <c r="B49">
        <v>57.08</v>
      </c>
      <c r="C49">
        <v>112.82</v>
      </c>
      <c r="D49">
        <v>343.21</v>
      </c>
      <c r="E49">
        <v>34.119999999999997</v>
      </c>
    </row>
    <row r="50" spans="1:5" x14ac:dyDescent="0.3">
      <c r="A50" s="1">
        <v>2500</v>
      </c>
      <c r="B50">
        <v>57.12</v>
      </c>
      <c r="C50">
        <v>115.67</v>
      </c>
      <c r="D50">
        <v>344.37</v>
      </c>
      <c r="E50">
        <v>34.26</v>
      </c>
    </row>
    <row r="51" spans="1:5" x14ac:dyDescent="0.3">
      <c r="A51" s="1">
        <v>2550</v>
      </c>
      <c r="B51">
        <v>57.15</v>
      </c>
      <c r="C51">
        <v>118.53</v>
      </c>
      <c r="D51">
        <v>345.5</v>
      </c>
      <c r="E51">
        <v>34.4</v>
      </c>
    </row>
    <row r="52" spans="1:5" x14ac:dyDescent="0.3">
      <c r="A52" s="1">
        <v>2600</v>
      </c>
      <c r="B52">
        <v>57.18</v>
      </c>
      <c r="C52">
        <v>121.39</v>
      </c>
      <c r="D52">
        <v>346.61</v>
      </c>
      <c r="E52">
        <v>34.54</v>
      </c>
    </row>
    <row r="53" spans="1:5" x14ac:dyDescent="0.3">
      <c r="A53" s="1">
        <v>2650</v>
      </c>
      <c r="B53">
        <v>57.21</v>
      </c>
      <c r="C53">
        <v>124.25</v>
      </c>
      <c r="D53">
        <v>347.7</v>
      </c>
      <c r="E53">
        <v>34.68</v>
      </c>
    </row>
    <row r="54" spans="1:5" x14ac:dyDescent="0.3">
      <c r="A54" s="1">
        <v>2700</v>
      </c>
      <c r="B54">
        <v>57.24</v>
      </c>
      <c r="C54">
        <v>127.11</v>
      </c>
      <c r="D54">
        <v>348.77</v>
      </c>
      <c r="E54">
        <v>34.81</v>
      </c>
    </row>
    <row r="55" spans="1:5" x14ac:dyDescent="0.3">
      <c r="A55" s="1">
        <v>2750</v>
      </c>
      <c r="B55">
        <v>57.27</v>
      </c>
      <c r="C55">
        <v>129.97</v>
      </c>
      <c r="D55">
        <v>349.82</v>
      </c>
      <c r="E55">
        <v>34.94</v>
      </c>
    </row>
    <row r="56" spans="1:5" x14ac:dyDescent="0.3">
      <c r="A56" s="1">
        <v>2800</v>
      </c>
      <c r="B56">
        <v>57.29</v>
      </c>
      <c r="C56">
        <v>132.84</v>
      </c>
      <c r="D56">
        <v>350.85</v>
      </c>
      <c r="E56">
        <v>35.07</v>
      </c>
    </row>
    <row r="57" spans="1:5" x14ac:dyDescent="0.3">
      <c r="A57" s="1">
        <v>2850</v>
      </c>
      <c r="B57">
        <v>57.31</v>
      </c>
      <c r="C57">
        <v>135.69999999999999</v>
      </c>
      <c r="D57">
        <v>351.87</v>
      </c>
      <c r="E57">
        <v>35.200000000000003</v>
      </c>
    </row>
    <row r="58" spans="1:5" x14ac:dyDescent="0.3">
      <c r="A58" s="1">
        <v>2900</v>
      </c>
      <c r="B58">
        <v>57.33</v>
      </c>
      <c r="C58">
        <v>138.57</v>
      </c>
      <c r="D58">
        <v>352.86</v>
      </c>
      <c r="E58">
        <v>35.32</v>
      </c>
    </row>
    <row r="59" spans="1:5" x14ac:dyDescent="0.3">
      <c r="A59" s="1">
        <v>2950</v>
      </c>
      <c r="B59">
        <v>57.35</v>
      </c>
      <c r="C59">
        <v>141.43</v>
      </c>
      <c r="D59">
        <v>353.84</v>
      </c>
      <c r="E59">
        <v>35.44</v>
      </c>
    </row>
    <row r="60" spans="1:5" x14ac:dyDescent="0.3">
      <c r="A60" s="1">
        <v>3000</v>
      </c>
      <c r="B60">
        <v>57.37</v>
      </c>
      <c r="C60">
        <v>144.30000000000001</v>
      </c>
      <c r="D60">
        <v>354.81</v>
      </c>
      <c r="E60">
        <v>35.56</v>
      </c>
    </row>
    <row r="61" spans="1:5" x14ac:dyDescent="0.3">
      <c r="A61" s="1">
        <v>3050</v>
      </c>
      <c r="B61">
        <v>57.39</v>
      </c>
      <c r="C61">
        <v>147.16999999999999</v>
      </c>
      <c r="D61">
        <v>355.76</v>
      </c>
      <c r="E61">
        <v>35.68</v>
      </c>
    </row>
    <row r="62" spans="1:5" x14ac:dyDescent="0.3">
      <c r="A62" s="1">
        <v>3100</v>
      </c>
      <c r="B62">
        <v>57.4</v>
      </c>
      <c r="C62">
        <v>150.04</v>
      </c>
      <c r="D62">
        <v>356.69</v>
      </c>
      <c r="E62">
        <v>35.799999999999997</v>
      </c>
    </row>
    <row r="63" spans="1:5" x14ac:dyDescent="0.3">
      <c r="A63" s="1">
        <v>3150</v>
      </c>
      <c r="B63">
        <v>57.42</v>
      </c>
      <c r="C63">
        <v>152.91</v>
      </c>
      <c r="D63">
        <v>357.61</v>
      </c>
      <c r="E63">
        <v>35.909999999999997</v>
      </c>
    </row>
    <row r="64" spans="1:5" x14ac:dyDescent="0.3">
      <c r="A64" s="1">
        <v>3200</v>
      </c>
      <c r="B64">
        <v>57.44</v>
      </c>
      <c r="C64">
        <v>155.78</v>
      </c>
      <c r="D64">
        <v>358.51</v>
      </c>
      <c r="E64">
        <v>36.020000000000003</v>
      </c>
    </row>
    <row r="65" spans="1:5" x14ac:dyDescent="0.3">
      <c r="A65" s="1">
        <v>3250</v>
      </c>
      <c r="B65">
        <v>57.45</v>
      </c>
      <c r="C65">
        <v>158.66</v>
      </c>
      <c r="D65">
        <v>359.4</v>
      </c>
      <c r="E65">
        <v>36.130000000000003</v>
      </c>
    </row>
    <row r="66" spans="1:5" x14ac:dyDescent="0.3">
      <c r="A66" s="1">
        <v>3300</v>
      </c>
      <c r="B66">
        <v>57.47</v>
      </c>
      <c r="C66">
        <v>161.53</v>
      </c>
      <c r="D66">
        <v>360.28</v>
      </c>
      <c r="E66">
        <v>36.24</v>
      </c>
    </row>
    <row r="67" spans="1:5" x14ac:dyDescent="0.3">
      <c r="A67" s="1">
        <v>3350</v>
      </c>
      <c r="B67">
        <v>57.49</v>
      </c>
      <c r="C67">
        <v>164.4</v>
      </c>
      <c r="D67">
        <v>361.14</v>
      </c>
      <c r="E67">
        <v>36.35</v>
      </c>
    </row>
    <row r="68" spans="1:5" x14ac:dyDescent="0.3">
      <c r="A68" s="1">
        <v>3400</v>
      </c>
      <c r="B68">
        <v>57.51</v>
      </c>
      <c r="C68">
        <v>167.28</v>
      </c>
      <c r="D68">
        <v>362</v>
      </c>
      <c r="E68">
        <v>36.450000000000003</v>
      </c>
    </row>
    <row r="69" spans="1:5" x14ac:dyDescent="0.3">
      <c r="A69" s="1">
        <v>3450</v>
      </c>
      <c r="B69">
        <v>57.52</v>
      </c>
      <c r="C69">
        <v>170.15</v>
      </c>
      <c r="D69">
        <v>362.84</v>
      </c>
      <c r="E69">
        <v>36.56</v>
      </c>
    </row>
    <row r="70" spans="1:5" x14ac:dyDescent="0.3">
      <c r="A70" s="1">
        <v>3500</v>
      </c>
      <c r="B70">
        <v>57.54</v>
      </c>
      <c r="C70">
        <v>173.03</v>
      </c>
      <c r="D70">
        <v>363.66</v>
      </c>
      <c r="E70">
        <v>36.659999999999997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E70"/>
  <sheetViews>
    <sheetView workbookViewId="0">
      <selection activeCell="I22" sqref="I22"/>
    </sheetView>
  </sheetViews>
  <sheetFormatPr defaultColWidth="15.6640625" defaultRowHeight="14.4" x14ac:dyDescent="0.3"/>
  <sheetData>
    <row r="1" spans="1:5" x14ac:dyDescent="0.3">
      <c r="A1" t="s">
        <v>24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35.590000000000003</v>
      </c>
      <c r="C3">
        <v>3.71</v>
      </c>
      <c r="D3">
        <v>233.08</v>
      </c>
      <c r="E3">
        <v>208.79</v>
      </c>
    </row>
    <row r="4" spans="1:5" x14ac:dyDescent="0.3">
      <c r="A4">
        <v>250</v>
      </c>
      <c r="B4">
        <v>37.86</v>
      </c>
      <c r="C4">
        <v>1.87</v>
      </c>
      <c r="D4">
        <v>241.27</v>
      </c>
      <c r="E4">
        <v>172.74</v>
      </c>
    </row>
    <row r="5" spans="1:5" x14ac:dyDescent="0.3">
      <c r="A5">
        <v>298</v>
      </c>
      <c r="B5">
        <v>39.86</v>
      </c>
      <c r="C5">
        <v>0</v>
      </c>
      <c r="D5">
        <v>248.11</v>
      </c>
      <c r="E5">
        <v>149.6</v>
      </c>
    </row>
    <row r="6" spans="1:5" x14ac:dyDescent="0.3">
      <c r="A6">
        <v>300</v>
      </c>
      <c r="B6">
        <v>39.94</v>
      </c>
      <c r="C6">
        <v>7.0000000000000007E-2</v>
      </c>
      <c r="D6">
        <v>248.35</v>
      </c>
      <c r="E6">
        <v>148.86000000000001</v>
      </c>
    </row>
    <row r="7" spans="1:5" x14ac:dyDescent="0.3">
      <c r="A7">
        <v>350</v>
      </c>
      <c r="B7">
        <v>41.83</v>
      </c>
      <c r="C7">
        <v>2.12</v>
      </c>
      <c r="D7">
        <v>254.66</v>
      </c>
      <c r="E7">
        <v>131.91999999999999</v>
      </c>
    </row>
    <row r="8" spans="1:5" x14ac:dyDescent="0.3">
      <c r="A8">
        <v>400</v>
      </c>
      <c r="B8">
        <v>43.55</v>
      </c>
      <c r="C8">
        <v>4.25</v>
      </c>
      <c r="D8">
        <v>260.36</v>
      </c>
      <c r="E8">
        <v>119.3</v>
      </c>
    </row>
    <row r="9" spans="1:5" x14ac:dyDescent="0.3">
      <c r="A9">
        <v>450</v>
      </c>
      <c r="B9">
        <v>45.12</v>
      </c>
      <c r="C9">
        <v>6.47</v>
      </c>
      <c r="D9">
        <v>265.58</v>
      </c>
      <c r="E9">
        <v>109.56</v>
      </c>
    </row>
    <row r="10" spans="1:5" x14ac:dyDescent="0.3">
      <c r="A10">
        <v>500</v>
      </c>
      <c r="B10">
        <v>46.54</v>
      </c>
      <c r="C10">
        <v>8.76</v>
      </c>
      <c r="D10">
        <v>270.39999999999998</v>
      </c>
      <c r="E10">
        <v>101.83</v>
      </c>
    </row>
    <row r="11" spans="1:5" x14ac:dyDescent="0.3">
      <c r="A11">
        <v>550</v>
      </c>
      <c r="B11">
        <v>47.83</v>
      </c>
      <c r="C11">
        <v>11.12</v>
      </c>
      <c r="D11">
        <v>274.89999999999998</v>
      </c>
      <c r="E11">
        <v>95.55</v>
      </c>
    </row>
    <row r="12" spans="1:5" x14ac:dyDescent="0.3">
      <c r="A12">
        <v>600</v>
      </c>
      <c r="B12">
        <v>48.99</v>
      </c>
      <c r="C12">
        <v>13.54</v>
      </c>
      <c r="D12">
        <v>279.11</v>
      </c>
      <c r="E12">
        <v>90.37</v>
      </c>
    </row>
    <row r="13" spans="1:5" x14ac:dyDescent="0.3">
      <c r="A13">
        <v>650</v>
      </c>
      <c r="B13">
        <v>50.03</v>
      </c>
      <c r="C13">
        <v>16.02</v>
      </c>
      <c r="D13">
        <v>283.08</v>
      </c>
      <c r="E13">
        <v>86.02</v>
      </c>
    </row>
    <row r="14" spans="1:5" x14ac:dyDescent="0.3">
      <c r="A14">
        <v>700</v>
      </c>
      <c r="B14">
        <v>50.97</v>
      </c>
      <c r="C14">
        <v>18.54</v>
      </c>
      <c r="D14">
        <v>286.82</v>
      </c>
      <c r="E14">
        <v>82.32</v>
      </c>
    </row>
    <row r="15" spans="1:5" x14ac:dyDescent="0.3">
      <c r="A15">
        <v>750</v>
      </c>
      <c r="B15">
        <v>51.8</v>
      </c>
      <c r="C15">
        <v>21.11</v>
      </c>
      <c r="D15">
        <v>290.36</v>
      </c>
      <c r="E15">
        <v>79.150000000000006</v>
      </c>
    </row>
    <row r="16" spans="1:5" x14ac:dyDescent="0.3">
      <c r="A16">
        <v>800</v>
      </c>
      <c r="B16">
        <v>52.53</v>
      </c>
      <c r="C16">
        <v>23.72</v>
      </c>
      <c r="D16">
        <v>293.73</v>
      </c>
      <c r="E16">
        <v>76.39</v>
      </c>
    </row>
    <row r="17" spans="1:5" x14ac:dyDescent="0.3">
      <c r="A17">
        <v>850</v>
      </c>
      <c r="B17">
        <v>53.17</v>
      </c>
      <c r="C17">
        <v>26.37</v>
      </c>
      <c r="D17">
        <v>296.94</v>
      </c>
      <c r="E17">
        <v>73.989999999999995</v>
      </c>
    </row>
    <row r="18" spans="1:5" x14ac:dyDescent="0.3">
      <c r="A18">
        <v>900</v>
      </c>
      <c r="B18">
        <v>53.71</v>
      </c>
      <c r="C18">
        <v>29.04</v>
      </c>
      <c r="D18">
        <v>299.99</v>
      </c>
      <c r="E18">
        <v>71.87</v>
      </c>
    </row>
    <row r="19" spans="1:5" x14ac:dyDescent="0.3">
      <c r="A19">
        <v>950</v>
      </c>
      <c r="B19">
        <v>54.17</v>
      </c>
      <c r="C19">
        <v>31.74</v>
      </c>
      <c r="D19">
        <v>302.91000000000003</v>
      </c>
      <c r="E19">
        <v>70</v>
      </c>
    </row>
    <row r="20" spans="1:5" x14ac:dyDescent="0.3">
      <c r="A20" s="1">
        <v>1000</v>
      </c>
      <c r="B20">
        <v>54.53</v>
      </c>
      <c r="C20">
        <v>34.450000000000003</v>
      </c>
      <c r="D20">
        <v>305.7</v>
      </c>
      <c r="E20">
        <v>68.33</v>
      </c>
    </row>
    <row r="21" spans="1:5" x14ac:dyDescent="0.3">
      <c r="A21" s="1">
        <v>1050</v>
      </c>
      <c r="B21">
        <v>54.84</v>
      </c>
      <c r="C21">
        <v>37.19</v>
      </c>
      <c r="D21">
        <v>308.36</v>
      </c>
      <c r="E21">
        <v>66.83</v>
      </c>
    </row>
    <row r="22" spans="1:5" x14ac:dyDescent="0.3">
      <c r="A22" s="1">
        <v>1100</v>
      </c>
      <c r="B22">
        <v>55.14</v>
      </c>
      <c r="C22">
        <v>39.94</v>
      </c>
      <c r="D22">
        <v>310.92</v>
      </c>
      <c r="E22">
        <v>65.489999999999995</v>
      </c>
    </row>
    <row r="23" spans="1:5" x14ac:dyDescent="0.3">
      <c r="A23" s="1">
        <v>1150</v>
      </c>
      <c r="B23">
        <v>55.41</v>
      </c>
      <c r="C23">
        <v>42.7</v>
      </c>
      <c r="D23">
        <v>313.38</v>
      </c>
      <c r="E23">
        <v>64.28</v>
      </c>
    </row>
    <row r="24" spans="1:5" x14ac:dyDescent="0.3">
      <c r="A24" s="1">
        <v>1200</v>
      </c>
      <c r="B24">
        <v>55.67</v>
      </c>
      <c r="C24">
        <v>45.48</v>
      </c>
      <c r="D24">
        <v>315.74</v>
      </c>
      <c r="E24">
        <v>63.17</v>
      </c>
    </row>
    <row r="25" spans="1:5" x14ac:dyDescent="0.3">
      <c r="A25" s="1">
        <v>1250</v>
      </c>
      <c r="B25">
        <v>55.92</v>
      </c>
      <c r="C25">
        <v>48.27</v>
      </c>
      <c r="D25">
        <v>318.02</v>
      </c>
      <c r="E25">
        <v>62.17</v>
      </c>
    </row>
    <row r="26" spans="1:5" x14ac:dyDescent="0.3">
      <c r="A26" s="1">
        <v>1300</v>
      </c>
      <c r="B26">
        <v>56.16</v>
      </c>
      <c r="C26">
        <v>51.07</v>
      </c>
      <c r="D26">
        <v>320.22000000000003</v>
      </c>
      <c r="E26">
        <v>61.26</v>
      </c>
    </row>
    <row r="27" spans="1:5" x14ac:dyDescent="0.3">
      <c r="A27" s="1">
        <v>1350</v>
      </c>
      <c r="B27">
        <v>56.38</v>
      </c>
      <c r="C27">
        <v>53.88</v>
      </c>
      <c r="D27">
        <v>322.33999999999997</v>
      </c>
      <c r="E27">
        <v>60.42</v>
      </c>
    </row>
    <row r="28" spans="1:5" x14ac:dyDescent="0.3">
      <c r="A28" s="1">
        <v>1400</v>
      </c>
      <c r="B28">
        <v>56.58</v>
      </c>
      <c r="C28">
        <v>56.71</v>
      </c>
      <c r="D28">
        <v>324.39999999999998</v>
      </c>
      <c r="E28">
        <v>59.65</v>
      </c>
    </row>
    <row r="29" spans="1:5" x14ac:dyDescent="0.3">
      <c r="A29" s="1">
        <v>1450</v>
      </c>
      <c r="B29">
        <v>56.78</v>
      </c>
      <c r="C29">
        <v>59.54</v>
      </c>
      <c r="D29">
        <v>326.39</v>
      </c>
      <c r="E29">
        <v>58.94</v>
      </c>
    </row>
    <row r="30" spans="1:5" x14ac:dyDescent="0.3">
      <c r="A30" s="1">
        <v>1500</v>
      </c>
      <c r="B30">
        <v>56.96</v>
      </c>
      <c r="C30">
        <v>62.39</v>
      </c>
      <c r="D30">
        <v>328.31</v>
      </c>
      <c r="E30">
        <v>58.29</v>
      </c>
    </row>
    <row r="31" spans="1:5" x14ac:dyDescent="0.3">
      <c r="A31" s="1">
        <v>1550</v>
      </c>
      <c r="B31">
        <v>57.14</v>
      </c>
      <c r="C31">
        <v>65.239999999999995</v>
      </c>
      <c r="D31">
        <v>330.18</v>
      </c>
      <c r="E31">
        <v>57.69</v>
      </c>
    </row>
    <row r="32" spans="1:5" x14ac:dyDescent="0.3">
      <c r="A32" s="1">
        <v>1600</v>
      </c>
      <c r="B32">
        <v>57.3</v>
      </c>
      <c r="C32">
        <v>68.099999999999994</v>
      </c>
      <c r="D32">
        <v>332</v>
      </c>
      <c r="E32">
        <v>57.13</v>
      </c>
    </row>
    <row r="33" spans="1:5" x14ac:dyDescent="0.3">
      <c r="A33" s="1">
        <v>1650</v>
      </c>
      <c r="B33">
        <v>57.45</v>
      </c>
      <c r="C33">
        <v>70.97</v>
      </c>
      <c r="D33">
        <v>333.77</v>
      </c>
      <c r="E33">
        <v>56.61</v>
      </c>
    </row>
    <row r="34" spans="1:5" x14ac:dyDescent="0.3">
      <c r="A34" s="1">
        <v>1700</v>
      </c>
      <c r="B34">
        <v>57.6</v>
      </c>
      <c r="C34">
        <v>73.849999999999994</v>
      </c>
      <c r="D34">
        <v>335.48</v>
      </c>
      <c r="E34">
        <v>56.13</v>
      </c>
    </row>
    <row r="35" spans="1:5" x14ac:dyDescent="0.3">
      <c r="A35" s="1">
        <v>1750</v>
      </c>
      <c r="B35">
        <v>57.73</v>
      </c>
      <c r="C35">
        <v>76.73</v>
      </c>
      <c r="D35">
        <v>337.16</v>
      </c>
      <c r="E35">
        <v>55.68</v>
      </c>
    </row>
    <row r="36" spans="1:5" x14ac:dyDescent="0.3">
      <c r="A36" s="1">
        <v>1800</v>
      </c>
      <c r="B36">
        <v>57.86</v>
      </c>
      <c r="C36">
        <v>79.62</v>
      </c>
      <c r="D36">
        <v>338.78</v>
      </c>
      <c r="E36">
        <v>55.26</v>
      </c>
    </row>
    <row r="37" spans="1:5" x14ac:dyDescent="0.3">
      <c r="A37" s="1">
        <v>1850</v>
      </c>
      <c r="B37">
        <v>57.98</v>
      </c>
      <c r="C37">
        <v>82.51</v>
      </c>
      <c r="D37">
        <v>340.37</v>
      </c>
      <c r="E37">
        <v>54.87</v>
      </c>
    </row>
    <row r="38" spans="1:5" x14ac:dyDescent="0.3">
      <c r="A38" s="1">
        <v>1900</v>
      </c>
      <c r="B38">
        <v>58.09</v>
      </c>
      <c r="C38">
        <v>85.42</v>
      </c>
      <c r="D38">
        <v>341.92</v>
      </c>
      <c r="E38">
        <v>54.51</v>
      </c>
    </row>
    <row r="39" spans="1:5" x14ac:dyDescent="0.3">
      <c r="A39" s="1">
        <v>1950</v>
      </c>
      <c r="B39">
        <v>58.2</v>
      </c>
      <c r="C39">
        <v>88.32</v>
      </c>
      <c r="D39">
        <v>343.43</v>
      </c>
      <c r="E39">
        <v>54.17</v>
      </c>
    </row>
    <row r="40" spans="1:5" x14ac:dyDescent="0.3">
      <c r="A40" s="1">
        <v>2000</v>
      </c>
      <c r="B40">
        <v>58.3</v>
      </c>
      <c r="C40">
        <v>91.24</v>
      </c>
      <c r="D40">
        <v>344.9</v>
      </c>
      <c r="E40">
        <v>53.85</v>
      </c>
    </row>
    <row r="41" spans="1:5" x14ac:dyDescent="0.3">
      <c r="A41" s="1">
        <v>2050</v>
      </c>
      <c r="B41">
        <v>58.39</v>
      </c>
      <c r="C41">
        <v>94.15</v>
      </c>
      <c r="D41">
        <v>346.34</v>
      </c>
      <c r="E41">
        <v>53.55</v>
      </c>
    </row>
    <row r="42" spans="1:5" x14ac:dyDescent="0.3">
      <c r="A42" s="1">
        <v>2100</v>
      </c>
      <c r="B42">
        <v>58.48</v>
      </c>
      <c r="C42">
        <v>97.07</v>
      </c>
      <c r="D42">
        <v>347.75</v>
      </c>
      <c r="E42">
        <v>53.27</v>
      </c>
    </row>
    <row r="43" spans="1:5" x14ac:dyDescent="0.3">
      <c r="A43" s="1">
        <v>2150</v>
      </c>
      <c r="B43">
        <v>58.56</v>
      </c>
      <c r="C43">
        <v>100</v>
      </c>
      <c r="D43">
        <v>349.13</v>
      </c>
      <c r="E43">
        <v>53.01</v>
      </c>
    </row>
    <row r="44" spans="1:5" x14ac:dyDescent="0.3">
      <c r="A44" s="1">
        <v>2200</v>
      </c>
      <c r="B44">
        <v>58.63</v>
      </c>
      <c r="C44">
        <v>102.93</v>
      </c>
      <c r="D44">
        <v>350.48</v>
      </c>
      <c r="E44">
        <v>52.76</v>
      </c>
    </row>
    <row r="45" spans="1:5" x14ac:dyDescent="0.3">
      <c r="A45" s="1">
        <v>2250</v>
      </c>
      <c r="B45">
        <v>58.71</v>
      </c>
      <c r="C45">
        <v>105.86</v>
      </c>
      <c r="D45">
        <v>351.79</v>
      </c>
      <c r="E45">
        <v>52.52</v>
      </c>
    </row>
    <row r="46" spans="1:5" x14ac:dyDescent="0.3">
      <c r="A46" s="1">
        <v>2300</v>
      </c>
      <c r="B46">
        <v>58.78</v>
      </c>
      <c r="C46">
        <v>108.8</v>
      </c>
      <c r="D46">
        <v>353.09</v>
      </c>
      <c r="E46">
        <v>52.3</v>
      </c>
    </row>
    <row r="47" spans="1:5" x14ac:dyDescent="0.3">
      <c r="A47" s="1">
        <v>2350</v>
      </c>
      <c r="B47">
        <v>58.84</v>
      </c>
      <c r="C47">
        <v>111.74</v>
      </c>
      <c r="D47">
        <v>354.35</v>
      </c>
      <c r="E47">
        <v>52.1</v>
      </c>
    </row>
    <row r="48" spans="1:5" x14ac:dyDescent="0.3">
      <c r="A48" s="1">
        <v>2400</v>
      </c>
      <c r="B48">
        <v>58.9</v>
      </c>
      <c r="C48">
        <v>114.68</v>
      </c>
      <c r="D48">
        <v>355.59</v>
      </c>
      <c r="E48">
        <v>51.9</v>
      </c>
    </row>
    <row r="49" spans="1:5" x14ac:dyDescent="0.3">
      <c r="A49" s="1">
        <v>2450</v>
      </c>
      <c r="B49">
        <v>58.96</v>
      </c>
      <c r="C49">
        <v>117.63</v>
      </c>
      <c r="D49">
        <v>356.81</v>
      </c>
      <c r="E49">
        <v>51.71</v>
      </c>
    </row>
    <row r="50" spans="1:5" x14ac:dyDescent="0.3">
      <c r="A50" s="1">
        <v>2500</v>
      </c>
      <c r="B50">
        <v>59.02</v>
      </c>
      <c r="C50">
        <v>120.58</v>
      </c>
      <c r="D50">
        <v>358</v>
      </c>
      <c r="E50">
        <v>51.54</v>
      </c>
    </row>
    <row r="51" spans="1:5" x14ac:dyDescent="0.3">
      <c r="A51" s="1">
        <v>2550</v>
      </c>
      <c r="B51">
        <v>59.07</v>
      </c>
      <c r="C51">
        <v>123.53</v>
      </c>
      <c r="D51">
        <v>359.17</v>
      </c>
      <c r="E51">
        <v>51.38</v>
      </c>
    </row>
    <row r="52" spans="1:5" x14ac:dyDescent="0.3">
      <c r="A52" s="1">
        <v>2600</v>
      </c>
      <c r="B52">
        <v>59.12</v>
      </c>
      <c r="C52">
        <v>126.49</v>
      </c>
      <c r="D52">
        <v>360.31</v>
      </c>
      <c r="E52">
        <v>51.22</v>
      </c>
    </row>
    <row r="53" spans="1:5" x14ac:dyDescent="0.3">
      <c r="A53" s="1">
        <v>2650</v>
      </c>
      <c r="B53">
        <v>59.17</v>
      </c>
      <c r="C53">
        <v>129.44999999999999</v>
      </c>
      <c r="D53">
        <v>361.44</v>
      </c>
      <c r="E53">
        <v>51.07</v>
      </c>
    </row>
    <row r="54" spans="1:5" x14ac:dyDescent="0.3">
      <c r="A54" s="1">
        <v>2700</v>
      </c>
      <c r="B54">
        <v>59.22</v>
      </c>
      <c r="C54">
        <v>132.41</v>
      </c>
      <c r="D54">
        <v>362.55</v>
      </c>
      <c r="E54">
        <v>50.93</v>
      </c>
    </row>
    <row r="55" spans="1:5" x14ac:dyDescent="0.3">
      <c r="A55" s="1">
        <v>2750</v>
      </c>
      <c r="B55">
        <v>59.27</v>
      </c>
      <c r="C55">
        <v>135.37</v>
      </c>
      <c r="D55">
        <v>363.63</v>
      </c>
      <c r="E55">
        <v>50.8</v>
      </c>
    </row>
    <row r="56" spans="1:5" x14ac:dyDescent="0.3">
      <c r="A56" s="1">
        <v>2800</v>
      </c>
      <c r="B56">
        <v>59.31</v>
      </c>
      <c r="C56">
        <v>138.33000000000001</v>
      </c>
      <c r="D56">
        <v>364.7</v>
      </c>
      <c r="E56">
        <v>50.68</v>
      </c>
    </row>
    <row r="57" spans="1:5" x14ac:dyDescent="0.3">
      <c r="A57" s="1">
        <v>2850</v>
      </c>
      <c r="B57">
        <v>59.36</v>
      </c>
      <c r="C57">
        <v>141.30000000000001</v>
      </c>
      <c r="D57">
        <v>365.75</v>
      </c>
      <c r="E57">
        <v>50.56</v>
      </c>
    </row>
    <row r="58" spans="1:5" x14ac:dyDescent="0.3">
      <c r="A58" s="1">
        <v>2900</v>
      </c>
      <c r="B58">
        <v>59.4</v>
      </c>
      <c r="C58">
        <v>144.27000000000001</v>
      </c>
      <c r="D58">
        <v>366.79</v>
      </c>
      <c r="E58">
        <v>50.45</v>
      </c>
    </row>
    <row r="59" spans="1:5" x14ac:dyDescent="0.3">
      <c r="A59" s="1">
        <v>2950</v>
      </c>
      <c r="B59">
        <v>59.44</v>
      </c>
      <c r="C59">
        <v>147.24</v>
      </c>
      <c r="D59">
        <v>367.8</v>
      </c>
      <c r="E59">
        <v>50.34</v>
      </c>
    </row>
    <row r="60" spans="1:5" x14ac:dyDescent="0.3">
      <c r="A60" s="1">
        <v>3000</v>
      </c>
      <c r="B60">
        <v>59.49</v>
      </c>
      <c r="C60">
        <v>150.21</v>
      </c>
      <c r="D60">
        <v>368.8</v>
      </c>
      <c r="E60">
        <v>50.24</v>
      </c>
    </row>
    <row r="61" spans="1:5" x14ac:dyDescent="0.3">
      <c r="A61" s="1">
        <v>3050</v>
      </c>
      <c r="B61">
        <v>59.53</v>
      </c>
      <c r="C61">
        <v>153.19</v>
      </c>
      <c r="D61">
        <v>369.78</v>
      </c>
      <c r="E61">
        <v>50.14</v>
      </c>
    </row>
    <row r="62" spans="1:5" x14ac:dyDescent="0.3">
      <c r="A62" s="1">
        <v>3100</v>
      </c>
      <c r="B62">
        <v>59.57</v>
      </c>
      <c r="C62">
        <v>156.16999999999999</v>
      </c>
      <c r="D62">
        <v>370.75</v>
      </c>
      <c r="E62">
        <v>50.05</v>
      </c>
    </row>
    <row r="63" spans="1:5" x14ac:dyDescent="0.3">
      <c r="A63" s="1">
        <v>3150</v>
      </c>
      <c r="B63">
        <v>59.61</v>
      </c>
      <c r="C63">
        <v>159.13999999999999</v>
      </c>
      <c r="D63">
        <v>371.71</v>
      </c>
      <c r="E63">
        <v>49.97</v>
      </c>
    </row>
    <row r="64" spans="1:5" x14ac:dyDescent="0.3">
      <c r="A64" s="1">
        <v>3200</v>
      </c>
      <c r="B64">
        <v>59.66</v>
      </c>
      <c r="C64">
        <v>162.13</v>
      </c>
      <c r="D64">
        <v>372.65</v>
      </c>
      <c r="E64">
        <v>49.89</v>
      </c>
    </row>
    <row r="65" spans="1:5" x14ac:dyDescent="0.3">
      <c r="A65" s="1">
        <v>3250</v>
      </c>
      <c r="B65">
        <v>59.7</v>
      </c>
      <c r="C65">
        <v>165.11</v>
      </c>
      <c r="D65">
        <v>373.57</v>
      </c>
      <c r="E65">
        <v>49.81</v>
      </c>
    </row>
    <row r="66" spans="1:5" x14ac:dyDescent="0.3">
      <c r="A66" s="1">
        <v>3300</v>
      </c>
      <c r="B66">
        <v>59.74</v>
      </c>
      <c r="C66">
        <v>168.1</v>
      </c>
      <c r="D66">
        <v>374.48</v>
      </c>
      <c r="E66">
        <v>49.74</v>
      </c>
    </row>
    <row r="67" spans="1:5" x14ac:dyDescent="0.3">
      <c r="A67" s="1">
        <v>3350</v>
      </c>
      <c r="B67">
        <v>59.78</v>
      </c>
      <c r="C67">
        <v>171.08</v>
      </c>
      <c r="D67">
        <v>375.38</v>
      </c>
      <c r="E67">
        <v>49.67</v>
      </c>
    </row>
    <row r="68" spans="1:5" x14ac:dyDescent="0.3">
      <c r="A68" s="1">
        <v>3400</v>
      </c>
      <c r="B68">
        <v>59.83</v>
      </c>
      <c r="C68">
        <v>174.07</v>
      </c>
      <c r="D68">
        <v>376.27</v>
      </c>
      <c r="E68">
        <v>49.6</v>
      </c>
    </row>
    <row r="69" spans="1:5" x14ac:dyDescent="0.3">
      <c r="A69" s="1">
        <v>3450</v>
      </c>
      <c r="B69">
        <v>59.87</v>
      </c>
      <c r="C69">
        <v>177.07</v>
      </c>
      <c r="D69">
        <v>377.14</v>
      </c>
      <c r="E69">
        <v>49.54</v>
      </c>
    </row>
    <row r="70" spans="1:5" x14ac:dyDescent="0.3">
      <c r="A70" s="1">
        <v>3500</v>
      </c>
      <c r="B70">
        <v>59.92</v>
      </c>
      <c r="C70">
        <v>180.06</v>
      </c>
      <c r="D70">
        <v>378</v>
      </c>
      <c r="E70">
        <v>49.48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E70"/>
  <sheetViews>
    <sheetView workbookViewId="0">
      <selection activeCell="J26" sqref="J26"/>
    </sheetView>
  </sheetViews>
  <sheetFormatPr defaultColWidth="15.6640625" defaultRowHeight="14.4" x14ac:dyDescent="0.3"/>
  <sheetData>
    <row r="1" spans="1:5" x14ac:dyDescent="0.3">
      <c r="A1" t="s">
        <v>25</v>
      </c>
    </row>
    <row r="2" spans="1:5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200</v>
      </c>
      <c r="B3">
        <v>42.79</v>
      </c>
      <c r="C3">
        <v>4.5999999999999996</v>
      </c>
      <c r="D3">
        <v>238.07</v>
      </c>
      <c r="E3">
        <v>269.42</v>
      </c>
    </row>
    <row r="4" spans="1:5" x14ac:dyDescent="0.3">
      <c r="A4">
        <v>250</v>
      </c>
      <c r="B4">
        <v>47.05</v>
      </c>
      <c r="C4">
        <v>2.36</v>
      </c>
      <c r="D4">
        <v>248.08</v>
      </c>
      <c r="E4">
        <v>221.39</v>
      </c>
    </row>
    <row r="5" spans="1:5" x14ac:dyDescent="0.3">
      <c r="A5">
        <v>298</v>
      </c>
      <c r="B5">
        <v>50.78</v>
      </c>
      <c r="C5">
        <v>0</v>
      </c>
      <c r="D5">
        <v>256.7</v>
      </c>
      <c r="E5">
        <v>190.54</v>
      </c>
    </row>
    <row r="6" spans="1:5" x14ac:dyDescent="0.3">
      <c r="A6">
        <v>300</v>
      </c>
      <c r="B6">
        <v>50.91</v>
      </c>
      <c r="C6">
        <v>0.09</v>
      </c>
      <c r="D6">
        <v>257.01</v>
      </c>
      <c r="E6">
        <v>189.55</v>
      </c>
    </row>
    <row r="7" spans="1:5" x14ac:dyDescent="0.3">
      <c r="A7">
        <v>350</v>
      </c>
      <c r="B7">
        <v>54.42</v>
      </c>
      <c r="C7">
        <v>2.73</v>
      </c>
      <c r="D7">
        <v>265.13</v>
      </c>
      <c r="E7">
        <v>166.96</v>
      </c>
    </row>
    <row r="8" spans="1:5" x14ac:dyDescent="0.3">
      <c r="A8">
        <v>400</v>
      </c>
      <c r="B8">
        <v>57.58</v>
      </c>
      <c r="C8">
        <v>5.53</v>
      </c>
      <c r="D8">
        <v>272.60000000000002</v>
      </c>
      <c r="E8">
        <v>150.13</v>
      </c>
    </row>
    <row r="9" spans="1:5" x14ac:dyDescent="0.3">
      <c r="A9">
        <v>450</v>
      </c>
      <c r="B9">
        <v>60.42</v>
      </c>
      <c r="C9">
        <v>8.48</v>
      </c>
      <c r="D9">
        <v>279.55</v>
      </c>
      <c r="E9">
        <v>137.13999999999999</v>
      </c>
    </row>
    <row r="10" spans="1:5" x14ac:dyDescent="0.3">
      <c r="A10">
        <v>500</v>
      </c>
      <c r="B10">
        <v>62.96</v>
      </c>
      <c r="C10">
        <v>11.57</v>
      </c>
      <c r="D10">
        <v>286.05</v>
      </c>
      <c r="E10">
        <v>126.83</v>
      </c>
    </row>
    <row r="11" spans="1:5" x14ac:dyDescent="0.3">
      <c r="A11">
        <v>550</v>
      </c>
      <c r="B11">
        <v>65.23</v>
      </c>
      <c r="C11">
        <v>14.77</v>
      </c>
      <c r="D11">
        <v>292.16000000000003</v>
      </c>
      <c r="E11">
        <v>118.46</v>
      </c>
    </row>
    <row r="12" spans="1:5" x14ac:dyDescent="0.3">
      <c r="A12">
        <v>600</v>
      </c>
      <c r="B12">
        <v>67.23</v>
      </c>
      <c r="C12">
        <v>18.09</v>
      </c>
      <c r="D12">
        <v>297.92</v>
      </c>
      <c r="E12">
        <v>111.55</v>
      </c>
    </row>
    <row r="13" spans="1:5" x14ac:dyDescent="0.3">
      <c r="A13">
        <v>650</v>
      </c>
      <c r="B13">
        <v>68.989999999999995</v>
      </c>
      <c r="C13">
        <v>21.49</v>
      </c>
      <c r="D13">
        <v>303.38</v>
      </c>
      <c r="E13">
        <v>105.75</v>
      </c>
    </row>
    <row r="14" spans="1:5" x14ac:dyDescent="0.3">
      <c r="A14">
        <v>700</v>
      </c>
      <c r="B14">
        <v>70.52</v>
      </c>
      <c r="C14">
        <v>24.98</v>
      </c>
      <c r="D14">
        <v>308.55</v>
      </c>
      <c r="E14">
        <v>100.82</v>
      </c>
    </row>
    <row r="15" spans="1:5" x14ac:dyDescent="0.3">
      <c r="A15">
        <v>750</v>
      </c>
      <c r="B15">
        <v>71.86</v>
      </c>
      <c r="C15">
        <v>28.54</v>
      </c>
      <c r="D15">
        <v>313.45999999999998</v>
      </c>
      <c r="E15">
        <v>96.6</v>
      </c>
    </row>
    <row r="16" spans="1:5" x14ac:dyDescent="0.3">
      <c r="A16">
        <v>800</v>
      </c>
      <c r="B16">
        <v>73</v>
      </c>
      <c r="C16">
        <v>32.159999999999997</v>
      </c>
      <c r="D16">
        <v>318.13</v>
      </c>
      <c r="E16">
        <v>92.93</v>
      </c>
    </row>
    <row r="17" spans="1:5" x14ac:dyDescent="0.3">
      <c r="A17">
        <v>850</v>
      </c>
      <c r="B17">
        <v>73.97</v>
      </c>
      <c r="C17">
        <v>35.840000000000003</v>
      </c>
      <c r="D17">
        <v>322.58999999999997</v>
      </c>
      <c r="E17">
        <v>89.73</v>
      </c>
    </row>
    <row r="18" spans="1:5" x14ac:dyDescent="0.3">
      <c r="A18">
        <v>900</v>
      </c>
      <c r="B18">
        <v>74.78</v>
      </c>
      <c r="C18">
        <v>39.56</v>
      </c>
      <c r="D18">
        <v>326.83999999999997</v>
      </c>
      <c r="E18">
        <v>86.92</v>
      </c>
    </row>
    <row r="19" spans="1:5" x14ac:dyDescent="0.3">
      <c r="A19">
        <v>950</v>
      </c>
      <c r="B19">
        <v>75.45</v>
      </c>
      <c r="C19">
        <v>43.31</v>
      </c>
      <c r="D19">
        <v>330.9</v>
      </c>
      <c r="E19">
        <v>84.43</v>
      </c>
    </row>
    <row r="20" spans="1:5" x14ac:dyDescent="0.3">
      <c r="A20" s="1">
        <v>1000</v>
      </c>
      <c r="B20">
        <v>76</v>
      </c>
      <c r="C20">
        <v>47.1</v>
      </c>
      <c r="D20">
        <v>334.79</v>
      </c>
      <c r="E20">
        <v>82.21</v>
      </c>
    </row>
    <row r="21" spans="1:5" x14ac:dyDescent="0.3">
      <c r="A21" s="1">
        <v>1050</v>
      </c>
      <c r="B21">
        <v>76.47</v>
      </c>
      <c r="C21">
        <v>50.91</v>
      </c>
      <c r="D21">
        <v>338.51</v>
      </c>
      <c r="E21">
        <v>80.22</v>
      </c>
    </row>
    <row r="22" spans="1:5" x14ac:dyDescent="0.3">
      <c r="A22" s="1">
        <v>1100</v>
      </c>
      <c r="B22">
        <v>76.91</v>
      </c>
      <c r="C22">
        <v>54.75</v>
      </c>
      <c r="D22">
        <v>342.07</v>
      </c>
      <c r="E22">
        <v>78.430000000000007</v>
      </c>
    </row>
    <row r="23" spans="1:5" x14ac:dyDescent="0.3">
      <c r="A23" s="1">
        <v>1150</v>
      </c>
      <c r="B23">
        <v>77.33</v>
      </c>
      <c r="C23">
        <v>58.6</v>
      </c>
      <c r="D23">
        <v>345.5</v>
      </c>
      <c r="E23">
        <v>76.819999999999993</v>
      </c>
    </row>
    <row r="24" spans="1:5" x14ac:dyDescent="0.3">
      <c r="A24" s="1">
        <v>1200</v>
      </c>
      <c r="B24">
        <v>77.72</v>
      </c>
      <c r="C24">
        <v>62.48</v>
      </c>
      <c r="D24">
        <v>348.8</v>
      </c>
      <c r="E24">
        <v>75.36</v>
      </c>
    </row>
    <row r="25" spans="1:5" x14ac:dyDescent="0.3">
      <c r="A25" s="1">
        <v>1250</v>
      </c>
      <c r="B25">
        <v>78.08</v>
      </c>
      <c r="C25">
        <v>66.37</v>
      </c>
      <c r="D25">
        <v>351.98</v>
      </c>
      <c r="E25">
        <v>74.03</v>
      </c>
    </row>
    <row r="26" spans="1:5" x14ac:dyDescent="0.3">
      <c r="A26" s="1">
        <v>1300</v>
      </c>
      <c r="B26">
        <v>78.42</v>
      </c>
      <c r="C26">
        <v>70.290000000000006</v>
      </c>
      <c r="D26">
        <v>355.05</v>
      </c>
      <c r="E26">
        <v>72.819999999999993</v>
      </c>
    </row>
    <row r="27" spans="1:5" x14ac:dyDescent="0.3">
      <c r="A27" s="1">
        <v>1350</v>
      </c>
      <c r="B27">
        <v>78.739999999999995</v>
      </c>
      <c r="C27">
        <v>74.22</v>
      </c>
      <c r="D27">
        <v>358.02</v>
      </c>
      <c r="E27">
        <v>71.709999999999994</v>
      </c>
    </row>
    <row r="28" spans="1:5" x14ac:dyDescent="0.3">
      <c r="A28" s="1">
        <v>1400</v>
      </c>
      <c r="B28">
        <v>79.040000000000006</v>
      </c>
      <c r="C28">
        <v>78.16</v>
      </c>
      <c r="D28">
        <v>360.89</v>
      </c>
      <c r="E28">
        <v>70.69</v>
      </c>
    </row>
    <row r="29" spans="1:5" x14ac:dyDescent="0.3">
      <c r="A29" s="1">
        <v>1450</v>
      </c>
      <c r="B29">
        <v>79.31</v>
      </c>
      <c r="C29">
        <v>82.12</v>
      </c>
      <c r="D29">
        <v>363.66</v>
      </c>
      <c r="E29">
        <v>69.760000000000005</v>
      </c>
    </row>
    <row r="30" spans="1:5" x14ac:dyDescent="0.3">
      <c r="A30" s="1">
        <v>1500</v>
      </c>
      <c r="B30">
        <v>79.569999999999993</v>
      </c>
      <c r="C30">
        <v>86.09</v>
      </c>
      <c r="D30">
        <v>366.36</v>
      </c>
      <c r="E30">
        <v>68.900000000000006</v>
      </c>
    </row>
    <row r="31" spans="1:5" x14ac:dyDescent="0.3">
      <c r="A31" s="1">
        <v>1550</v>
      </c>
      <c r="B31">
        <v>79.81</v>
      </c>
      <c r="C31">
        <v>90.08</v>
      </c>
      <c r="D31">
        <v>368.97</v>
      </c>
      <c r="E31">
        <v>68.099999999999994</v>
      </c>
    </row>
    <row r="32" spans="1:5" x14ac:dyDescent="0.3">
      <c r="A32" s="1">
        <v>1600</v>
      </c>
      <c r="B32">
        <v>80.03</v>
      </c>
      <c r="C32">
        <v>94.07</v>
      </c>
      <c r="D32">
        <v>371.51</v>
      </c>
      <c r="E32">
        <v>67.36</v>
      </c>
    </row>
    <row r="33" spans="1:5" x14ac:dyDescent="0.3">
      <c r="A33" s="1">
        <v>1650</v>
      </c>
      <c r="B33">
        <v>80.23</v>
      </c>
      <c r="C33">
        <v>98.08</v>
      </c>
      <c r="D33">
        <v>373.97</v>
      </c>
      <c r="E33">
        <v>66.680000000000007</v>
      </c>
    </row>
    <row r="34" spans="1:5" x14ac:dyDescent="0.3">
      <c r="A34" s="1">
        <v>1700</v>
      </c>
      <c r="B34">
        <v>80.42</v>
      </c>
      <c r="C34">
        <v>102.1</v>
      </c>
      <c r="D34">
        <v>376.37</v>
      </c>
      <c r="E34">
        <v>66.05</v>
      </c>
    </row>
    <row r="35" spans="1:5" x14ac:dyDescent="0.3">
      <c r="A35" s="1">
        <v>1750</v>
      </c>
      <c r="B35">
        <v>80.59</v>
      </c>
      <c r="C35">
        <v>106.12</v>
      </c>
      <c r="D35">
        <v>378.71</v>
      </c>
      <c r="E35">
        <v>65.459999999999994</v>
      </c>
    </row>
    <row r="36" spans="1:5" x14ac:dyDescent="0.3">
      <c r="A36" s="1">
        <v>1800</v>
      </c>
      <c r="B36">
        <v>80.75</v>
      </c>
      <c r="C36">
        <v>110.15</v>
      </c>
      <c r="D36">
        <v>380.98</v>
      </c>
      <c r="E36">
        <v>64.91</v>
      </c>
    </row>
    <row r="37" spans="1:5" x14ac:dyDescent="0.3">
      <c r="A37" s="1">
        <v>1850</v>
      </c>
      <c r="B37">
        <v>80.900000000000006</v>
      </c>
      <c r="C37">
        <v>114.2</v>
      </c>
      <c r="D37">
        <v>383.19</v>
      </c>
      <c r="E37">
        <v>64.400000000000006</v>
      </c>
    </row>
    <row r="38" spans="1:5" x14ac:dyDescent="0.3">
      <c r="A38" s="1">
        <v>1900</v>
      </c>
      <c r="B38">
        <v>81.03</v>
      </c>
      <c r="C38">
        <v>118.24</v>
      </c>
      <c r="D38">
        <v>385.35</v>
      </c>
      <c r="E38">
        <v>63.92</v>
      </c>
    </row>
    <row r="39" spans="1:5" x14ac:dyDescent="0.3">
      <c r="A39" s="1">
        <v>1950</v>
      </c>
      <c r="B39">
        <v>81.16</v>
      </c>
      <c r="C39">
        <v>122.3</v>
      </c>
      <c r="D39">
        <v>387.46</v>
      </c>
      <c r="E39">
        <v>63.47</v>
      </c>
    </row>
    <row r="40" spans="1:5" x14ac:dyDescent="0.3">
      <c r="A40" s="1">
        <v>2000</v>
      </c>
      <c r="B40">
        <v>81.27</v>
      </c>
      <c r="C40">
        <v>126.36</v>
      </c>
      <c r="D40">
        <v>389.51</v>
      </c>
      <c r="E40">
        <v>63.05</v>
      </c>
    </row>
    <row r="41" spans="1:5" x14ac:dyDescent="0.3">
      <c r="A41" s="1">
        <v>2050</v>
      </c>
      <c r="B41">
        <v>81.37</v>
      </c>
      <c r="C41">
        <v>130.43</v>
      </c>
      <c r="D41">
        <v>391.52</v>
      </c>
      <c r="E41">
        <v>62.66</v>
      </c>
    </row>
    <row r="42" spans="1:5" x14ac:dyDescent="0.3">
      <c r="A42" s="1">
        <v>2100</v>
      </c>
      <c r="B42">
        <v>81.459999999999994</v>
      </c>
      <c r="C42">
        <v>134.5</v>
      </c>
      <c r="D42">
        <v>393.48</v>
      </c>
      <c r="E42">
        <v>62.29</v>
      </c>
    </row>
    <row r="43" spans="1:5" x14ac:dyDescent="0.3">
      <c r="A43" s="1">
        <v>2150</v>
      </c>
      <c r="B43">
        <v>81.540000000000006</v>
      </c>
      <c r="C43">
        <v>138.57</v>
      </c>
      <c r="D43">
        <v>395.4</v>
      </c>
      <c r="E43">
        <v>61.95</v>
      </c>
    </row>
    <row r="44" spans="1:5" x14ac:dyDescent="0.3">
      <c r="A44" s="1">
        <v>2200</v>
      </c>
      <c r="B44">
        <v>81.62</v>
      </c>
      <c r="C44">
        <v>142.65</v>
      </c>
      <c r="D44">
        <v>397.28</v>
      </c>
      <c r="E44">
        <v>61.62</v>
      </c>
    </row>
    <row r="45" spans="1:5" x14ac:dyDescent="0.3">
      <c r="A45" s="1">
        <v>2250</v>
      </c>
      <c r="B45">
        <v>81.69</v>
      </c>
      <c r="C45">
        <v>146.72999999999999</v>
      </c>
      <c r="D45">
        <v>399.11</v>
      </c>
      <c r="E45">
        <v>61.32</v>
      </c>
    </row>
    <row r="46" spans="1:5" x14ac:dyDescent="0.3">
      <c r="A46" s="1">
        <v>2300</v>
      </c>
      <c r="B46">
        <v>81.75</v>
      </c>
      <c r="C46">
        <v>150.82</v>
      </c>
      <c r="D46">
        <v>400.91</v>
      </c>
      <c r="E46">
        <v>61.03</v>
      </c>
    </row>
    <row r="47" spans="1:5" x14ac:dyDescent="0.3">
      <c r="A47" s="1">
        <v>2350</v>
      </c>
      <c r="B47">
        <v>81.8</v>
      </c>
      <c r="C47">
        <v>154.91</v>
      </c>
      <c r="D47">
        <v>402.67</v>
      </c>
      <c r="E47">
        <v>60.76</v>
      </c>
    </row>
    <row r="48" spans="1:5" x14ac:dyDescent="0.3">
      <c r="A48" s="1">
        <v>2400</v>
      </c>
      <c r="B48">
        <v>81.849999999999994</v>
      </c>
      <c r="C48">
        <v>159</v>
      </c>
      <c r="D48">
        <v>404.39</v>
      </c>
      <c r="E48">
        <v>60.51</v>
      </c>
    </row>
    <row r="49" spans="1:5" x14ac:dyDescent="0.3">
      <c r="A49" s="1">
        <v>2450</v>
      </c>
      <c r="B49">
        <v>81.900000000000006</v>
      </c>
      <c r="C49">
        <v>163.09</v>
      </c>
      <c r="D49">
        <v>406.08</v>
      </c>
      <c r="E49">
        <v>60.27</v>
      </c>
    </row>
    <row r="50" spans="1:5" x14ac:dyDescent="0.3">
      <c r="A50" s="1">
        <v>2500</v>
      </c>
      <c r="B50">
        <v>81.94</v>
      </c>
      <c r="C50">
        <v>167.19</v>
      </c>
      <c r="D50">
        <v>407.73</v>
      </c>
      <c r="E50">
        <v>60.04</v>
      </c>
    </row>
    <row r="51" spans="1:5" x14ac:dyDescent="0.3">
      <c r="A51" s="1">
        <v>2550</v>
      </c>
      <c r="B51">
        <v>81.97</v>
      </c>
      <c r="C51">
        <v>171.29</v>
      </c>
      <c r="D51">
        <v>409.36</v>
      </c>
      <c r="E51">
        <v>59.83</v>
      </c>
    </row>
    <row r="52" spans="1:5" x14ac:dyDescent="0.3">
      <c r="A52" s="1">
        <v>2600</v>
      </c>
      <c r="B52">
        <v>82</v>
      </c>
      <c r="C52">
        <v>175.39</v>
      </c>
      <c r="D52">
        <v>410.95</v>
      </c>
      <c r="E52">
        <v>59.62</v>
      </c>
    </row>
    <row r="53" spans="1:5" x14ac:dyDescent="0.3">
      <c r="A53" s="1">
        <v>2650</v>
      </c>
      <c r="B53">
        <v>82.03</v>
      </c>
      <c r="C53">
        <v>179.49</v>
      </c>
      <c r="D53">
        <v>412.51</v>
      </c>
      <c r="E53">
        <v>59.43</v>
      </c>
    </row>
    <row r="54" spans="1:5" x14ac:dyDescent="0.3">
      <c r="A54" s="1">
        <v>2700</v>
      </c>
      <c r="B54">
        <v>82.06</v>
      </c>
      <c r="C54">
        <v>183.59</v>
      </c>
      <c r="D54">
        <v>414.04</v>
      </c>
      <c r="E54">
        <v>59.25</v>
      </c>
    </row>
    <row r="55" spans="1:5" x14ac:dyDescent="0.3">
      <c r="A55" s="1">
        <v>2750</v>
      </c>
      <c r="B55">
        <v>82.08</v>
      </c>
      <c r="C55">
        <v>187.69</v>
      </c>
      <c r="D55">
        <v>415.55</v>
      </c>
      <c r="E55">
        <v>59.08</v>
      </c>
    </row>
    <row r="56" spans="1:5" x14ac:dyDescent="0.3">
      <c r="A56" s="1">
        <v>2800</v>
      </c>
      <c r="B56">
        <v>82.11</v>
      </c>
      <c r="C56">
        <v>191.8</v>
      </c>
      <c r="D56">
        <v>417.03</v>
      </c>
      <c r="E56">
        <v>58.92</v>
      </c>
    </row>
    <row r="57" spans="1:5" x14ac:dyDescent="0.3">
      <c r="A57" s="1">
        <v>2850</v>
      </c>
      <c r="B57">
        <v>82.13</v>
      </c>
      <c r="C57">
        <v>195.9</v>
      </c>
      <c r="D57">
        <v>418.48</v>
      </c>
      <c r="E57">
        <v>58.77</v>
      </c>
    </row>
    <row r="58" spans="1:5" x14ac:dyDescent="0.3">
      <c r="A58" s="1">
        <v>2900</v>
      </c>
      <c r="B58">
        <v>82.15</v>
      </c>
      <c r="C58">
        <v>200.01</v>
      </c>
      <c r="D58">
        <v>419.91</v>
      </c>
      <c r="E58">
        <v>58.63</v>
      </c>
    </row>
    <row r="59" spans="1:5" x14ac:dyDescent="0.3">
      <c r="A59" s="1">
        <v>2950</v>
      </c>
      <c r="B59">
        <v>82.17</v>
      </c>
      <c r="C59">
        <v>204.12</v>
      </c>
      <c r="D59">
        <v>421.32</v>
      </c>
      <c r="E59">
        <v>58.49</v>
      </c>
    </row>
    <row r="60" spans="1:5" x14ac:dyDescent="0.3">
      <c r="A60" s="1">
        <v>3000</v>
      </c>
      <c r="B60">
        <v>82.18</v>
      </c>
      <c r="C60">
        <v>208.23</v>
      </c>
      <c r="D60">
        <v>422.7</v>
      </c>
      <c r="E60">
        <v>58.36</v>
      </c>
    </row>
    <row r="61" spans="1:5" x14ac:dyDescent="0.3">
      <c r="A61" s="1">
        <v>3050</v>
      </c>
      <c r="B61">
        <v>82.2</v>
      </c>
      <c r="C61">
        <v>212.34</v>
      </c>
      <c r="D61">
        <v>424.05</v>
      </c>
      <c r="E61">
        <v>58.24</v>
      </c>
    </row>
    <row r="62" spans="1:5" x14ac:dyDescent="0.3">
      <c r="A62" s="1">
        <v>3100</v>
      </c>
      <c r="B62">
        <v>82.22</v>
      </c>
      <c r="C62">
        <v>216.45</v>
      </c>
      <c r="D62">
        <v>425.39</v>
      </c>
      <c r="E62">
        <v>58.12</v>
      </c>
    </row>
    <row r="63" spans="1:5" x14ac:dyDescent="0.3">
      <c r="A63" s="1">
        <v>3150</v>
      </c>
      <c r="B63">
        <v>82.24</v>
      </c>
      <c r="C63">
        <v>220.56</v>
      </c>
      <c r="D63">
        <v>426.71</v>
      </c>
      <c r="E63">
        <v>58.01</v>
      </c>
    </row>
    <row r="64" spans="1:5" x14ac:dyDescent="0.3">
      <c r="A64" s="1">
        <v>3200</v>
      </c>
      <c r="B64">
        <v>82.26</v>
      </c>
      <c r="C64">
        <v>224.67</v>
      </c>
      <c r="D64">
        <v>428</v>
      </c>
      <c r="E64">
        <v>57.91</v>
      </c>
    </row>
    <row r="65" spans="1:5" x14ac:dyDescent="0.3">
      <c r="A65" s="1">
        <v>3250</v>
      </c>
      <c r="B65">
        <v>82.28</v>
      </c>
      <c r="C65">
        <v>228.78</v>
      </c>
      <c r="D65">
        <v>429.28</v>
      </c>
      <c r="E65">
        <v>57.81</v>
      </c>
    </row>
    <row r="66" spans="1:5" x14ac:dyDescent="0.3">
      <c r="A66" s="1">
        <v>3300</v>
      </c>
      <c r="B66">
        <v>82.29</v>
      </c>
      <c r="C66">
        <v>232.9</v>
      </c>
      <c r="D66">
        <v>430.53</v>
      </c>
      <c r="E66">
        <v>57.72</v>
      </c>
    </row>
    <row r="67" spans="1:5" x14ac:dyDescent="0.3">
      <c r="A67" s="1">
        <v>3350</v>
      </c>
      <c r="B67">
        <v>82.31</v>
      </c>
      <c r="C67">
        <v>237.01</v>
      </c>
      <c r="D67">
        <v>431.77</v>
      </c>
      <c r="E67">
        <v>57.63</v>
      </c>
    </row>
    <row r="68" spans="1:5" x14ac:dyDescent="0.3">
      <c r="A68" s="1">
        <v>3400</v>
      </c>
      <c r="B68">
        <v>82.34</v>
      </c>
      <c r="C68">
        <v>241.13</v>
      </c>
      <c r="D68">
        <v>432.99</v>
      </c>
      <c r="E68">
        <v>57.55</v>
      </c>
    </row>
    <row r="69" spans="1:5" x14ac:dyDescent="0.3">
      <c r="A69" s="1">
        <v>3450</v>
      </c>
      <c r="B69">
        <v>82.36</v>
      </c>
      <c r="C69">
        <v>245.25</v>
      </c>
      <c r="D69">
        <v>434.19</v>
      </c>
      <c r="E69">
        <v>57.47</v>
      </c>
    </row>
    <row r="70" spans="1:5" x14ac:dyDescent="0.3">
      <c r="A70" s="1">
        <v>3500</v>
      </c>
      <c r="B70">
        <v>82.38</v>
      </c>
      <c r="C70">
        <v>249.37</v>
      </c>
      <c r="D70">
        <v>435.38</v>
      </c>
      <c r="E70">
        <v>57.4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E70"/>
  <sheetViews>
    <sheetView workbookViewId="0">
      <selection activeCell="C3" sqref="C3:C18"/>
    </sheetView>
  </sheetViews>
  <sheetFormatPr defaultColWidth="15.6640625" defaultRowHeight="14.4" x14ac:dyDescent="0.3"/>
  <sheetData>
    <row r="1" spans="1:5" x14ac:dyDescent="0.3">
      <c r="A1" t="s">
        <v>26</v>
      </c>
    </row>
    <row r="2" spans="1:5" x14ac:dyDescent="0.3">
      <c r="A2" t="s">
        <v>3</v>
      </c>
      <c r="B2" t="s">
        <v>4</v>
      </c>
      <c r="C2" t="s">
        <v>5</v>
      </c>
      <c r="D2" t="s">
        <v>16</v>
      </c>
      <c r="E2" t="s">
        <v>7</v>
      </c>
    </row>
    <row r="3" spans="1:5" x14ac:dyDescent="0.3">
      <c r="A3">
        <v>200</v>
      </c>
      <c r="B3">
        <v>52.35</v>
      </c>
      <c r="C3">
        <v>6.19</v>
      </c>
      <c r="D3">
        <v>245.27</v>
      </c>
      <c r="E3">
        <v>95.68</v>
      </c>
    </row>
    <row r="4" spans="1:5" x14ac:dyDescent="0.3">
      <c r="A4">
        <v>250</v>
      </c>
      <c r="B4">
        <v>63.29</v>
      </c>
      <c r="C4">
        <v>3.3</v>
      </c>
      <c r="D4">
        <v>258.13</v>
      </c>
      <c r="E4">
        <v>82.6</v>
      </c>
    </row>
    <row r="5" spans="1:5" x14ac:dyDescent="0.3">
      <c r="A5">
        <v>298</v>
      </c>
      <c r="B5">
        <v>73.55</v>
      </c>
      <c r="C5">
        <v>0</v>
      </c>
      <c r="D5">
        <v>270.16000000000003</v>
      </c>
      <c r="E5">
        <v>74.39</v>
      </c>
    </row>
    <row r="6" spans="1:5" x14ac:dyDescent="0.3">
      <c r="A6">
        <v>300</v>
      </c>
      <c r="B6">
        <v>73.94</v>
      </c>
      <c r="C6">
        <v>0.14000000000000001</v>
      </c>
      <c r="D6">
        <v>270.62</v>
      </c>
      <c r="E6">
        <v>74.13</v>
      </c>
    </row>
    <row r="7" spans="1:5" x14ac:dyDescent="0.3">
      <c r="A7">
        <v>350</v>
      </c>
      <c r="B7">
        <v>84.23</v>
      </c>
      <c r="C7">
        <v>4.09</v>
      </c>
      <c r="D7">
        <v>282.8</v>
      </c>
      <c r="E7">
        <v>68.3</v>
      </c>
    </row>
    <row r="8" spans="1:5" x14ac:dyDescent="0.3">
      <c r="A8">
        <v>400</v>
      </c>
      <c r="B8">
        <v>94.1</v>
      </c>
      <c r="C8">
        <v>8.5500000000000007</v>
      </c>
      <c r="D8">
        <v>294.69</v>
      </c>
      <c r="E8">
        <v>64.099999999999994</v>
      </c>
    </row>
    <row r="9" spans="1:5" x14ac:dyDescent="0.3">
      <c r="A9">
        <v>450</v>
      </c>
      <c r="B9">
        <v>103.5</v>
      </c>
      <c r="C9">
        <v>13.49</v>
      </c>
      <c r="D9">
        <v>306.32</v>
      </c>
      <c r="E9">
        <v>60.99</v>
      </c>
    </row>
    <row r="10" spans="1:5" x14ac:dyDescent="0.3">
      <c r="A10">
        <v>500</v>
      </c>
      <c r="B10">
        <v>112.4</v>
      </c>
      <c r="C10">
        <v>18.89</v>
      </c>
      <c r="D10">
        <v>317.69</v>
      </c>
      <c r="E10">
        <v>58.65</v>
      </c>
    </row>
    <row r="11" spans="1:5" x14ac:dyDescent="0.3">
      <c r="A11">
        <v>550</v>
      </c>
      <c r="B11">
        <v>120.79</v>
      </c>
      <c r="C11">
        <v>24.73</v>
      </c>
      <c r="D11">
        <v>328.8</v>
      </c>
      <c r="E11">
        <v>56.85</v>
      </c>
    </row>
    <row r="12" spans="1:5" x14ac:dyDescent="0.3">
      <c r="A12">
        <v>600</v>
      </c>
      <c r="B12">
        <v>128.63</v>
      </c>
      <c r="C12">
        <v>30.96</v>
      </c>
      <c r="D12">
        <v>339.65</v>
      </c>
      <c r="E12">
        <v>55.46</v>
      </c>
    </row>
    <row r="13" spans="1:5" x14ac:dyDescent="0.3">
      <c r="A13">
        <v>650</v>
      </c>
      <c r="B13">
        <v>135.94999999999999</v>
      </c>
      <c r="C13">
        <v>37.58</v>
      </c>
      <c r="D13">
        <v>350.24</v>
      </c>
      <c r="E13">
        <v>54.39</v>
      </c>
    </row>
    <row r="14" spans="1:5" x14ac:dyDescent="0.3">
      <c r="A14">
        <v>700</v>
      </c>
      <c r="B14">
        <v>142.74</v>
      </c>
      <c r="C14">
        <v>44.55</v>
      </c>
      <c r="D14">
        <v>360.57</v>
      </c>
      <c r="E14">
        <v>53.56</v>
      </c>
    </row>
    <row r="15" spans="1:5" x14ac:dyDescent="0.3">
      <c r="A15">
        <v>750</v>
      </c>
      <c r="B15">
        <v>149.03</v>
      </c>
      <c r="C15">
        <v>51.85</v>
      </c>
      <c r="D15">
        <v>370.63</v>
      </c>
      <c r="E15">
        <v>52.92</v>
      </c>
    </row>
    <row r="16" spans="1:5" x14ac:dyDescent="0.3">
      <c r="A16">
        <v>800</v>
      </c>
      <c r="B16">
        <v>154.86000000000001</v>
      </c>
      <c r="C16">
        <v>59.44</v>
      </c>
      <c r="D16">
        <v>380.44</v>
      </c>
      <c r="E16">
        <v>52.44</v>
      </c>
    </row>
    <row r="17" spans="1:5" x14ac:dyDescent="0.3">
      <c r="A17">
        <v>850</v>
      </c>
      <c r="B17">
        <v>160.26</v>
      </c>
      <c r="C17">
        <v>67.319999999999993</v>
      </c>
      <c r="D17">
        <v>389.99</v>
      </c>
      <c r="E17">
        <v>52.08</v>
      </c>
    </row>
    <row r="18" spans="1:5" x14ac:dyDescent="0.3">
      <c r="A18">
        <v>900</v>
      </c>
      <c r="B18">
        <v>165.31</v>
      </c>
      <c r="C18">
        <v>75.47</v>
      </c>
      <c r="D18">
        <v>399.3</v>
      </c>
      <c r="E18">
        <v>51.82</v>
      </c>
    </row>
    <row r="19" spans="1:5" x14ac:dyDescent="0.3">
      <c r="A19">
        <v>950</v>
      </c>
      <c r="B19">
        <v>170.06</v>
      </c>
      <c r="C19">
        <v>83.85</v>
      </c>
      <c r="D19">
        <v>408.36</v>
      </c>
      <c r="E19">
        <v>51.65</v>
      </c>
    </row>
    <row r="20" spans="1:5" x14ac:dyDescent="0.3">
      <c r="A20" s="1">
        <v>1000</v>
      </c>
      <c r="B20">
        <v>174.61</v>
      </c>
      <c r="C20">
        <v>92.47</v>
      </c>
      <c r="D20">
        <v>417.2</v>
      </c>
      <c r="E20">
        <v>51.55</v>
      </c>
    </row>
    <row r="21" spans="1:5" x14ac:dyDescent="0.3">
      <c r="A21" s="1">
        <v>1050</v>
      </c>
      <c r="B21">
        <v>178.22</v>
      </c>
      <c r="C21">
        <v>101.29</v>
      </c>
      <c r="D21">
        <v>425.81</v>
      </c>
      <c r="E21">
        <v>51.51</v>
      </c>
    </row>
    <row r="22" spans="1:5" x14ac:dyDescent="0.3">
      <c r="A22" s="1">
        <v>1100</v>
      </c>
      <c r="B22">
        <v>181.68</v>
      </c>
      <c r="C22">
        <v>110.29</v>
      </c>
      <c r="D22">
        <v>434.18</v>
      </c>
      <c r="E22">
        <v>51.52</v>
      </c>
    </row>
    <row r="23" spans="1:5" x14ac:dyDescent="0.3">
      <c r="A23" s="1">
        <v>1150</v>
      </c>
      <c r="B23">
        <v>184.99</v>
      </c>
      <c r="C23">
        <v>119.45</v>
      </c>
      <c r="D23">
        <v>442.33</v>
      </c>
      <c r="E23">
        <v>51.57</v>
      </c>
    </row>
    <row r="24" spans="1:5" x14ac:dyDescent="0.3">
      <c r="A24" s="1">
        <v>1200</v>
      </c>
      <c r="B24">
        <v>188.16</v>
      </c>
      <c r="C24">
        <v>128.78</v>
      </c>
      <c r="D24">
        <v>450.27</v>
      </c>
      <c r="E24">
        <v>51.66</v>
      </c>
    </row>
    <row r="25" spans="1:5" x14ac:dyDescent="0.3">
      <c r="A25" s="1">
        <v>1250</v>
      </c>
      <c r="B25">
        <v>191.18</v>
      </c>
      <c r="C25">
        <v>138.27000000000001</v>
      </c>
      <c r="D25">
        <v>458.01</v>
      </c>
      <c r="E25">
        <v>51.78</v>
      </c>
    </row>
    <row r="26" spans="1:5" x14ac:dyDescent="0.3">
      <c r="A26" s="1">
        <v>1300</v>
      </c>
      <c r="B26">
        <v>194.07</v>
      </c>
      <c r="C26">
        <v>147.9</v>
      </c>
      <c r="D26">
        <v>465.57</v>
      </c>
      <c r="E26">
        <v>51.92</v>
      </c>
    </row>
    <row r="27" spans="1:5" x14ac:dyDescent="0.3">
      <c r="A27" s="1">
        <v>1350</v>
      </c>
      <c r="B27">
        <v>196.82</v>
      </c>
      <c r="C27">
        <v>157.66999999999999</v>
      </c>
      <c r="D27">
        <v>472.95</v>
      </c>
      <c r="E27">
        <v>52.09</v>
      </c>
    </row>
    <row r="28" spans="1:5" x14ac:dyDescent="0.3">
      <c r="A28" s="1">
        <v>1400</v>
      </c>
      <c r="B28">
        <v>199.45</v>
      </c>
      <c r="C28">
        <v>167.58</v>
      </c>
      <c r="D28">
        <v>480.15</v>
      </c>
      <c r="E28">
        <v>52.28</v>
      </c>
    </row>
    <row r="29" spans="1:5" x14ac:dyDescent="0.3">
      <c r="A29" s="1">
        <v>1450</v>
      </c>
      <c r="B29">
        <v>201.95</v>
      </c>
      <c r="C29">
        <v>177.61</v>
      </c>
      <c r="D29">
        <v>487.19</v>
      </c>
      <c r="E29">
        <v>52.48</v>
      </c>
    </row>
    <row r="30" spans="1:5" x14ac:dyDescent="0.3">
      <c r="A30" s="1">
        <v>1500</v>
      </c>
      <c r="B30">
        <v>204.33</v>
      </c>
      <c r="C30">
        <v>187.77</v>
      </c>
      <c r="D30">
        <v>494.08</v>
      </c>
      <c r="E30">
        <v>52.7</v>
      </c>
    </row>
    <row r="31" spans="1:5" x14ac:dyDescent="0.3">
      <c r="A31" s="1">
        <v>1550</v>
      </c>
      <c r="B31">
        <v>206.59</v>
      </c>
      <c r="C31">
        <v>198.05</v>
      </c>
      <c r="D31">
        <v>500.82</v>
      </c>
      <c r="E31">
        <v>52.93</v>
      </c>
    </row>
    <row r="32" spans="1:5" x14ac:dyDescent="0.3">
      <c r="A32" s="1">
        <v>1600</v>
      </c>
      <c r="B32">
        <v>208.74</v>
      </c>
      <c r="C32">
        <v>208.43</v>
      </c>
      <c r="D32">
        <v>507.41</v>
      </c>
      <c r="E32">
        <v>53.17</v>
      </c>
    </row>
    <row r="33" spans="1:5" x14ac:dyDescent="0.3">
      <c r="A33" s="1">
        <v>1650</v>
      </c>
      <c r="B33">
        <v>210.79</v>
      </c>
      <c r="C33">
        <v>218.92</v>
      </c>
      <c r="D33">
        <v>513.87</v>
      </c>
      <c r="E33">
        <v>53.42</v>
      </c>
    </row>
    <row r="34" spans="1:5" x14ac:dyDescent="0.3">
      <c r="A34" s="1">
        <v>1700</v>
      </c>
      <c r="B34">
        <v>212.72</v>
      </c>
      <c r="C34">
        <v>229.51</v>
      </c>
      <c r="D34">
        <v>520.19000000000005</v>
      </c>
      <c r="E34">
        <v>53.68</v>
      </c>
    </row>
    <row r="35" spans="1:5" x14ac:dyDescent="0.3">
      <c r="A35" s="1">
        <v>1750</v>
      </c>
      <c r="B35">
        <v>214.56</v>
      </c>
      <c r="C35">
        <v>240.19</v>
      </c>
      <c r="D35">
        <v>526.38</v>
      </c>
      <c r="E35">
        <v>53.94</v>
      </c>
    </row>
    <row r="36" spans="1:5" x14ac:dyDescent="0.3">
      <c r="A36" s="1">
        <v>1800</v>
      </c>
      <c r="B36">
        <v>216.3</v>
      </c>
      <c r="C36">
        <v>250.96</v>
      </c>
      <c r="D36">
        <v>532.45000000000005</v>
      </c>
      <c r="E36">
        <v>54.21</v>
      </c>
    </row>
    <row r="37" spans="1:5" x14ac:dyDescent="0.3">
      <c r="A37" s="1">
        <v>1850</v>
      </c>
      <c r="B37">
        <v>217.94</v>
      </c>
      <c r="C37">
        <v>261.82</v>
      </c>
      <c r="D37">
        <v>538.4</v>
      </c>
      <c r="E37">
        <v>54.49</v>
      </c>
    </row>
    <row r="38" spans="1:5" x14ac:dyDescent="0.3">
      <c r="A38" s="1">
        <v>1900</v>
      </c>
      <c r="B38">
        <v>219.5</v>
      </c>
      <c r="C38">
        <v>272.75</v>
      </c>
      <c r="D38">
        <v>544.23</v>
      </c>
      <c r="E38">
        <v>54.77</v>
      </c>
    </row>
    <row r="39" spans="1:5" x14ac:dyDescent="0.3">
      <c r="A39" s="1">
        <v>1950</v>
      </c>
      <c r="B39">
        <v>220.96</v>
      </c>
      <c r="C39">
        <v>283.77</v>
      </c>
      <c r="D39">
        <v>549.95000000000005</v>
      </c>
      <c r="E39">
        <v>55.05</v>
      </c>
    </row>
    <row r="40" spans="1:5" x14ac:dyDescent="0.3">
      <c r="A40" s="1">
        <v>2000</v>
      </c>
      <c r="B40">
        <v>222.35</v>
      </c>
      <c r="C40">
        <v>294.85000000000002</v>
      </c>
      <c r="D40">
        <v>555.55999999999995</v>
      </c>
      <c r="E40">
        <v>55.34</v>
      </c>
    </row>
    <row r="41" spans="1:5" x14ac:dyDescent="0.3">
      <c r="A41" s="1">
        <v>2050</v>
      </c>
      <c r="B41">
        <v>223.65</v>
      </c>
      <c r="C41">
        <v>306</v>
      </c>
      <c r="D41">
        <v>561.07000000000005</v>
      </c>
      <c r="E41">
        <v>55.62</v>
      </c>
    </row>
    <row r="42" spans="1:5" x14ac:dyDescent="0.3">
      <c r="A42" s="1">
        <v>2100</v>
      </c>
      <c r="B42">
        <v>224.88</v>
      </c>
      <c r="C42">
        <v>317.20999999999998</v>
      </c>
      <c r="D42">
        <v>566.47</v>
      </c>
      <c r="E42">
        <v>55.91</v>
      </c>
    </row>
    <row r="43" spans="1:5" x14ac:dyDescent="0.3">
      <c r="A43" s="1">
        <v>2150</v>
      </c>
      <c r="B43">
        <v>226.03</v>
      </c>
      <c r="C43">
        <v>328.48</v>
      </c>
      <c r="D43">
        <v>571.78</v>
      </c>
      <c r="E43">
        <v>56.21</v>
      </c>
    </row>
    <row r="44" spans="1:5" x14ac:dyDescent="0.3">
      <c r="A44" s="1">
        <v>2200</v>
      </c>
      <c r="B44">
        <v>227.11</v>
      </c>
      <c r="C44">
        <v>339.81</v>
      </c>
      <c r="D44">
        <v>576.99</v>
      </c>
      <c r="E44">
        <v>56.5</v>
      </c>
    </row>
    <row r="45" spans="1:5" x14ac:dyDescent="0.3">
      <c r="A45" s="1">
        <v>2250</v>
      </c>
      <c r="B45">
        <v>228.12</v>
      </c>
      <c r="C45">
        <v>351.19</v>
      </c>
      <c r="D45">
        <v>582.1</v>
      </c>
      <c r="E45">
        <v>56.79</v>
      </c>
    </row>
    <row r="46" spans="1:5" x14ac:dyDescent="0.3">
      <c r="A46" s="1">
        <v>2300</v>
      </c>
      <c r="B46">
        <v>229.07</v>
      </c>
      <c r="C46">
        <v>362.63</v>
      </c>
      <c r="D46">
        <v>587.13</v>
      </c>
      <c r="E46">
        <v>57.09</v>
      </c>
    </row>
    <row r="47" spans="1:5" x14ac:dyDescent="0.3">
      <c r="A47" s="1">
        <v>2350</v>
      </c>
      <c r="B47">
        <v>229.96</v>
      </c>
      <c r="C47">
        <v>374.1</v>
      </c>
      <c r="D47">
        <v>592.05999999999995</v>
      </c>
      <c r="E47">
        <v>57.38</v>
      </c>
    </row>
    <row r="48" spans="1:5" x14ac:dyDescent="0.3">
      <c r="A48" s="1">
        <v>2400</v>
      </c>
      <c r="B48">
        <v>230.79</v>
      </c>
      <c r="C48">
        <v>385.62</v>
      </c>
      <c r="D48">
        <v>596.91</v>
      </c>
      <c r="E48">
        <v>57.68</v>
      </c>
    </row>
    <row r="49" spans="1:5" x14ac:dyDescent="0.3">
      <c r="A49" s="1">
        <v>2450</v>
      </c>
      <c r="B49">
        <v>231.57</v>
      </c>
      <c r="C49">
        <v>397.18</v>
      </c>
      <c r="D49">
        <v>601.67999999999995</v>
      </c>
      <c r="E49">
        <v>57.97</v>
      </c>
    </row>
    <row r="50" spans="1:5" x14ac:dyDescent="0.3">
      <c r="A50" s="1">
        <v>2500</v>
      </c>
      <c r="B50">
        <v>232.29</v>
      </c>
      <c r="C50">
        <v>408.78</v>
      </c>
      <c r="D50">
        <v>606.37</v>
      </c>
      <c r="E50">
        <v>58.26</v>
      </c>
    </row>
    <row r="51" spans="1:5" x14ac:dyDescent="0.3">
      <c r="A51" s="1">
        <v>2550</v>
      </c>
      <c r="B51">
        <v>232.96</v>
      </c>
      <c r="C51">
        <v>420.41</v>
      </c>
      <c r="D51">
        <v>610.97</v>
      </c>
      <c r="E51">
        <v>58.56</v>
      </c>
    </row>
    <row r="52" spans="1:5" x14ac:dyDescent="0.3">
      <c r="A52" s="1">
        <v>2600</v>
      </c>
      <c r="B52">
        <v>233.58</v>
      </c>
      <c r="C52">
        <v>432.07</v>
      </c>
      <c r="D52">
        <v>615.5</v>
      </c>
      <c r="E52">
        <v>58.85</v>
      </c>
    </row>
    <row r="53" spans="1:5" x14ac:dyDescent="0.3">
      <c r="A53" s="1">
        <v>2650</v>
      </c>
      <c r="B53">
        <v>234.16</v>
      </c>
      <c r="C53">
        <v>443.77</v>
      </c>
      <c r="D53">
        <v>619.96</v>
      </c>
      <c r="E53">
        <v>59.14</v>
      </c>
    </row>
    <row r="54" spans="1:5" x14ac:dyDescent="0.3">
      <c r="A54" s="1">
        <v>2700</v>
      </c>
      <c r="B54">
        <v>234.7</v>
      </c>
      <c r="C54">
        <v>455.49</v>
      </c>
      <c r="D54">
        <v>624.34</v>
      </c>
      <c r="E54">
        <v>59.43</v>
      </c>
    </row>
    <row r="55" spans="1:5" x14ac:dyDescent="0.3">
      <c r="A55" s="1">
        <v>2750</v>
      </c>
      <c r="B55">
        <v>235.2</v>
      </c>
      <c r="C55">
        <v>467.23</v>
      </c>
      <c r="D55">
        <v>628.65</v>
      </c>
      <c r="E55">
        <v>59.72</v>
      </c>
    </row>
    <row r="56" spans="1:5" x14ac:dyDescent="0.3">
      <c r="A56" s="1">
        <v>2800</v>
      </c>
      <c r="B56">
        <v>235.66</v>
      </c>
      <c r="C56">
        <v>479.01</v>
      </c>
      <c r="D56">
        <v>632.89</v>
      </c>
      <c r="E56">
        <v>60.01</v>
      </c>
    </row>
    <row r="57" spans="1:5" x14ac:dyDescent="0.3">
      <c r="A57" s="1">
        <v>2850</v>
      </c>
      <c r="B57">
        <v>236.08</v>
      </c>
      <c r="C57">
        <v>490.8</v>
      </c>
      <c r="D57">
        <v>637.07000000000005</v>
      </c>
      <c r="E57">
        <v>60.3</v>
      </c>
    </row>
    <row r="58" spans="1:5" x14ac:dyDescent="0.3">
      <c r="A58" s="1">
        <v>2900</v>
      </c>
      <c r="B58">
        <v>236.48</v>
      </c>
      <c r="C58">
        <v>502.61</v>
      </c>
      <c r="D58">
        <v>641.17999999999995</v>
      </c>
      <c r="E58">
        <v>60.58</v>
      </c>
    </row>
    <row r="59" spans="1:5" x14ac:dyDescent="0.3">
      <c r="A59" s="1">
        <v>2950</v>
      </c>
      <c r="B59">
        <v>236.84</v>
      </c>
      <c r="C59">
        <v>514.45000000000005</v>
      </c>
      <c r="D59">
        <v>645.22</v>
      </c>
      <c r="E59">
        <v>60.87</v>
      </c>
    </row>
    <row r="60" spans="1:5" x14ac:dyDescent="0.3">
      <c r="A60" s="1">
        <v>3000</v>
      </c>
      <c r="B60">
        <v>237.17</v>
      </c>
      <c r="C60">
        <v>526.29999999999995</v>
      </c>
      <c r="D60">
        <v>649.21</v>
      </c>
      <c r="E60">
        <v>61.15</v>
      </c>
    </row>
    <row r="61" spans="1:5" x14ac:dyDescent="0.3">
      <c r="A61" s="1">
        <v>3050</v>
      </c>
      <c r="B61">
        <v>237.48</v>
      </c>
      <c r="C61">
        <v>538.16</v>
      </c>
      <c r="D61">
        <v>653.13</v>
      </c>
      <c r="E61">
        <v>61.43</v>
      </c>
    </row>
    <row r="62" spans="1:5" x14ac:dyDescent="0.3">
      <c r="A62" s="1">
        <v>3100</v>
      </c>
      <c r="B62">
        <v>237.77</v>
      </c>
      <c r="C62">
        <v>550.04999999999995</v>
      </c>
      <c r="D62">
        <v>656.99</v>
      </c>
      <c r="E62">
        <v>61.71</v>
      </c>
    </row>
    <row r="63" spans="1:5" x14ac:dyDescent="0.3">
      <c r="A63" s="1">
        <v>3150</v>
      </c>
      <c r="B63">
        <v>238.03</v>
      </c>
      <c r="C63">
        <v>561.94000000000005</v>
      </c>
      <c r="D63">
        <v>660.8</v>
      </c>
      <c r="E63">
        <v>61.99</v>
      </c>
    </row>
    <row r="64" spans="1:5" x14ac:dyDescent="0.3">
      <c r="A64" s="1">
        <v>3200</v>
      </c>
      <c r="B64">
        <v>238.28</v>
      </c>
      <c r="C64">
        <v>573.85</v>
      </c>
      <c r="D64">
        <v>664.55</v>
      </c>
      <c r="E64">
        <v>62.27</v>
      </c>
    </row>
    <row r="65" spans="1:5" x14ac:dyDescent="0.3">
      <c r="A65" s="1">
        <v>3250</v>
      </c>
      <c r="B65">
        <v>238.5</v>
      </c>
      <c r="C65">
        <v>585.77</v>
      </c>
      <c r="D65">
        <v>668.25</v>
      </c>
      <c r="E65">
        <v>62.54</v>
      </c>
    </row>
    <row r="66" spans="1:5" x14ac:dyDescent="0.3">
      <c r="A66" s="1">
        <v>3300</v>
      </c>
      <c r="B66">
        <v>238.71</v>
      </c>
      <c r="C66">
        <v>597.70000000000005</v>
      </c>
      <c r="D66">
        <v>671.89</v>
      </c>
      <c r="E66">
        <v>62.81</v>
      </c>
    </row>
    <row r="67" spans="1:5" x14ac:dyDescent="0.3">
      <c r="A67" s="1">
        <v>3350</v>
      </c>
      <c r="B67">
        <v>238.91</v>
      </c>
      <c r="C67">
        <v>609.64</v>
      </c>
      <c r="D67">
        <v>675.48</v>
      </c>
      <c r="E67">
        <v>63.09</v>
      </c>
    </row>
    <row r="68" spans="1:5" x14ac:dyDescent="0.3">
      <c r="A68" s="1">
        <v>3400</v>
      </c>
      <c r="B68">
        <v>239.09</v>
      </c>
      <c r="C68">
        <v>621.59</v>
      </c>
      <c r="D68">
        <v>679.02</v>
      </c>
      <c r="E68">
        <v>63.36</v>
      </c>
    </row>
    <row r="69" spans="1:5" x14ac:dyDescent="0.3">
      <c r="A69" s="1">
        <v>3450</v>
      </c>
      <c r="B69">
        <v>239.27</v>
      </c>
      <c r="C69">
        <v>633.54999999999995</v>
      </c>
      <c r="D69">
        <v>682.51</v>
      </c>
      <c r="E69">
        <v>63.62</v>
      </c>
    </row>
    <row r="70" spans="1:5" x14ac:dyDescent="0.3">
      <c r="A70" s="1">
        <v>3500</v>
      </c>
      <c r="B70">
        <v>239.43</v>
      </c>
      <c r="C70">
        <v>645.52</v>
      </c>
      <c r="D70">
        <v>685.96</v>
      </c>
      <c r="E70">
        <v>63.89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N33"/>
  <sheetViews>
    <sheetView zoomScale="70" zoomScaleNormal="70" workbookViewId="0">
      <selection activeCell="J40" sqref="J40"/>
    </sheetView>
  </sheetViews>
  <sheetFormatPr defaultColWidth="15.6640625" defaultRowHeight="14.4" x14ac:dyDescent="0.3"/>
  <cols>
    <col min="2" max="2" width="18.6640625" customWidth="1"/>
    <col min="4" max="4" width="24.88671875" customWidth="1"/>
  </cols>
  <sheetData>
    <row r="1" spans="1:14" x14ac:dyDescent="0.3">
      <c r="A1" t="s">
        <v>27</v>
      </c>
      <c r="B1" t="s">
        <v>28</v>
      </c>
    </row>
    <row r="2" spans="1:14" s="3" customFormat="1" ht="28.8" x14ac:dyDescent="0.3">
      <c r="C2" s="3" t="s">
        <v>87</v>
      </c>
      <c r="D2" s="3" t="s">
        <v>89</v>
      </c>
      <c r="E2" s="3" t="s">
        <v>91</v>
      </c>
      <c r="F2" s="3" t="s">
        <v>92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33</v>
      </c>
      <c r="L2" s="3" t="s">
        <v>34</v>
      </c>
      <c r="M2" s="3" t="s">
        <v>35</v>
      </c>
      <c r="N2" s="3" t="s">
        <v>36</v>
      </c>
    </row>
    <row r="3" spans="1:14" x14ac:dyDescent="0.3">
      <c r="C3" t="s">
        <v>86</v>
      </c>
      <c r="D3" t="s">
        <v>88</v>
      </c>
      <c r="E3" t="s">
        <v>90</v>
      </c>
      <c r="F3" t="s">
        <v>11</v>
      </c>
    </row>
    <row r="4" spans="1:14" x14ac:dyDescent="0.3">
      <c r="A4" t="s">
        <v>14</v>
      </c>
      <c r="B4" t="s">
        <v>37</v>
      </c>
      <c r="C4">
        <v>16.04</v>
      </c>
      <c r="D4">
        <v>-161</v>
      </c>
      <c r="E4">
        <v>2.21</v>
      </c>
      <c r="F4">
        <v>537</v>
      </c>
      <c r="G4">
        <v>55.536000000000001</v>
      </c>
      <c r="H4">
        <v>50.048000000000002</v>
      </c>
      <c r="I4">
        <v>510</v>
      </c>
      <c r="J4">
        <v>17.2</v>
      </c>
      <c r="K4" s="1">
        <v>2226</v>
      </c>
      <c r="L4">
        <v>74.400000000000006</v>
      </c>
      <c r="M4">
        <v>120</v>
      </c>
      <c r="N4">
        <v>120</v>
      </c>
    </row>
    <row r="5" spans="1:14" x14ac:dyDescent="0.3">
      <c r="A5" t="s">
        <v>38</v>
      </c>
      <c r="B5" t="s">
        <v>39</v>
      </c>
      <c r="C5">
        <v>26.04</v>
      </c>
      <c r="D5">
        <v>-84</v>
      </c>
      <c r="E5">
        <v>1.6</v>
      </c>
      <c r="F5">
        <v>305</v>
      </c>
      <c r="G5">
        <v>49.923000000000002</v>
      </c>
      <c r="H5">
        <v>48.225000000000001</v>
      </c>
      <c r="I5" t="s">
        <v>40</v>
      </c>
      <c r="J5">
        <v>13.2</v>
      </c>
      <c r="K5" s="1">
        <v>2540</v>
      </c>
      <c r="L5">
        <v>8.6999999999999993</v>
      </c>
      <c r="M5">
        <v>50</v>
      </c>
      <c r="N5">
        <v>50</v>
      </c>
    </row>
    <row r="6" spans="1:14" x14ac:dyDescent="0.3">
      <c r="A6" t="s">
        <v>41</v>
      </c>
      <c r="B6" t="s">
        <v>42</v>
      </c>
      <c r="C6">
        <v>28.05</v>
      </c>
      <c r="D6">
        <v>-104</v>
      </c>
      <c r="E6">
        <v>1.54</v>
      </c>
      <c r="F6">
        <v>490</v>
      </c>
      <c r="G6">
        <v>50.311999999999998</v>
      </c>
      <c r="H6">
        <v>47.131999999999998</v>
      </c>
      <c r="I6" t="s">
        <v>40</v>
      </c>
      <c r="J6">
        <v>14.7</v>
      </c>
      <c r="K6" s="1">
        <v>2380</v>
      </c>
      <c r="L6">
        <v>52.4</v>
      </c>
      <c r="M6" t="s">
        <v>40</v>
      </c>
      <c r="N6" t="s">
        <v>40</v>
      </c>
    </row>
    <row r="7" spans="1:14" x14ac:dyDescent="0.3">
      <c r="A7" t="s">
        <v>43</v>
      </c>
      <c r="B7" t="s">
        <v>44</v>
      </c>
      <c r="C7">
        <v>30.07</v>
      </c>
      <c r="D7">
        <v>-89</v>
      </c>
      <c r="E7">
        <v>1.75</v>
      </c>
      <c r="F7">
        <v>472</v>
      </c>
      <c r="G7">
        <v>51.902000000000001</v>
      </c>
      <c r="H7">
        <v>47.610999999999997</v>
      </c>
      <c r="I7">
        <v>489</v>
      </c>
      <c r="J7">
        <v>16.100000000000001</v>
      </c>
      <c r="K7" s="1">
        <v>2370</v>
      </c>
      <c r="L7">
        <v>83.8</v>
      </c>
      <c r="M7">
        <v>115</v>
      </c>
      <c r="N7">
        <v>99</v>
      </c>
    </row>
    <row r="8" spans="1:14" x14ac:dyDescent="0.3">
      <c r="A8" t="s">
        <v>26</v>
      </c>
      <c r="B8" t="s">
        <v>45</v>
      </c>
      <c r="C8">
        <v>44.1</v>
      </c>
      <c r="D8">
        <v>-42</v>
      </c>
      <c r="E8">
        <v>1.62</v>
      </c>
      <c r="F8">
        <v>470</v>
      </c>
      <c r="G8">
        <v>50.322000000000003</v>
      </c>
      <c r="H8">
        <v>46.33</v>
      </c>
      <c r="I8">
        <v>432</v>
      </c>
      <c r="J8">
        <v>15.7</v>
      </c>
      <c r="K8" s="1">
        <v>2334</v>
      </c>
      <c r="L8">
        <v>104.7</v>
      </c>
      <c r="M8">
        <v>112</v>
      </c>
      <c r="N8">
        <v>97</v>
      </c>
    </row>
    <row r="9" spans="1:14" x14ac:dyDescent="0.3">
      <c r="A9" t="s">
        <v>46</v>
      </c>
      <c r="B9" t="s">
        <v>47</v>
      </c>
      <c r="C9">
        <v>58.12</v>
      </c>
      <c r="D9">
        <v>-0.5</v>
      </c>
      <c r="E9">
        <v>1.64</v>
      </c>
      <c r="F9">
        <v>365</v>
      </c>
      <c r="G9">
        <v>49.511000000000003</v>
      </c>
      <c r="H9">
        <v>45.725000000000001</v>
      </c>
      <c r="I9">
        <v>386</v>
      </c>
      <c r="J9">
        <v>15.5</v>
      </c>
      <c r="K9" s="1">
        <v>2270</v>
      </c>
      <c r="L9">
        <v>146.6</v>
      </c>
      <c r="M9">
        <v>94</v>
      </c>
      <c r="N9">
        <v>90</v>
      </c>
    </row>
    <row r="10" spans="1:14" x14ac:dyDescent="0.3">
      <c r="A10" t="s">
        <v>46</v>
      </c>
      <c r="B10" t="s">
        <v>48</v>
      </c>
      <c r="C10">
        <v>58.12</v>
      </c>
      <c r="D10">
        <v>-12</v>
      </c>
      <c r="E10">
        <v>1.62</v>
      </c>
      <c r="F10">
        <v>460</v>
      </c>
      <c r="G10">
        <v>49.363</v>
      </c>
      <c r="H10">
        <v>45.576999999999998</v>
      </c>
      <c r="I10">
        <v>366</v>
      </c>
      <c r="J10">
        <v>15.5</v>
      </c>
      <c r="K10" s="1">
        <v>2310</v>
      </c>
      <c r="L10">
        <v>153.5</v>
      </c>
      <c r="M10">
        <v>102</v>
      </c>
      <c r="N10">
        <v>98</v>
      </c>
    </row>
    <row r="11" spans="1:14" x14ac:dyDescent="0.3">
      <c r="A11" t="s">
        <v>49</v>
      </c>
      <c r="B11" t="s">
        <v>50</v>
      </c>
      <c r="C11">
        <v>72.150000000000006</v>
      </c>
      <c r="D11">
        <v>36</v>
      </c>
      <c r="E11">
        <v>1.62</v>
      </c>
      <c r="F11">
        <v>284</v>
      </c>
      <c r="G11">
        <v>49.003</v>
      </c>
      <c r="H11">
        <v>45.343000000000004</v>
      </c>
      <c r="I11">
        <v>357</v>
      </c>
      <c r="J11">
        <v>15.3</v>
      </c>
      <c r="K11" s="1">
        <v>2270</v>
      </c>
      <c r="L11">
        <v>173.5</v>
      </c>
      <c r="M11">
        <v>62</v>
      </c>
      <c r="N11">
        <v>63</v>
      </c>
    </row>
    <row r="12" spans="1:14" x14ac:dyDescent="0.3">
      <c r="A12" t="s">
        <v>49</v>
      </c>
      <c r="B12" t="s">
        <v>51</v>
      </c>
      <c r="C12">
        <v>72.150000000000006</v>
      </c>
      <c r="D12">
        <v>28</v>
      </c>
      <c r="E12">
        <v>1.6</v>
      </c>
      <c r="F12">
        <v>420</v>
      </c>
      <c r="G12">
        <v>48.908999999999999</v>
      </c>
      <c r="H12">
        <v>45.249000000000002</v>
      </c>
      <c r="I12">
        <v>342</v>
      </c>
      <c r="J12">
        <v>15.3</v>
      </c>
      <c r="K12" s="1">
        <v>2310</v>
      </c>
      <c r="L12">
        <v>178.5</v>
      </c>
      <c r="M12">
        <v>93</v>
      </c>
      <c r="N12">
        <v>90</v>
      </c>
    </row>
    <row r="13" spans="1:14" x14ac:dyDescent="0.3">
      <c r="A13" t="s">
        <v>52</v>
      </c>
      <c r="B13" t="s">
        <v>53</v>
      </c>
      <c r="C13">
        <v>86.18</v>
      </c>
      <c r="D13">
        <v>69</v>
      </c>
      <c r="E13">
        <v>1.62</v>
      </c>
      <c r="F13">
        <v>233</v>
      </c>
      <c r="G13">
        <v>48.673999999999999</v>
      </c>
      <c r="H13">
        <v>45.098999999999997</v>
      </c>
      <c r="I13">
        <v>335</v>
      </c>
      <c r="J13">
        <v>15.2</v>
      </c>
      <c r="K13" s="1">
        <v>2271</v>
      </c>
      <c r="L13">
        <v>198.7</v>
      </c>
      <c r="M13">
        <v>25</v>
      </c>
      <c r="N13">
        <v>26</v>
      </c>
    </row>
    <row r="14" spans="1:14" x14ac:dyDescent="0.3">
      <c r="A14" t="s">
        <v>52</v>
      </c>
      <c r="B14" t="s">
        <v>54</v>
      </c>
      <c r="C14">
        <v>86.18</v>
      </c>
      <c r="D14">
        <v>50</v>
      </c>
      <c r="E14">
        <v>1.58</v>
      </c>
      <c r="F14">
        <v>421</v>
      </c>
      <c r="G14">
        <v>48.454000000000001</v>
      </c>
      <c r="H14">
        <v>44.878999999999998</v>
      </c>
      <c r="I14">
        <v>305</v>
      </c>
      <c r="J14">
        <v>15.2</v>
      </c>
      <c r="K14" s="1">
        <v>2300</v>
      </c>
      <c r="L14">
        <v>207.4</v>
      </c>
      <c r="M14">
        <v>104</v>
      </c>
      <c r="N14">
        <v>94</v>
      </c>
    </row>
    <row r="15" spans="1:14" x14ac:dyDescent="0.3">
      <c r="A15" t="s">
        <v>55</v>
      </c>
      <c r="B15" t="s">
        <v>56</v>
      </c>
      <c r="C15">
        <v>100.2</v>
      </c>
      <c r="D15">
        <v>99</v>
      </c>
      <c r="E15">
        <v>1.61</v>
      </c>
      <c r="F15">
        <v>215</v>
      </c>
      <c r="G15">
        <v>48.438000000000002</v>
      </c>
      <c r="H15">
        <v>44.924999999999997</v>
      </c>
      <c r="I15">
        <v>317</v>
      </c>
      <c r="J15">
        <v>15.2</v>
      </c>
      <c r="K15" s="1">
        <v>2273</v>
      </c>
      <c r="L15">
        <v>224.2</v>
      </c>
      <c r="M15">
        <v>0</v>
      </c>
      <c r="N15">
        <v>0</v>
      </c>
    </row>
    <row r="16" spans="1:14" x14ac:dyDescent="0.3">
      <c r="A16" t="s">
        <v>57</v>
      </c>
      <c r="B16" t="s">
        <v>58</v>
      </c>
      <c r="C16">
        <v>114.23</v>
      </c>
      <c r="D16">
        <v>126</v>
      </c>
      <c r="E16">
        <v>1.61</v>
      </c>
      <c r="F16">
        <v>206</v>
      </c>
      <c r="G16">
        <v>48.253999999999998</v>
      </c>
      <c r="H16">
        <v>44.786000000000001</v>
      </c>
      <c r="I16">
        <v>301</v>
      </c>
      <c r="J16">
        <v>15.1</v>
      </c>
      <c r="K16" s="1">
        <v>2275</v>
      </c>
      <c r="L16">
        <v>250.1</v>
      </c>
      <c r="M16">
        <v>20</v>
      </c>
      <c r="N16">
        <v>17</v>
      </c>
    </row>
    <row r="17" spans="1:14" x14ac:dyDescent="0.3">
      <c r="A17" t="s">
        <v>57</v>
      </c>
      <c r="B17" t="s">
        <v>59</v>
      </c>
      <c r="C17">
        <v>114.23</v>
      </c>
      <c r="D17">
        <v>114</v>
      </c>
      <c r="E17">
        <v>1.59</v>
      </c>
      <c r="F17">
        <v>418</v>
      </c>
      <c r="G17">
        <v>48.119</v>
      </c>
      <c r="H17">
        <v>44.651000000000003</v>
      </c>
      <c r="I17">
        <v>283</v>
      </c>
      <c r="J17">
        <v>15.1</v>
      </c>
      <c r="K17" s="1">
        <v>2300</v>
      </c>
      <c r="L17">
        <v>259.2</v>
      </c>
      <c r="M17">
        <v>100</v>
      </c>
      <c r="N17">
        <v>100</v>
      </c>
    </row>
    <row r="18" spans="1:14" x14ac:dyDescent="0.3">
      <c r="A18" t="s">
        <v>60</v>
      </c>
      <c r="B18" t="s">
        <v>61</v>
      </c>
      <c r="C18">
        <v>128.6</v>
      </c>
      <c r="D18">
        <v>151</v>
      </c>
      <c r="E18">
        <v>1.61</v>
      </c>
      <c r="F18" t="s">
        <v>40</v>
      </c>
      <c r="G18">
        <v>48.119</v>
      </c>
      <c r="H18">
        <v>44.688000000000002</v>
      </c>
      <c r="I18">
        <v>295</v>
      </c>
      <c r="J18">
        <v>15.1</v>
      </c>
      <c r="K18" s="1">
        <v>2274</v>
      </c>
      <c r="L18">
        <v>274.7</v>
      </c>
      <c r="M18" t="s">
        <v>40</v>
      </c>
      <c r="N18" t="s">
        <v>40</v>
      </c>
    </row>
    <row r="19" spans="1:14" x14ac:dyDescent="0.3">
      <c r="A19" t="s">
        <v>62</v>
      </c>
      <c r="B19" t="s">
        <v>63</v>
      </c>
      <c r="C19">
        <v>142.28</v>
      </c>
      <c r="D19">
        <v>174</v>
      </c>
      <c r="E19">
        <v>1.61</v>
      </c>
      <c r="F19">
        <v>210</v>
      </c>
      <c r="G19">
        <v>48.002000000000002</v>
      </c>
      <c r="H19">
        <v>44.598999999999997</v>
      </c>
      <c r="I19">
        <v>277</v>
      </c>
      <c r="J19">
        <v>15.1</v>
      </c>
      <c r="K19" s="1">
        <v>2278</v>
      </c>
      <c r="L19">
        <v>300.89999999999998</v>
      </c>
      <c r="M19">
        <v>41</v>
      </c>
      <c r="N19">
        <v>38</v>
      </c>
    </row>
    <row r="20" spans="1:14" x14ac:dyDescent="0.3">
      <c r="A20" t="s">
        <v>62</v>
      </c>
      <c r="B20" t="s">
        <v>64</v>
      </c>
      <c r="C20">
        <v>142.28</v>
      </c>
      <c r="D20">
        <v>171</v>
      </c>
      <c r="E20">
        <v>1.61</v>
      </c>
      <c r="F20" t="s">
        <v>40</v>
      </c>
      <c r="G20">
        <v>48.564999999999998</v>
      </c>
      <c r="H20">
        <v>44.412999999999997</v>
      </c>
      <c r="I20" t="s">
        <v>40</v>
      </c>
      <c r="J20">
        <v>15.1</v>
      </c>
      <c r="K20" s="1">
        <v>2340</v>
      </c>
      <c r="L20" t="s">
        <v>40</v>
      </c>
      <c r="M20">
        <v>113</v>
      </c>
      <c r="N20">
        <v>92</v>
      </c>
    </row>
    <row r="21" spans="1:14" x14ac:dyDescent="0.3">
      <c r="A21" t="s">
        <v>65</v>
      </c>
      <c r="B21" t="s">
        <v>66</v>
      </c>
      <c r="C21">
        <v>170.33</v>
      </c>
      <c r="D21">
        <v>216</v>
      </c>
      <c r="E21">
        <v>1.61</v>
      </c>
      <c r="F21">
        <v>204</v>
      </c>
      <c r="G21">
        <v>47.838000000000001</v>
      </c>
      <c r="H21">
        <v>44.573999999999998</v>
      </c>
      <c r="I21">
        <v>256</v>
      </c>
      <c r="J21">
        <v>15</v>
      </c>
      <c r="K21" s="1">
        <v>2276</v>
      </c>
      <c r="L21">
        <v>350.9</v>
      </c>
      <c r="M21">
        <v>88</v>
      </c>
      <c r="N21">
        <v>90</v>
      </c>
    </row>
    <row r="22" spans="1:14" x14ac:dyDescent="0.3">
      <c r="A22" t="s">
        <v>67</v>
      </c>
      <c r="B22" t="s">
        <v>68</v>
      </c>
      <c r="C22">
        <v>32.04</v>
      </c>
      <c r="D22">
        <v>65</v>
      </c>
      <c r="E22">
        <v>1.37</v>
      </c>
      <c r="F22">
        <v>385</v>
      </c>
      <c r="G22">
        <v>22.663</v>
      </c>
      <c r="H22">
        <v>19.914999999999999</v>
      </c>
      <c r="I22" s="1">
        <v>1099</v>
      </c>
      <c r="J22">
        <v>6.5</v>
      </c>
      <c r="K22" s="1">
        <v>2183</v>
      </c>
      <c r="L22">
        <v>201.5</v>
      </c>
      <c r="M22">
        <v>106</v>
      </c>
      <c r="N22">
        <v>92</v>
      </c>
    </row>
    <row r="23" spans="1:14" x14ac:dyDescent="0.3">
      <c r="A23" t="s">
        <v>69</v>
      </c>
      <c r="B23" t="s">
        <v>70</v>
      </c>
      <c r="C23">
        <v>46.07</v>
      </c>
      <c r="D23">
        <v>78</v>
      </c>
      <c r="E23">
        <v>1.42</v>
      </c>
      <c r="F23">
        <v>365</v>
      </c>
      <c r="G23">
        <v>29.667999999999999</v>
      </c>
      <c r="H23">
        <v>26.803000000000001</v>
      </c>
      <c r="I23">
        <v>836</v>
      </c>
      <c r="J23">
        <v>9</v>
      </c>
      <c r="K23" s="1">
        <v>2144</v>
      </c>
      <c r="L23">
        <v>235.1</v>
      </c>
      <c r="M23">
        <v>107</v>
      </c>
      <c r="N23">
        <v>89</v>
      </c>
    </row>
    <row r="24" spans="1:14" x14ac:dyDescent="0.3">
      <c r="A24" t="s">
        <v>15</v>
      </c>
      <c r="B24" t="s">
        <v>71</v>
      </c>
      <c r="C24">
        <v>2.02</v>
      </c>
      <c r="D24">
        <v>-253</v>
      </c>
      <c r="E24">
        <v>14.47</v>
      </c>
      <c r="F24">
        <v>400</v>
      </c>
      <c r="G24">
        <v>141.72</v>
      </c>
      <c r="H24">
        <v>119.96</v>
      </c>
      <c r="I24">
        <v>451</v>
      </c>
      <c r="J24">
        <v>34.299999999999997</v>
      </c>
      <c r="K24" s="1">
        <v>2345</v>
      </c>
      <c r="L24">
        <v>0</v>
      </c>
      <c r="M24" t="s">
        <v>40</v>
      </c>
      <c r="N24" t="s">
        <v>40</v>
      </c>
    </row>
    <row r="29" spans="1:14" x14ac:dyDescent="0.3">
      <c r="A29" t="s">
        <v>97</v>
      </c>
      <c r="B29" t="s">
        <v>72</v>
      </c>
      <c r="C29" t="s">
        <v>73</v>
      </c>
      <c r="D29" t="s">
        <v>74</v>
      </c>
      <c r="E29" t="s">
        <v>75</v>
      </c>
      <c r="F29" t="s">
        <v>76</v>
      </c>
      <c r="G29" t="s">
        <v>77</v>
      </c>
    </row>
    <row r="30" spans="1:14" x14ac:dyDescent="0.3">
      <c r="A30" t="s">
        <v>96</v>
      </c>
      <c r="B30" t="s">
        <v>78</v>
      </c>
      <c r="C30" t="s">
        <v>79</v>
      </c>
      <c r="D30" t="s">
        <v>76</v>
      </c>
      <c r="E30">
        <v>1</v>
      </c>
      <c r="F30" t="s">
        <v>80</v>
      </c>
    </row>
    <row r="31" spans="1:14" x14ac:dyDescent="0.3">
      <c r="A31" t="s">
        <v>95</v>
      </c>
      <c r="B31" t="s">
        <v>81</v>
      </c>
      <c r="C31" t="s">
        <v>82</v>
      </c>
      <c r="D31" t="s">
        <v>83</v>
      </c>
    </row>
    <row r="32" spans="1:14" x14ac:dyDescent="0.3">
      <c r="A32" t="s">
        <v>94</v>
      </c>
      <c r="B32" t="s">
        <v>84</v>
      </c>
      <c r="C32" t="s">
        <v>85</v>
      </c>
    </row>
    <row r="33" spans="1:3" x14ac:dyDescent="0.3">
      <c r="A33" t="s">
        <v>93</v>
      </c>
      <c r="B33" t="s">
        <v>84</v>
      </c>
      <c r="C33" t="s">
        <v>85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MultipleGoalSeek"/>
  <dimension ref="A4:AB40"/>
  <sheetViews>
    <sheetView topLeftCell="B1" zoomScale="80" zoomScaleNormal="80" workbookViewId="0">
      <selection activeCell="AE12" sqref="AE12"/>
    </sheetView>
  </sheetViews>
  <sheetFormatPr defaultRowHeight="14.4" x14ac:dyDescent="0.3"/>
  <cols>
    <col min="3" max="3" width="13.6640625" bestFit="1" customWidth="1"/>
    <col min="4" max="4" width="8" customWidth="1"/>
    <col min="5" max="5" width="1.77734375" customWidth="1"/>
    <col min="6" max="6" width="1.6640625" customWidth="1"/>
    <col min="8" max="8" width="12" bestFit="1" customWidth="1"/>
    <col min="10" max="10" width="1.6640625" customWidth="1"/>
    <col min="11" max="11" width="12" customWidth="1"/>
    <col min="12" max="12" width="11.6640625" customWidth="1"/>
    <col min="13" max="13" width="11.44140625" customWidth="1"/>
    <col min="15" max="15" width="1.44140625" customWidth="1"/>
    <col min="16" max="16" width="11.44140625" customWidth="1"/>
    <col min="19" max="19" width="1.21875" customWidth="1"/>
    <col min="23" max="23" width="10.44140625" customWidth="1"/>
    <col min="26" max="26" width="1.21875" customWidth="1"/>
    <col min="27" max="27" width="12" customWidth="1"/>
  </cols>
  <sheetData>
    <row r="4" spans="3:28" ht="15" thickBot="1" x14ac:dyDescent="0.35"/>
    <row r="5" spans="3:28" ht="15" customHeight="1" x14ac:dyDescent="0.3">
      <c r="C5" s="200" t="s">
        <v>125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2"/>
    </row>
    <row r="6" spans="3:28" x14ac:dyDescent="0.3">
      <c r="C6" s="203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5"/>
    </row>
    <row r="7" spans="3:28" x14ac:dyDescent="0.3">
      <c r="C7" s="203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5"/>
    </row>
    <row r="8" spans="3:28" ht="15" thickBot="1" x14ac:dyDescent="0.35">
      <c r="C8" s="206"/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8"/>
    </row>
    <row r="9" spans="3:28" ht="15" thickBot="1" x14ac:dyDescent="0.35">
      <c r="C9" s="197" t="s">
        <v>102</v>
      </c>
      <c r="D9" s="199"/>
      <c r="E9" s="31"/>
      <c r="F9" s="11"/>
      <c r="G9" s="197" t="s">
        <v>103</v>
      </c>
      <c r="H9" s="199"/>
      <c r="I9" s="31"/>
      <c r="J9" s="10"/>
      <c r="K9" s="197" t="s">
        <v>104</v>
      </c>
      <c r="L9" s="198"/>
      <c r="M9" s="198"/>
      <c r="N9" s="199"/>
      <c r="O9" s="10"/>
      <c r="P9" s="197" t="s">
        <v>114</v>
      </c>
      <c r="Q9" s="199"/>
      <c r="R9" s="10"/>
      <c r="S9" s="10"/>
      <c r="T9" s="197" t="s">
        <v>108</v>
      </c>
      <c r="U9" s="198"/>
      <c r="V9" s="198"/>
      <c r="W9" s="198"/>
      <c r="X9" s="198"/>
      <c r="Y9" s="199"/>
      <c r="Z9" s="10"/>
      <c r="AA9" s="10"/>
      <c r="AB9" s="11"/>
    </row>
    <row r="10" spans="3:28" ht="15" thickBot="1" x14ac:dyDescent="0.35">
      <c r="C10" s="12" t="s">
        <v>28</v>
      </c>
      <c r="D10" s="13">
        <v>0.9</v>
      </c>
      <c r="E10" s="14"/>
      <c r="F10" s="13"/>
      <c r="G10" s="197" t="s">
        <v>28</v>
      </c>
      <c r="H10" s="199"/>
      <c r="I10" s="30"/>
      <c r="J10" s="14"/>
      <c r="K10" s="14"/>
      <c r="L10" s="197" t="s">
        <v>118</v>
      </c>
      <c r="M10" s="199"/>
      <c r="N10" s="14"/>
      <c r="O10" s="14"/>
      <c r="P10" s="12" t="s">
        <v>115</v>
      </c>
      <c r="Q10" s="14">
        <v>-241.8</v>
      </c>
      <c r="R10" s="16" t="s">
        <v>117</v>
      </c>
      <c r="S10" s="14"/>
      <c r="T10" s="197" t="s">
        <v>119</v>
      </c>
      <c r="U10" s="198"/>
      <c r="V10" s="199"/>
      <c r="W10" s="197" t="s">
        <v>120</v>
      </c>
      <c r="X10" s="198"/>
      <c r="Y10" s="199"/>
      <c r="Z10" s="14"/>
      <c r="AA10" s="14"/>
      <c r="AB10" s="13"/>
    </row>
    <row r="11" spans="3:28" ht="15" thickBot="1" x14ac:dyDescent="0.35">
      <c r="C11" s="12" t="s">
        <v>106</v>
      </c>
      <c r="D11" s="13">
        <v>12.5</v>
      </c>
      <c r="E11" s="14"/>
      <c r="F11" s="13"/>
      <c r="G11" s="17" t="s">
        <v>105</v>
      </c>
      <c r="H11" s="11">
        <f>8*D10</f>
        <v>7.2</v>
      </c>
      <c r="I11" s="16" t="s">
        <v>117</v>
      </c>
      <c r="J11" s="14"/>
      <c r="K11" s="17" t="s">
        <v>11</v>
      </c>
      <c r="L11" s="11">
        <f>H11</f>
        <v>7.2</v>
      </c>
      <c r="M11" s="17" t="s">
        <v>109</v>
      </c>
      <c r="N11" s="11">
        <f>L11</f>
        <v>7.2</v>
      </c>
      <c r="O11" s="14"/>
      <c r="P11" s="12" t="s">
        <v>116</v>
      </c>
      <c r="Q11" s="14">
        <v>285.8</v>
      </c>
      <c r="R11" s="18" t="s">
        <v>117</v>
      </c>
      <c r="S11" s="14"/>
      <c r="T11" s="17" t="s">
        <v>28</v>
      </c>
      <c r="U11" s="10">
        <f>D10*ABS(Q13)</f>
        <v>233.28</v>
      </c>
      <c r="V11" s="16" t="s">
        <v>117</v>
      </c>
      <c r="W11" s="17" t="s">
        <v>0</v>
      </c>
      <c r="X11" s="11">
        <f>N11*ABS(Q12)</f>
        <v>2833.2000000000003</v>
      </c>
      <c r="Y11" s="16" t="s">
        <v>117</v>
      </c>
      <c r="Z11" s="14"/>
      <c r="AA11" s="26" t="s">
        <v>124</v>
      </c>
      <c r="AB11" s="27">
        <f>X15-U13</f>
        <v>4558.5000000000009</v>
      </c>
    </row>
    <row r="12" spans="3:28" ht="15" thickBot="1" x14ac:dyDescent="0.35">
      <c r="C12" s="12"/>
      <c r="D12" s="13"/>
      <c r="E12" s="14"/>
      <c r="F12" s="13"/>
      <c r="G12" s="19" t="s">
        <v>71</v>
      </c>
      <c r="H12" s="20">
        <f>18*D10</f>
        <v>16.2</v>
      </c>
      <c r="I12" s="21" t="s">
        <v>117</v>
      </c>
      <c r="J12" s="14"/>
      <c r="K12" s="12" t="s">
        <v>15</v>
      </c>
      <c r="L12" s="13">
        <f>H12</f>
        <v>16.2</v>
      </c>
      <c r="M12" s="12" t="s">
        <v>110</v>
      </c>
      <c r="N12" s="13">
        <f>L12/2</f>
        <v>8.1</v>
      </c>
      <c r="O12" s="14"/>
      <c r="P12" s="12" t="s">
        <v>0</v>
      </c>
      <c r="Q12" s="14">
        <v>393.5</v>
      </c>
      <c r="R12" s="18" t="s">
        <v>117</v>
      </c>
      <c r="S12" s="14"/>
      <c r="T12" s="12" t="s">
        <v>106</v>
      </c>
      <c r="U12" s="14">
        <v>0</v>
      </c>
      <c r="V12" s="18" t="s">
        <v>117</v>
      </c>
      <c r="W12" s="12" t="s">
        <v>2</v>
      </c>
      <c r="X12" s="13">
        <f>N12*ABS(Q10)</f>
        <v>1958.58</v>
      </c>
      <c r="Y12" s="18" t="s">
        <v>117</v>
      </c>
      <c r="Z12" s="14"/>
      <c r="AA12" s="14"/>
      <c r="AB12" s="13"/>
    </row>
    <row r="13" spans="3:28" ht="15" thickBot="1" x14ac:dyDescent="0.35">
      <c r="C13" s="19" t="s">
        <v>107</v>
      </c>
      <c r="D13" s="20">
        <v>3.76</v>
      </c>
      <c r="E13" s="14"/>
      <c r="F13" s="13"/>
      <c r="G13" s="197" t="s">
        <v>106</v>
      </c>
      <c r="H13" s="199"/>
      <c r="I13" s="15"/>
      <c r="J13" s="14"/>
      <c r="K13" s="12" t="s">
        <v>18</v>
      </c>
      <c r="L13" s="13">
        <f>2*D11</f>
        <v>25</v>
      </c>
      <c r="M13" s="12" t="s">
        <v>111</v>
      </c>
      <c r="N13" s="13">
        <f>(25-(2*N11)-N12)/2</f>
        <v>1.25</v>
      </c>
      <c r="O13" s="14"/>
      <c r="P13" s="19" t="s">
        <v>101</v>
      </c>
      <c r="Q13" s="22">
        <v>-259.2</v>
      </c>
      <c r="R13" s="18" t="s">
        <v>117</v>
      </c>
      <c r="S13" s="14"/>
      <c r="T13" s="23" t="s">
        <v>113</v>
      </c>
      <c r="U13" s="24">
        <f>U12+U11</f>
        <v>233.28</v>
      </c>
      <c r="V13" s="25" t="s">
        <v>117</v>
      </c>
      <c r="W13" s="12" t="s">
        <v>18</v>
      </c>
      <c r="X13" s="13">
        <f>N13*ABS(Q14)</f>
        <v>0</v>
      </c>
      <c r="Y13" s="18" t="s">
        <v>117</v>
      </c>
      <c r="Z13" s="14"/>
      <c r="AA13" s="14"/>
      <c r="AB13" s="13"/>
    </row>
    <row r="14" spans="3:28" ht="15" thickBot="1" x14ac:dyDescent="0.35">
      <c r="C14" s="12"/>
      <c r="D14" s="14"/>
      <c r="E14" s="14"/>
      <c r="F14" s="13"/>
      <c r="G14" s="17" t="s">
        <v>100</v>
      </c>
      <c r="H14" s="11">
        <f>D11*2</f>
        <v>25</v>
      </c>
      <c r="I14" s="16" t="s">
        <v>117</v>
      </c>
      <c r="J14" s="14"/>
      <c r="K14" s="19" t="s">
        <v>8</v>
      </c>
      <c r="L14" s="20">
        <f>D13*D11</f>
        <v>47</v>
      </c>
      <c r="M14" s="19" t="s">
        <v>112</v>
      </c>
      <c r="N14" s="20">
        <f>D13*D11</f>
        <v>47</v>
      </c>
      <c r="O14" s="14"/>
      <c r="P14" s="17" t="s">
        <v>121</v>
      </c>
      <c r="Q14" s="11">
        <v>0</v>
      </c>
      <c r="R14" s="16" t="s">
        <v>117</v>
      </c>
      <c r="S14" s="14"/>
      <c r="T14" s="14"/>
      <c r="U14" s="14"/>
      <c r="V14" s="14"/>
      <c r="W14" s="19" t="s">
        <v>8</v>
      </c>
      <c r="X14" s="20">
        <f>N14*ABS(Q15)</f>
        <v>0</v>
      </c>
      <c r="Y14" s="21" t="s">
        <v>117</v>
      </c>
      <c r="Z14" s="14"/>
      <c r="AA14" s="14"/>
      <c r="AB14" s="13"/>
    </row>
    <row r="15" spans="3:28" ht="15" thickBot="1" x14ac:dyDescent="0.35">
      <c r="C15" s="19"/>
      <c r="D15" s="22"/>
      <c r="E15" s="22"/>
      <c r="F15" s="20"/>
      <c r="G15" s="19" t="s">
        <v>8</v>
      </c>
      <c r="H15" s="20">
        <f>12.5*D13</f>
        <v>47</v>
      </c>
      <c r="I15" s="21" t="s">
        <v>117</v>
      </c>
      <c r="J15" s="22"/>
      <c r="K15" s="22"/>
      <c r="L15" s="22"/>
      <c r="M15" s="22"/>
      <c r="N15" s="22"/>
      <c r="O15" s="22"/>
      <c r="P15" s="19" t="s">
        <v>122</v>
      </c>
      <c r="Q15" s="20">
        <v>0</v>
      </c>
      <c r="R15" s="21" t="s">
        <v>117</v>
      </c>
      <c r="S15" s="22"/>
      <c r="T15" s="22"/>
      <c r="U15" s="22"/>
      <c r="V15" s="22"/>
      <c r="W15" s="23" t="s">
        <v>123</v>
      </c>
      <c r="X15" s="24">
        <f>SUM(X11:X14)</f>
        <v>4791.7800000000007</v>
      </c>
      <c r="Y15" s="25" t="s">
        <v>117</v>
      </c>
      <c r="Z15" s="22"/>
      <c r="AA15" s="22"/>
      <c r="AB15" s="20"/>
    </row>
    <row r="20" spans="1:26" s="3" customFormat="1" x14ac:dyDescent="0.3"/>
    <row r="21" spans="1:26" x14ac:dyDescent="0.3">
      <c r="Z21" s="36"/>
    </row>
    <row r="22" spans="1:26" x14ac:dyDescent="0.3">
      <c r="Z22" s="36"/>
    </row>
    <row r="23" spans="1:26" x14ac:dyDescent="0.3">
      <c r="Z23" s="36"/>
    </row>
    <row r="24" spans="1:26" x14ac:dyDescent="0.3">
      <c r="Z24" s="36"/>
    </row>
    <row r="25" spans="1:26" x14ac:dyDescent="0.3">
      <c r="Z25" s="36"/>
    </row>
    <row r="26" spans="1:26" x14ac:dyDescent="0.3">
      <c r="A26" s="9"/>
      <c r="B26" s="9"/>
      <c r="Z26" s="36"/>
    </row>
    <row r="27" spans="1:26" x14ac:dyDescent="0.3">
      <c r="A27" s="8"/>
      <c r="B27" s="8"/>
      <c r="Z27" s="36"/>
    </row>
    <row r="28" spans="1:26" x14ac:dyDescent="0.3">
      <c r="A28" s="8"/>
      <c r="B28" s="8"/>
      <c r="Z28" s="36"/>
    </row>
    <row r="29" spans="1:26" x14ac:dyDescent="0.3">
      <c r="Z29" s="36"/>
    </row>
    <row r="30" spans="1:26" x14ac:dyDescent="0.3">
      <c r="Z30" s="36"/>
    </row>
    <row r="31" spans="1:26" x14ac:dyDescent="0.3">
      <c r="Z31" s="36"/>
    </row>
    <row r="32" spans="1:26" x14ac:dyDescent="0.3">
      <c r="Z32" s="36"/>
    </row>
    <row r="33" spans="26:26" x14ac:dyDescent="0.3">
      <c r="Z33" s="36"/>
    </row>
    <row r="34" spans="26:26" x14ac:dyDescent="0.3">
      <c r="Z34" s="36"/>
    </row>
    <row r="35" spans="26:26" x14ac:dyDescent="0.3">
      <c r="Z35" s="36"/>
    </row>
    <row r="36" spans="26:26" x14ac:dyDescent="0.3">
      <c r="Z36" s="36"/>
    </row>
    <row r="37" spans="26:26" x14ac:dyDescent="0.3">
      <c r="Z37" s="36"/>
    </row>
    <row r="40" spans="26:26" ht="68.25" customHeight="1" x14ac:dyDescent="0.3"/>
  </sheetData>
  <mergeCells count="11">
    <mergeCell ref="W10:Y10"/>
    <mergeCell ref="T9:Y9"/>
    <mergeCell ref="C5:AB8"/>
    <mergeCell ref="G13:H13"/>
    <mergeCell ref="P9:Q9"/>
    <mergeCell ref="L10:M10"/>
    <mergeCell ref="T10:V10"/>
    <mergeCell ref="C9:D9"/>
    <mergeCell ref="K9:N9"/>
    <mergeCell ref="G9:H9"/>
    <mergeCell ref="G10:H10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CS38"/>
  <sheetViews>
    <sheetView tabSelected="1" zoomScale="70" zoomScaleNormal="70" workbookViewId="0">
      <selection activeCell="E21" sqref="E21"/>
    </sheetView>
  </sheetViews>
  <sheetFormatPr defaultColWidth="9.109375" defaultRowHeight="14.4" x14ac:dyDescent="0.3"/>
  <cols>
    <col min="1" max="1" width="43.44140625" style="37" customWidth="1"/>
    <col min="2" max="2" width="16.5546875" style="37" customWidth="1"/>
    <col min="3" max="3" width="23.88671875" style="37" customWidth="1"/>
    <col min="4" max="4" width="15.5546875" style="37" customWidth="1"/>
    <col min="5" max="5" width="16.44140625" style="37" customWidth="1"/>
    <col min="6" max="6" width="15.6640625" style="37" bestFit="1" customWidth="1"/>
    <col min="7" max="7" width="9.21875" style="37" bestFit="1" customWidth="1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4.77734375" style="37" customWidth="1"/>
    <col min="15" max="15" width="15.44140625" style="37" customWidth="1"/>
    <col min="16" max="16" width="12.44140625" style="37" customWidth="1"/>
    <col min="17" max="17" width="11.88671875" style="37" customWidth="1"/>
    <col min="18" max="20" width="9.109375" style="37" customWidth="1"/>
    <col min="21" max="21" width="13.33203125" style="37" customWidth="1"/>
    <col min="22" max="22" width="9.109375" style="37" customWidth="1"/>
    <col min="23" max="23" width="11.886718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209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11" t="s">
        <v>160</v>
      </c>
      <c r="Q2" s="212"/>
      <c r="R2" s="212"/>
      <c r="S2" s="213"/>
      <c r="T2" s="225" t="s">
        <v>163</v>
      </c>
      <c r="U2" s="226"/>
      <c r="V2" s="226"/>
      <c r="W2" s="227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86.4" customHeight="1" thickBot="1" x14ac:dyDescent="0.35">
      <c r="A3" s="108" t="s">
        <v>140</v>
      </c>
      <c r="B3" s="109">
        <v>1600</v>
      </c>
      <c r="C3" s="109" t="s">
        <v>141</v>
      </c>
      <c r="D3" s="107" t="s">
        <v>203</v>
      </c>
      <c r="E3" s="55" t="s">
        <v>126</v>
      </c>
      <c r="F3" s="56" t="s">
        <v>127</v>
      </c>
      <c r="G3" s="56" t="s">
        <v>128</v>
      </c>
      <c r="H3" s="57" t="s">
        <v>129</v>
      </c>
      <c r="I3" s="51" t="s">
        <v>152</v>
      </c>
      <c r="J3" s="52" t="s">
        <v>153</v>
      </c>
      <c r="K3" s="52" t="s">
        <v>154</v>
      </c>
      <c r="L3" s="64" t="s">
        <v>151</v>
      </c>
      <c r="M3" s="72" t="s">
        <v>155</v>
      </c>
      <c r="N3" s="72" t="s">
        <v>156</v>
      </c>
      <c r="O3" s="72" t="s">
        <v>157</v>
      </c>
      <c r="P3" s="70" t="s">
        <v>174</v>
      </c>
      <c r="Q3" s="71" t="s">
        <v>173</v>
      </c>
      <c r="R3" s="71" t="s">
        <v>172</v>
      </c>
      <c r="S3" s="71" t="s">
        <v>171</v>
      </c>
      <c r="T3" s="93" t="s">
        <v>170</v>
      </c>
      <c r="U3" s="157" t="s">
        <v>169</v>
      </c>
      <c r="V3" s="157" t="s">
        <v>168</v>
      </c>
      <c r="W3" s="161" t="s">
        <v>167</v>
      </c>
      <c r="X3" s="158" t="s">
        <v>151</v>
      </c>
      <c r="Y3" s="95" t="s">
        <v>166</v>
      </c>
      <c r="Z3" s="162" t="s">
        <v>212</v>
      </c>
      <c r="AA3" s="163" t="s">
        <v>189</v>
      </c>
      <c r="AB3" s="164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3" t="s">
        <v>141</v>
      </c>
      <c r="D4" s="194">
        <v>1</v>
      </c>
      <c r="E4" s="58">
        <f>$C$16*D4</f>
        <v>8</v>
      </c>
      <c r="F4" s="59">
        <f t="shared" ref="F4:F20" si="0">($C$17*D4)/2</f>
        <v>9</v>
      </c>
      <c r="G4" s="59">
        <f t="shared" ref="G4:G20" si="1">$B$15*(1-D4)*($C$21+1)</f>
        <v>0</v>
      </c>
      <c r="H4" s="60">
        <f t="shared" ref="H4:H20" si="2">$B$15*$C$19</f>
        <v>47.023809523809526</v>
      </c>
      <c r="I4" s="65">
        <f t="shared" ref="I4:I20" si="3">D4*ABS($B$27)</f>
        <v>259.2</v>
      </c>
      <c r="J4" s="65">
        <f>E4*ABS($B$26)</f>
        <v>3148</v>
      </c>
      <c r="K4" s="65">
        <f t="shared" ref="K4:K20" si="4">F4*ABS($B$24)</f>
        <v>2176.2000000000003</v>
      </c>
      <c r="L4" s="53">
        <f t="shared" ref="L4:L20" si="5">(K4+J4)-I4</f>
        <v>5065.0000000000009</v>
      </c>
      <c r="M4" s="76">
        <f>$B$12/(D4+$B$15*(1+$B$19))</f>
        <v>1.0810841609948781E-7</v>
      </c>
      <c r="N4" s="165">
        <f>(G4*M4)/($B$5*10^-6)</f>
        <v>0</v>
      </c>
      <c r="O4" s="77">
        <f>(H4*M4)/($B$5*10^-6)</f>
        <v>0.12709173916457644</v>
      </c>
      <c r="P4" s="88">
        <f>(((($C$38*(Y4^6)+$C$37*(Y4^5)+$C$36 *(Y4^4)+$C$35*(Y4^3)+$C$34*(Y4^2)+$C$33*(Y4)+$C$32))))*($C$21+1)</f>
        <v>115.17524704013002</v>
      </c>
      <c r="Q4" s="89">
        <f>(((($D$38*(Y4^6)+$D$37*(Y4^5)+$D$36 *(Y4^4)+$D$35*(Y4^3)+$D$34*(Y4^2)+$D$33*(Y4)+$D$32))))*($C$21+1)</f>
        <v>93.213058873892791</v>
      </c>
      <c r="R4" s="89">
        <f t="shared" ref="R4:R20" si="6">((($E$38*(Y4^6)+$E$37*(Y4^5)+$E$36 *(Y4^4)+$E$35*(Y4^3)+$E$34*(Y4^2)+$E$33*(Y4)+$E$32)))*($C$21+1)</f>
        <v>74.073982126088097</v>
      </c>
      <c r="S4" s="89">
        <f t="shared" ref="S4:S20" si="7">((($F$38*(Y4^6)+$F$37*(Y4^5)+$F$36 *(Y4^4)+$F$35*(Y4^3)+$F$34*(Y4^2)+$F$33*(Y4)+$F$32)))*($C$21+1)</f>
        <v>70.276755248686413</v>
      </c>
      <c r="T4" s="82">
        <f>P4*E4</f>
        <v>921.40197632104014</v>
      </c>
      <c r="U4" s="183">
        <f>Q4*F4</f>
        <v>838.91752986503514</v>
      </c>
      <c r="V4" s="83">
        <f t="shared" ref="V4:V20" si="8">R4*G4</f>
        <v>0</v>
      </c>
      <c r="W4" s="181">
        <f t="shared" ref="W4:W20" si="9">S4*H4</f>
        <v>3304.680752765611</v>
      </c>
      <c r="X4" s="159">
        <f>W4+V4+U4+T4</f>
        <v>5065.0002589516862</v>
      </c>
      <c r="Y4" s="191">
        <v>2390.302959824859</v>
      </c>
      <c r="Z4" s="185">
        <f>M4*(E4+F4+G4+H4)</f>
        <v>6.9215126402743496E-6</v>
      </c>
      <c r="AA4" s="186">
        <f>AG20</f>
        <v>0</v>
      </c>
      <c r="AB4" s="187">
        <f>(AA4/Z4)*10^6</f>
        <v>0</v>
      </c>
      <c r="AC4" s="32"/>
      <c r="AD4" s="40">
        <v>0</v>
      </c>
      <c r="AE4" s="38">
        <v>10</v>
      </c>
      <c r="AF4" s="38">
        <f>Y4</f>
        <v>2390.302959824859</v>
      </c>
      <c r="AG4" s="166">
        <f>(($B$11*$O$4*($N$4^0.5)*EXP($B$10/AF4))/($B$6*6))*($B$5*10^-6)</f>
        <v>0</v>
      </c>
      <c r="AH4" s="40">
        <v>0</v>
      </c>
      <c r="AI4" s="38">
        <v>10</v>
      </c>
      <c r="AJ4" s="38">
        <f>Y5</f>
        <v>2374.8456715189291</v>
      </c>
      <c r="AK4" s="39">
        <f>(($B$11*$O$5*($N$5^0.5)*EXP($B$10/AJ4))/($B$6*6))*($B$5*10^-6)</f>
        <v>1.598737922299505E-10</v>
      </c>
      <c r="AL4" s="40">
        <v>0</v>
      </c>
      <c r="AM4" s="38">
        <v>10</v>
      </c>
      <c r="AN4" s="38">
        <f>Y6</f>
        <v>2359.3201493724177</v>
      </c>
      <c r="AO4" s="39">
        <f>(($B$11*$O$6*($N$6^0.5)*EXP($B$10/AN4))/($B$6*6))*($B$5*10^-6)</f>
        <v>1.873981150560383E-10</v>
      </c>
      <c r="AP4" s="40">
        <v>0</v>
      </c>
      <c r="AQ4" s="38">
        <v>10</v>
      </c>
      <c r="AR4" s="38">
        <f>Y7</f>
        <v>2343.7244922903997</v>
      </c>
      <c r="AS4" s="39">
        <f>(($B$11*$O$7*($N$7^0.5)*EXP($B$10/AR4))/($B$6*6))*($B$5*10^-6)</f>
        <v>1.8959468064213574E-10</v>
      </c>
      <c r="AT4" s="40">
        <v>0</v>
      </c>
      <c r="AU4" s="38">
        <v>10</v>
      </c>
      <c r="AV4" s="38">
        <f>Y8</f>
        <v>2328.0567751930416</v>
      </c>
      <c r="AW4" s="39">
        <f>(($B$11*$O$8*($N$8^0.5)*EXP($B$10/AV4))/($B$6*6))*($B$5*10^-6)</f>
        <v>1.8022121181832046E-10</v>
      </c>
      <c r="AX4" s="40">
        <v>0</v>
      </c>
      <c r="AY4" s="38">
        <v>10</v>
      </c>
      <c r="AZ4" s="38">
        <f>Y9</f>
        <v>2312.3150514924923</v>
      </c>
      <c r="BA4" s="39">
        <f>(($B$11*$O$9*($N$9^0.5)*EXP($B$10/AZ4))/($B$6*6))*($B$5*10^-6)</f>
        <v>1.6527880462991947E-10</v>
      </c>
      <c r="BB4" s="40">
        <v>0</v>
      </c>
      <c r="BC4" s="38">
        <v>10</v>
      </c>
      <c r="BD4" s="38">
        <f>Y10</f>
        <v>2296.4969200080918</v>
      </c>
      <c r="BE4" s="39">
        <f>(($B$11*$O$10*($N$10^0.5)*EXP($B$10/BD4))/($B$6*6))*($B$5*10^-6)</f>
        <v>1.4796404567695557E-10</v>
      </c>
      <c r="BF4" s="40">
        <v>0</v>
      </c>
      <c r="BG4" s="38">
        <v>10</v>
      </c>
      <c r="BH4" s="38">
        <f>Y11</f>
        <v>2280.6012004298645</v>
      </c>
      <c r="BI4" s="39">
        <f>(($B$11*$O$11*($N$11^0.5)*EXP($B$10/BH4))/($B$6*6))*($B$5*10^-6)</f>
        <v>1.3011315299726933E-10</v>
      </c>
      <c r="BJ4" s="40">
        <v>0</v>
      </c>
      <c r="BK4" s="38">
        <v>10</v>
      </c>
      <c r="BL4" s="38">
        <f>Y12</f>
        <v>2264.6255307506999</v>
      </c>
      <c r="BM4" s="39">
        <f>(($B$11*$O$12*($N$12^0.5)*EXP($B$10/BL4))/($B$6*6))*($B$5*10^-6)</f>
        <v>1.1279616490294807E-10</v>
      </c>
      <c r="BN4" s="40">
        <v>0</v>
      </c>
      <c r="BO4" s="38">
        <v>10</v>
      </c>
      <c r="BP4" s="38">
        <f>Y13</f>
        <v>2248.5679069370517</v>
      </c>
      <c r="BQ4" s="39">
        <f>(($B$11*$O$13*($N$13^0.5)*EXP($B$10/BP4))/($B$6*6))*($B$5*10^-6)</f>
        <v>9.6621853307309335E-11</v>
      </c>
      <c r="BR4" s="40">
        <v>0</v>
      </c>
      <c r="BS4" s="38">
        <v>10</v>
      </c>
      <c r="BT4" s="38">
        <f>Y14</f>
        <v>2232.4263182292898</v>
      </c>
      <c r="BU4" s="39">
        <f>(($B$11*$O$14*($N$14^0.5)*EXP($B$10/BT4))/($B$6*6))*($B$5*10^-6)</f>
        <v>8.190796235905574E-11</v>
      </c>
      <c r="BV4" s="40">
        <v>0</v>
      </c>
      <c r="BW4" s="38">
        <v>10</v>
      </c>
      <c r="BX4" s="38">
        <f>Y15</f>
        <v>2150.3885240767713</v>
      </c>
      <c r="BY4" s="39">
        <f>(($B$11*$O$15*($N$15^0.5)*EXP($B$10/BX4))/($B$6*6))*($B$5*10^-6)</f>
        <v>3.1509696366004204E-11</v>
      </c>
      <c r="BZ4" s="40">
        <v>0</v>
      </c>
      <c r="CA4" s="38">
        <v>10</v>
      </c>
      <c r="CB4" s="38">
        <f>Y16</f>
        <v>2065.9531199629623</v>
      </c>
      <c r="CC4" s="39">
        <f>(($B$11*$O$16*($N$16^0.5)*EXP($B$10/CB4))/($B$6*6))*($B$5*10^-6)</f>
        <v>1.0035006226688814E-11</v>
      </c>
      <c r="CD4" s="40">
        <v>0</v>
      </c>
      <c r="CE4" s="38">
        <v>10</v>
      </c>
      <c r="CF4" s="38">
        <f>Y17</f>
        <v>1978.8877921633732</v>
      </c>
      <c r="CG4" s="39">
        <f>(($B$11*$O$17*($N$17^0.5)*EXP($B$10/CF4))/($B$6*6))*($B$5*10^-6)</f>
        <v>2.6490998552344841E-12</v>
      </c>
      <c r="CH4" s="40">
        <v>0</v>
      </c>
      <c r="CI4" s="38">
        <v>10</v>
      </c>
      <c r="CJ4" s="38">
        <f>Y18</f>
        <v>1888.9960737831007</v>
      </c>
      <c r="CK4" s="39">
        <f>(($B$11*$O$18*($N$18^0.5)*EXP($B$10/CJ4))/($B$6*6))*($B$5*10^-6)</f>
        <v>5.6854464495052197E-13</v>
      </c>
      <c r="CL4" s="40">
        <v>0</v>
      </c>
      <c r="CM4" s="38">
        <v>10</v>
      </c>
      <c r="CN4" s="38">
        <f>Y19</f>
        <v>1796.1425223967351</v>
      </c>
      <c r="CO4" s="39">
        <f>(($B$11*$O$19*($N$19^0.5)*EXP($B$10/CN4))/($B$6*6))*($B$5*10^-6)</f>
        <v>9.6053767251223094E-14</v>
      </c>
      <c r="CP4" s="40">
        <v>0</v>
      </c>
      <c r="CQ4" s="38">
        <v>10</v>
      </c>
      <c r="CR4" s="38">
        <f>Y20</f>
        <v>1700.2807933453107</v>
      </c>
      <c r="CS4" s="39">
        <f>(($B$11*$O$20*($N$20^0.5)*EXP($B$10/CR4))/($B$6*6))*($B$5*10^-6)</f>
        <v>1.2225868346458113E-14</v>
      </c>
    </row>
    <row r="5" spans="1:97" x14ac:dyDescent="0.3">
      <c r="A5" s="112" t="s">
        <v>145</v>
      </c>
      <c r="B5" s="113">
        <v>40</v>
      </c>
      <c r="C5" s="113" t="s">
        <v>141</v>
      </c>
      <c r="D5" s="194">
        <v>0.99</v>
      </c>
      <c r="E5" s="58">
        <f>$C$16*D5</f>
        <v>7.92</v>
      </c>
      <c r="F5" s="59">
        <f t="shared" si="0"/>
        <v>8.91</v>
      </c>
      <c r="G5" s="59">
        <f t="shared" si="1"/>
        <v>0.12500000000000011</v>
      </c>
      <c r="H5" s="60">
        <f t="shared" si="2"/>
        <v>47.023809523809526</v>
      </c>
      <c r="I5" s="65">
        <f t="shared" si="3"/>
        <v>256.608</v>
      </c>
      <c r="J5" s="65">
        <f t="shared" ref="J5:J20" si="10">E5*ABS($B$26)</f>
        <v>3116.52</v>
      </c>
      <c r="K5" s="65">
        <f t="shared" si="4"/>
        <v>2154.4380000000001</v>
      </c>
      <c r="L5" s="53">
        <f t="shared" si="5"/>
        <v>5014.3500000000004</v>
      </c>
      <c r="M5" s="76">
        <f t="shared" ref="M4:M20" si="11">$B$12/(D5+$B$15*(1+$B$19))</f>
        <v>1.0812628118135097E-7</v>
      </c>
      <c r="N5" s="77">
        <f t="shared" ref="N5:N20" si="12">(G5*M5)/($B$5*10^-6)</f>
        <v>3.378946286917221E-4</v>
      </c>
      <c r="O5" s="77">
        <f t="shared" ref="O5:O20" si="13">(H5*M5)/($B$5*10^-6)</f>
        <v>0.12711274126974298</v>
      </c>
      <c r="P5" s="88">
        <f t="shared" ref="P5:P20" si="14">(((($C$38*(Y5^6)+$C$37*(Y5^5)+$C$36 *(Y5^4)+$C$35*(Y5^3)+$C$34*(Y5^2)+$C$33*(Y5)+$C$32))))*($C$21+1)</f>
        <v>114.21073187004103</v>
      </c>
      <c r="Q5" s="89">
        <f t="shared" ref="Q4:Q20" si="15">(((($D$38*(Y5^6)+$D$37*(Y5^5)+$D$36 *(Y5^4)+$D$35*(Y5^3)+$D$34*(Y5^2)+$D$33*(Y5)+$D$32))))*($C$21+1)</f>
        <v>92.374292762455084</v>
      </c>
      <c r="R5" s="89">
        <f t="shared" si="6"/>
        <v>73.46408517422006</v>
      </c>
      <c r="S5" s="89">
        <f t="shared" si="7"/>
        <v>69.700082892676136</v>
      </c>
      <c r="T5" s="82">
        <f t="shared" ref="T5:T20" si="16">P5*E5</f>
        <v>904.54899641072495</v>
      </c>
      <c r="U5" s="183">
        <f t="shared" ref="U5:U20" si="17">Q5*F5</f>
        <v>823.05494851347487</v>
      </c>
      <c r="V5" s="83">
        <f t="shared" si="8"/>
        <v>9.1830106467775163</v>
      </c>
      <c r="W5" s="181">
        <f t="shared" si="9"/>
        <v>3277.5634217389374</v>
      </c>
      <c r="X5" s="159">
        <f t="shared" ref="X5:X20" si="18">W5+V5+U5+T5</f>
        <v>5014.3503773099146</v>
      </c>
      <c r="Y5" s="191">
        <v>2374.8456715189291</v>
      </c>
      <c r="Z5" s="185">
        <f t="shared" ref="Z5:Z20" si="19">M5*(E5+F5+G5+H5)</f>
        <v>6.9177907482195238E-6</v>
      </c>
      <c r="AA5" s="186">
        <f>AK20</f>
        <v>1.4514765993259493E-7</v>
      </c>
      <c r="AB5" s="187">
        <f t="shared" ref="AB5:AB20" si="20">(AA5/Z5)*10^6</f>
        <v>20981.793930374737</v>
      </c>
      <c r="AC5" s="32"/>
      <c r="AD5" s="40">
        <v>1</v>
      </c>
      <c r="AE5" s="38">
        <v>12</v>
      </c>
      <c r="AF5" s="38">
        <f>(((AE5^($B$9-1))/(AE4^($B$9-1)))*(AF4^$B$9))^(1/$B$9)</f>
        <v>2454.471064557677</v>
      </c>
      <c r="AG5" s="39">
        <f t="shared" ref="AG5:AG19" si="21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2438.5988226196901</v>
      </c>
      <c r="AK5" s="39">
        <f>(($B$11*$O$5*($N$5^0.5)*EXP($B$10/AJ5))/($B$6*6))*($B$5*10^-6)</f>
        <v>3.3736467331330517E-10</v>
      </c>
      <c r="AL5" s="40">
        <v>1</v>
      </c>
      <c r="AM5" s="38">
        <v>12</v>
      </c>
      <c r="AN5" s="38">
        <f>(((AM5^($B$9-1))/(AM4^($B$9-1)))*(AN4^$B$9))^(1/$B$9)</f>
        <v>2422.6565150916299</v>
      </c>
      <c r="AO5" s="39">
        <f t="shared" ref="AO5:AO19" si="22">(($B$11*$O$6*($N$6^0.5)*EXP($B$10/AN5))/($B$6*6))*($B$5*10^-6)</f>
        <v>3.9739440742754177E-10</v>
      </c>
      <c r="AP5" s="40">
        <v>1</v>
      </c>
      <c r="AQ5" s="38">
        <v>12</v>
      </c>
      <c r="AR5" s="38">
        <f>(((AQ5^($B$9-1))/(AQ4^($B$9-1)))*(AR4^$B$9))^(1/$B$9)</f>
        <v>2406.6421898433441</v>
      </c>
      <c r="AS5" s="39">
        <f t="shared" ref="AS5:AS19" si="23">(($B$11*$O$7*($N$7^0.5)*EXP($B$10/AR5))/($B$6*6))*($B$5*10^-6)</f>
        <v>4.0406849916169016E-10</v>
      </c>
      <c r="AT5" s="40">
        <v>1</v>
      </c>
      <c r="AU5" s="38">
        <v>12</v>
      </c>
      <c r="AV5" s="38">
        <f>(((AU5^($B$9-1))/(AU4^($B$9-1)))*(AV4^$B$9))^(1/$B$9)</f>
        <v>2390.5538701158889</v>
      </c>
      <c r="AW5" s="39">
        <f t="shared" ref="AW5:AW19" si="24">(($B$11*$O$8*($N$8^0.5)*EXP($B$10/AV5))/($B$6*6))*($B$5*10^-6)</f>
        <v>3.8605253539975457E-10</v>
      </c>
      <c r="AX5" s="40">
        <v>1</v>
      </c>
      <c r="AY5" s="38">
        <v>12</v>
      </c>
      <c r="AZ5" s="38">
        <f>(((AY5^($B$9-1))/(AY4^($B$9-1)))*(AZ4^$B$9))^(1/$B$9)</f>
        <v>2374.3895570649206</v>
      </c>
      <c r="BA5" s="39">
        <f t="shared" ref="BA5:BA19" si="25">(($B$11*$O$9*($N$9^0.5)*EXP($B$10/AZ5))/($B$6*6))*($B$5*10^-6)</f>
        <v>3.5588522225141115E-10</v>
      </c>
      <c r="BB5" s="40">
        <v>1</v>
      </c>
      <c r="BC5" s="38">
        <v>12</v>
      </c>
      <c r="BD5" s="38">
        <f>(((BC5^($B$9-1))/(BC4^($B$9-1)))*(BD4^$B$9))^(1/$B$9)</f>
        <v>2358.1467850496674</v>
      </c>
      <c r="BE5" s="39">
        <f t="shared" ref="BE5:BE19" si="26">(($B$11*$O$10*($N$10^0.5)*EXP($B$10/BD5))/($B$6*6))*($B$5*10^-6)</f>
        <v>3.2028995021315826E-10</v>
      </c>
      <c r="BF5" s="40">
        <v>1</v>
      </c>
      <c r="BG5" s="38">
        <v>12</v>
      </c>
      <c r="BH5" s="38">
        <f>(((BG5^($B$9-1))/(BG4^($B$9-1)))*(BH4^$B$9))^(1/$B$9)</f>
        <v>2341.8243420745139</v>
      </c>
      <c r="BI5" s="39">
        <f t="shared" ref="BI5:BI19" si="27">(($B$11*$O$11*($N$11^0.5)*EXP($B$10/BH5))/($B$6*6))*($B$5*10^-6)</f>
        <v>2.8316916061628321E-10</v>
      </c>
      <c r="BJ5" s="40">
        <v>1</v>
      </c>
      <c r="BK5" s="38">
        <v>12</v>
      </c>
      <c r="BL5" s="38">
        <f>(((BK5^($B$9-1))/(BK4^($B$9-1)))*(BL4^$B$9))^(1/$B$9)</f>
        <v>2325.4198027238544</v>
      </c>
      <c r="BM5" s="39">
        <f t="shared" ref="BM5:BM19" si="28">(($B$11*$O$12*($N$12^0.5)*EXP($B$10/BL5))/($B$6*6))*($B$5*10^-6)</f>
        <v>2.468320475303176E-10</v>
      </c>
      <c r="BN5" s="40">
        <v>1</v>
      </c>
      <c r="BO5" s="38">
        <v>12</v>
      </c>
      <c r="BP5" s="38">
        <f>(((BO5^($B$9-1))/(BO4^($B$9-1)))*(BP4^$B$9))^(1/$B$9)</f>
        <v>2308.9311091655113</v>
      </c>
      <c r="BQ5" s="39">
        <f t="shared" ref="BQ5:BQ19" si="29">(($B$11*$O$13*($N$13^0.5)*EXP($B$10/BP5))/($B$6*6))*($B$5*10^-6)</f>
        <v>2.1262355340604522E-10</v>
      </c>
      <c r="BR5" s="40">
        <v>1</v>
      </c>
      <c r="BS5" s="38">
        <v>12</v>
      </c>
      <c r="BT5" s="38">
        <f>(((BS5^($B$9-1))/(BS4^($B$9-1)))*(BT4^$B$9))^(1/$B$9)</f>
        <v>2292.3561966606576</v>
      </c>
      <c r="BU5" s="39">
        <f t="shared" ref="BU5:BU19" si="30">(($B$11*$O$14*($N$14^0.5)*EXP($B$10/BT5))/($B$6*6))*($B$5*10^-6)</f>
        <v>1.8127538731555154E-10</v>
      </c>
      <c r="BV5" s="40">
        <v>1</v>
      </c>
      <c r="BW5" s="38">
        <v>12</v>
      </c>
      <c r="BX5" s="38">
        <f>(((BW5^($B$9-1))/(BW4^($B$9-1)))*(BX4^$B$9))^(1/$B$9)</f>
        <v>2208.1160834482921</v>
      </c>
      <c r="BY5" s="39">
        <f t="shared" ref="BY5:BY19" si="31">(($B$11*$O$15*($N$15^0.5)*EXP($B$10/BX5))/($B$6*6))*($B$5*10^-6)</f>
        <v>7.1881850501009736E-11</v>
      </c>
      <c r="BZ5" s="40">
        <v>1</v>
      </c>
      <c r="CA5" s="38">
        <v>12</v>
      </c>
      <c r="CB5" s="38">
        <f>(((CA5^($B$9-1))/(CA4^($B$9-1)))*(CB4^$B$9))^(1/$B$9)</f>
        <v>2121.4139960121606</v>
      </c>
      <c r="CC5" s="39">
        <f t="shared" ref="CC5:CC19" si="32">(($B$11*$O$16*($N$16^0.5)*EXP($B$10/CB5))/($B$6*6))*($B$5*10^-6)</f>
        <v>2.3677250730953401E-11</v>
      </c>
      <c r="CD5" s="40">
        <v>1</v>
      </c>
      <c r="CE5" s="38">
        <v>12</v>
      </c>
      <c r="CF5" s="38">
        <f>(((CE5^($B$9-1))/(CE4^($B$9-1)))*(CF4^$B$9))^(1/$B$9)</f>
        <v>2032.0113841248497</v>
      </c>
      <c r="CG5" s="39">
        <f t="shared" ref="CG5:CG19" si="33">(($B$11*$O$17*($N$17^0.5)*EXP($B$10/CF5))/($B$6*6))*($B$5*10^-6)</f>
        <v>6.4910458211089831E-12</v>
      </c>
      <c r="CH5" s="40">
        <v>1</v>
      </c>
      <c r="CI5" s="38">
        <v>12</v>
      </c>
      <c r="CJ5" s="38">
        <f>(((CI5^($B$9-1))/(CI4^($B$9-1)))*(CJ4^$B$9))^(1/$B$9)</f>
        <v>1939.7065067029853</v>
      </c>
      <c r="CK5" s="39">
        <f t="shared" ref="CK5:CK19" si="34">(($B$11*$O$18*($N$18^0.5)*EXP($B$10/CJ5))/($B$6*6))*($B$5*10^-6)</f>
        <v>1.4537929898406012E-12</v>
      </c>
      <c r="CL5" s="40">
        <v>1</v>
      </c>
      <c r="CM5" s="38">
        <v>12</v>
      </c>
      <c r="CN5" s="38">
        <f>(((CM5^($B$9-1))/(CM4^($B$9-1)))*(CN4^$B$9))^(1/$B$9)</f>
        <v>1844.3602853453594</v>
      </c>
      <c r="CO5" s="39">
        <f t="shared" ref="CO5:CO19" si="35">(($B$11*$O$19*($N$19^0.5)*EXP($B$10/CN5))/($B$6*6))*($B$5*10^-6)</f>
        <v>2.5782846394291161E-13</v>
      </c>
      <c r="CP5" s="40">
        <v>1</v>
      </c>
      <c r="CQ5" s="38">
        <v>12</v>
      </c>
      <c r="CR5" s="38">
        <f>(((CQ5^($B$9-1))/(CQ4^($B$9-1)))*(CR4^$B$9))^(1/$B$9)</f>
        <v>1745.9251312624513</v>
      </c>
      <c r="CS5" s="39">
        <f t="shared" ref="CS5:CS19" si="36">(($B$11*$O$20*($N$20^0.5)*EXP($B$10/CR5))/($B$6*6))*($B$5*10^-6)</f>
        <v>3.46954735598179E-14</v>
      </c>
    </row>
    <row r="6" spans="1:97" ht="15" customHeight="1" x14ac:dyDescent="0.3">
      <c r="A6" s="112" t="s">
        <v>142</v>
      </c>
      <c r="B6" s="113">
        <v>1800</v>
      </c>
      <c r="C6" s="113" t="s">
        <v>143</v>
      </c>
      <c r="D6" s="194">
        <v>0.98</v>
      </c>
      <c r="E6" s="58">
        <f t="shared" ref="E5:E20" si="37">$C$16*D6</f>
        <v>7.84</v>
      </c>
      <c r="F6" s="59">
        <f t="shared" si="0"/>
        <v>8.82</v>
      </c>
      <c r="G6" s="59">
        <f t="shared" si="1"/>
        <v>0.25000000000000022</v>
      </c>
      <c r="H6" s="60">
        <f t="shared" si="2"/>
        <v>47.023809523809526</v>
      </c>
      <c r="I6" s="65">
        <f t="shared" si="3"/>
        <v>254.01599999999999</v>
      </c>
      <c r="J6" s="65">
        <f t="shared" si="10"/>
        <v>3085.04</v>
      </c>
      <c r="K6" s="65">
        <f t="shared" si="4"/>
        <v>2132.6760000000004</v>
      </c>
      <c r="L6" s="53">
        <f t="shared" si="5"/>
        <v>4963.7000000000007</v>
      </c>
      <c r="M6" s="76">
        <f t="shared" si="11"/>
        <v>1.0814415216865448E-7</v>
      </c>
      <c r="N6" s="77">
        <f t="shared" si="12"/>
        <v>6.7590095105409117E-4</v>
      </c>
      <c r="O6" s="77">
        <f t="shared" si="13"/>
        <v>0.12713375031731702</v>
      </c>
      <c r="P6" s="88">
        <f t="shared" si="14"/>
        <v>113.24258260447074</v>
      </c>
      <c r="Q6" s="89">
        <f t="shared" si="15"/>
        <v>91.533114948226313</v>
      </c>
      <c r="R6" s="89">
        <f t="shared" si="6"/>
        <v>72.852129935933817</v>
      </c>
      <c r="S6" s="89">
        <f t="shared" si="7"/>
        <v>69.121230103479533</v>
      </c>
      <c r="T6" s="82">
        <f t="shared" si="16"/>
        <v>887.82184761905057</v>
      </c>
      <c r="U6" s="183">
        <f t="shared" si="17"/>
        <v>807.32207384335607</v>
      </c>
      <c r="V6" s="83">
        <f t="shared" si="8"/>
        <v>18.213032483983472</v>
      </c>
      <c r="W6" s="181">
        <f t="shared" si="9"/>
        <v>3250.3435584374306</v>
      </c>
      <c r="X6" s="159">
        <f t="shared" si="18"/>
        <v>4963.7005123838208</v>
      </c>
      <c r="Y6" s="191">
        <v>2359.3201493724177</v>
      </c>
      <c r="Z6" s="185">
        <f t="shared" si="19"/>
        <v>6.9140676258646286E-6</v>
      </c>
      <c r="AA6" s="186">
        <f>AO20</f>
        <v>1.7529512751689894E-7</v>
      </c>
      <c r="AB6" s="187">
        <f>(AA6/Z6)*10^6</f>
        <v>25353.400776865798</v>
      </c>
      <c r="AC6" s="32"/>
      <c r="AD6" s="40">
        <v>2</v>
      </c>
      <c r="AE6" s="38">
        <v>14</v>
      </c>
      <c r="AF6" s="38">
        <f t="shared" ref="AF6:AF19" si="38">(((AE6^($B$9-1))/(AE5^($B$9-1)))*(AF5^$B$9))^(1/$B$9)</f>
        <v>2510.0665023197535</v>
      </c>
      <c r="AG6" s="39">
        <f t="shared" si="21"/>
        <v>0</v>
      </c>
      <c r="AH6" s="40">
        <v>2</v>
      </c>
      <c r="AI6" s="38">
        <v>14</v>
      </c>
      <c r="AJ6" s="38">
        <f t="shared" ref="AJ6:AJ19" si="39">(((AI6^($B$9-1))/(AI5^($B$9-1)))*(AJ5^$B$9))^(1/$B$9)</f>
        <v>2493.834743314505</v>
      </c>
      <c r="AK6" s="39">
        <f t="shared" ref="AK6:AK19" si="40">(($B$11*$O$5*($N$5^0.5)*EXP($B$10/AJ6))/($B$6*6))*($B$5*10^-6)</f>
        <v>6.2472127548846678E-10</v>
      </c>
      <c r="AL6" s="40">
        <v>2</v>
      </c>
      <c r="AM6" s="38">
        <v>14</v>
      </c>
      <c r="AN6" s="38">
        <f t="shared" ref="AN6:AN19" si="41">(((AM6^($B$9-1))/(AM5^($B$9-1)))*(AN5^$B$9))^(1/$B$9)</f>
        <v>2477.531331685947</v>
      </c>
      <c r="AO6" s="39">
        <f t="shared" si="22"/>
        <v>7.3887215380588531E-10</v>
      </c>
      <c r="AP6" s="40">
        <v>2</v>
      </c>
      <c r="AQ6" s="38">
        <v>14</v>
      </c>
      <c r="AR6" s="38">
        <f t="shared" ref="AR6:AR19" si="42">(((AQ6^($B$9-1))/(AQ5^($B$9-1)))*(AR5^$B$9))^(1/$B$9)</f>
        <v>2461.1542710868562</v>
      </c>
      <c r="AS6" s="39">
        <f t="shared" si="23"/>
        <v>7.5438812022511267E-10</v>
      </c>
      <c r="AT6" s="40">
        <v>2</v>
      </c>
      <c r="AU6" s="38">
        <v>14</v>
      </c>
      <c r="AV6" s="38">
        <f t="shared" ref="AV6:AV19" si="43">(((AU6^($B$9-1))/(AU5^($B$9-1)))*(AV5^$B$9))^(1/$B$9)</f>
        <v>2444.7015399833558</v>
      </c>
      <c r="AW6" s="39">
        <f t="shared" si="24"/>
        <v>7.2378739280250011E-10</v>
      </c>
      <c r="AX6" s="40">
        <v>2</v>
      </c>
      <c r="AY6" s="38">
        <v>14</v>
      </c>
      <c r="AZ6" s="38">
        <f t="shared" ref="AZ6:AZ19" si="44">(((AY6^($B$9-1))/(AY5^($B$9-1)))*(AZ5^$B$9))^(1/$B$9)</f>
        <v>2428.1710942559148</v>
      </c>
      <c r="BA6" s="39">
        <f t="shared" si="25"/>
        <v>6.700895448484403E-10</v>
      </c>
      <c r="BB6" s="40">
        <v>2</v>
      </c>
      <c r="BC6" s="38">
        <v>14</v>
      </c>
      <c r="BD6" s="38">
        <f t="shared" ref="BD6:BD19" si="45">(((BC6^($B$9-1))/(BC5^($B$9-1)))*(BD5^$B$9))^(1/$B$9)</f>
        <v>2411.5604124153238</v>
      </c>
      <c r="BE6" s="39">
        <f t="shared" si="26"/>
        <v>6.0570221580008738E-10</v>
      </c>
      <c r="BF6" s="40">
        <v>2</v>
      </c>
      <c r="BG6" s="38">
        <v>14</v>
      </c>
      <c r="BH6" s="38">
        <f t="shared" ref="BH6:BH19" si="46">(((BG6^($B$9-1))/(BG5^($B$9-1)))*(BH5^$B$9))^(1/$B$9)</f>
        <v>2394.8682550134417</v>
      </c>
      <c r="BI6" s="39">
        <f t="shared" si="27"/>
        <v>5.3788632711595257E-10</v>
      </c>
      <c r="BJ6" s="40">
        <v>2</v>
      </c>
      <c r="BK6" s="38">
        <v>14</v>
      </c>
      <c r="BL6" s="38">
        <f t="shared" ref="BL6:BL19" si="47">(((BK6^($B$9-1))/(BK5^($B$9-1)))*(BL5^$B$9))^(1/$B$9)</f>
        <v>2378.0921416973565</v>
      </c>
      <c r="BM6" s="39">
        <f t="shared" si="28"/>
        <v>4.7099010050137462E-10</v>
      </c>
      <c r="BN6" s="40">
        <v>2</v>
      </c>
      <c r="BO6" s="38">
        <v>14</v>
      </c>
      <c r="BP6" s="38">
        <f t="shared" ref="BP6:BP19" si="48">(((BO6^($B$9-1))/(BO5^($B$9-1)))*(BP5^$B$9))^(1/$B$9)</f>
        <v>2361.2299680235874</v>
      </c>
      <c r="BQ6" s="39">
        <f t="shared" si="29"/>
        <v>4.0759187459499134E-10</v>
      </c>
      <c r="BR6" s="40">
        <v>2</v>
      </c>
      <c r="BS6" s="38">
        <v>14</v>
      </c>
      <c r="BT6" s="38">
        <f t="shared" ref="BT6:BT19" si="49">(((BS6^($B$9-1))/(BS5^($B$9-1)))*(BT5^$B$9))^(1/$B$9)</f>
        <v>2344.2796224855715</v>
      </c>
      <c r="BU6" s="39">
        <f t="shared" si="30"/>
        <v>3.4913744783492155E-10</v>
      </c>
      <c r="BV6" s="40">
        <v>2</v>
      </c>
      <c r="BW6" s="38">
        <v>14</v>
      </c>
      <c r="BX6" s="38">
        <f t="shared" ref="BX6:BX19" si="50">(((BW6^($B$9-1))/(BW5^($B$9-1)))*(BX5^$B$9))^(1/$B$9)</f>
        <v>2258.1314134562313</v>
      </c>
      <c r="BY6" s="39">
        <f t="shared" si="31"/>
        <v>1.4195038988135008E-10</v>
      </c>
      <c r="BZ6" s="40">
        <v>2</v>
      </c>
      <c r="CA6" s="38">
        <v>14</v>
      </c>
      <c r="CB6" s="38">
        <f t="shared" ref="CB6:CB19" si="51">(((CA6^($B$9-1))/(CA5^($B$9-1)))*(CB5^$B$9))^(1/$B$9)</f>
        <v>2169.4654648137071</v>
      </c>
      <c r="CC6" s="39">
        <f t="shared" si="32"/>
        <v>4.8075786004407232E-11</v>
      </c>
      <c r="CD6" s="40">
        <v>2</v>
      </c>
      <c r="CE6" s="38">
        <v>14</v>
      </c>
      <c r="CF6" s="38">
        <f t="shared" ref="CF6:CF19" si="52">(((CE6^($B$9-1))/(CE5^($B$9-1)))*(CF5^$B$9))^(1/$B$9)</f>
        <v>2078.0378230058059</v>
      </c>
      <c r="CG6" s="39">
        <f t="shared" si="33"/>
        <v>1.3596999730618664E-11</v>
      </c>
      <c r="CH6" s="40">
        <v>2</v>
      </c>
      <c r="CI6" s="38">
        <v>14</v>
      </c>
      <c r="CJ6" s="38">
        <f t="shared" ref="CJ6:CJ19" si="53">(((CI6^($B$9-1))/(CI5^($B$9-1)))*(CJ5^$B$9))^(1/$B$9)</f>
        <v>1983.6421773765078</v>
      </c>
      <c r="CK6" s="39">
        <f t="shared" si="34"/>
        <v>3.1543692676570551E-12</v>
      </c>
      <c r="CL6" s="40">
        <v>2</v>
      </c>
      <c r="CM6" s="38">
        <v>14</v>
      </c>
      <c r="CN6" s="38">
        <f t="shared" ref="CN6:CN19" si="54">(((CM6^($B$9-1))/(CM5^($B$9-1)))*(CN5^$B$9))^(1/$B$9)</f>
        <v>1886.1362993042928</v>
      </c>
      <c r="CO6" s="39">
        <f t="shared" si="35"/>
        <v>5.8228004181401159E-13</v>
      </c>
      <c r="CP6" s="40">
        <v>2</v>
      </c>
      <c r="CQ6" s="38">
        <v>14</v>
      </c>
      <c r="CR6" s="38">
        <f t="shared" ref="CR6:CR19" si="55">(((CQ6^($B$9-1))/(CQ5^($B$9-1)))*(CR5^$B$9))^(1/$B$9)</f>
        <v>1785.4715220812157</v>
      </c>
      <c r="CS6" s="39">
        <f t="shared" si="36"/>
        <v>8.2039148563427908E-14</v>
      </c>
    </row>
    <row r="7" spans="1:97" x14ac:dyDescent="0.3">
      <c r="A7" s="112" t="s">
        <v>146</v>
      </c>
      <c r="B7" s="116">
        <v>0.4</v>
      </c>
      <c r="C7" s="113" t="s">
        <v>98</v>
      </c>
      <c r="D7" s="194">
        <v>0.97</v>
      </c>
      <c r="E7" s="58">
        <f t="shared" si="37"/>
        <v>7.76</v>
      </c>
      <c r="F7" s="59">
        <f t="shared" si="0"/>
        <v>8.73</v>
      </c>
      <c r="G7" s="59">
        <f t="shared" si="1"/>
        <v>0.37500000000000033</v>
      </c>
      <c r="H7" s="60">
        <f t="shared" si="2"/>
        <v>47.023809523809526</v>
      </c>
      <c r="I7" s="65">
        <f t="shared" si="3"/>
        <v>251.42399999999998</v>
      </c>
      <c r="J7" s="65">
        <f t="shared" si="10"/>
        <v>3053.56</v>
      </c>
      <c r="K7" s="65">
        <f t="shared" si="4"/>
        <v>2110.9140000000002</v>
      </c>
      <c r="L7" s="53">
        <f t="shared" si="5"/>
        <v>4913.05</v>
      </c>
      <c r="M7" s="76">
        <f t="shared" si="11"/>
        <v>1.0816202906432694E-7</v>
      </c>
      <c r="N7" s="77">
        <f t="shared" si="12"/>
        <v>1.014019022478066E-3</v>
      </c>
      <c r="O7" s="77">
        <f t="shared" si="13"/>
        <v>0.12715476631074152</v>
      </c>
      <c r="P7" s="88">
        <f t="shared" si="14"/>
        <v>112.27076847035109</v>
      </c>
      <c r="Q7" s="89">
        <f t="shared" si="15"/>
        <v>90.689515113760066</v>
      </c>
      <c r="R7" s="89">
        <f t="shared" si="6"/>
        <v>72.23810658884905</v>
      </c>
      <c r="S7" s="89">
        <f t="shared" si="7"/>
        <v>68.540187925688016</v>
      </c>
      <c r="T7" s="82">
        <f t="shared" si="16"/>
        <v>871.22116332992437</v>
      </c>
      <c r="U7" s="183">
        <f t="shared" si="17"/>
        <v>791.71946694312544</v>
      </c>
      <c r="V7" s="83">
        <f t="shared" si="8"/>
        <v>27.089289970818417</v>
      </c>
      <c r="W7" s="181">
        <f t="shared" si="9"/>
        <v>3223.0207417436627</v>
      </c>
      <c r="X7" s="159">
        <f t="shared" si="18"/>
        <v>4913.0506619875305</v>
      </c>
      <c r="Y7" s="191">
        <v>2343.7244922903997</v>
      </c>
      <c r="Z7" s="185">
        <f t="shared" si="19"/>
        <v>6.9103432725995333E-6</v>
      </c>
      <c r="AA7" s="186">
        <f>AS20</f>
        <v>1.8282896954404584E-7</v>
      </c>
      <c r="AB7" s="187">
        <f t="shared" si="20"/>
        <v>26457.291965362703</v>
      </c>
      <c r="AC7" s="32"/>
      <c r="AD7" s="40">
        <v>3</v>
      </c>
      <c r="AE7" s="38">
        <v>16</v>
      </c>
      <c r="AF7" s="38">
        <f t="shared" si="38"/>
        <v>2559.2423175064982</v>
      </c>
      <c r="AG7" s="39">
        <f t="shared" si="21"/>
        <v>0</v>
      </c>
      <c r="AH7" s="40">
        <v>3</v>
      </c>
      <c r="AI7" s="38">
        <v>16</v>
      </c>
      <c r="AJ7" s="38">
        <f t="shared" si="39"/>
        <v>2542.6925549821162</v>
      </c>
      <c r="AK7" s="39">
        <f t="shared" si="40"/>
        <v>1.0536224837516349E-9</v>
      </c>
      <c r="AL7" s="40">
        <v>3</v>
      </c>
      <c r="AM7" s="38">
        <v>16</v>
      </c>
      <c r="AN7" s="38">
        <f t="shared" si="41"/>
        <v>2526.0697360564154</v>
      </c>
      <c r="AO7" s="39">
        <f t="shared" si="22"/>
        <v>1.2504369523302393E-9</v>
      </c>
      <c r="AP7" s="40">
        <v>3</v>
      </c>
      <c r="AQ7" s="38">
        <v>16</v>
      </c>
      <c r="AR7" s="38">
        <f t="shared" si="42"/>
        <v>2509.3718252708541</v>
      </c>
      <c r="AS7" s="39">
        <f t="shared" si="23"/>
        <v>1.2811730065106939E-9</v>
      </c>
      <c r="AT7" s="40">
        <v>3</v>
      </c>
      <c r="AU7" s="38">
        <v>16</v>
      </c>
      <c r="AV7" s="38">
        <f t="shared" si="43"/>
        <v>2492.5967614867968</v>
      </c>
      <c r="AW7" s="39">
        <f t="shared" si="24"/>
        <v>1.23359309544975E-9</v>
      </c>
      <c r="AX7" s="40">
        <v>3</v>
      </c>
      <c r="AY7" s="38">
        <v>16</v>
      </c>
      <c r="AZ7" s="38">
        <f t="shared" si="44"/>
        <v>2475.7424605374736</v>
      </c>
      <c r="BA7" s="39">
        <f t="shared" si="25"/>
        <v>1.1462257813980507E-9</v>
      </c>
      <c r="BB7" s="40">
        <v>3</v>
      </c>
      <c r="BC7" s="38">
        <v>16</v>
      </c>
      <c r="BD7" s="38">
        <f t="shared" si="45"/>
        <v>2458.8063515340709</v>
      </c>
      <c r="BE7" s="39">
        <f t="shared" si="26"/>
        <v>1.0399257424523093E-9</v>
      </c>
      <c r="BF7" s="40">
        <v>3</v>
      </c>
      <c r="BG7" s="38">
        <v>16</v>
      </c>
      <c r="BH7" s="38">
        <f t="shared" si="46"/>
        <v>2441.7871707458767</v>
      </c>
      <c r="BI7" s="39">
        <f t="shared" si="27"/>
        <v>9.2697884684689575E-10</v>
      </c>
      <c r="BJ7" s="40">
        <v>3</v>
      </c>
      <c r="BK7" s="38">
        <v>16</v>
      </c>
      <c r="BL7" s="38">
        <f t="shared" si="47"/>
        <v>2424.6823892262887</v>
      </c>
      <c r="BM7" s="39">
        <f t="shared" si="28"/>
        <v>8.1481426257184396E-10</v>
      </c>
      <c r="BN7" s="40">
        <v>3</v>
      </c>
      <c r="BO7" s="38">
        <v>16</v>
      </c>
      <c r="BP7" s="38">
        <f t="shared" si="48"/>
        <v>2407.4898613027576</v>
      </c>
      <c r="BQ7" s="39">
        <f t="shared" si="29"/>
        <v>7.0790065972914286E-10</v>
      </c>
      <c r="BR7" s="40">
        <v>3</v>
      </c>
      <c r="BS7" s="38">
        <v>16</v>
      </c>
      <c r="BT7" s="38">
        <f t="shared" si="49"/>
        <v>2390.2074341012644</v>
      </c>
      <c r="BU7" s="39">
        <f t="shared" si="30"/>
        <v>6.0880291721414812E-10</v>
      </c>
      <c r="BV7" s="40">
        <v>3</v>
      </c>
      <c r="BW7" s="38">
        <v>16</v>
      </c>
      <c r="BX7" s="38">
        <f t="shared" si="50"/>
        <v>2302.3714576753309</v>
      </c>
      <c r="BY7" s="39">
        <f t="shared" si="31"/>
        <v>2.5283046748904421E-10</v>
      </c>
      <c r="BZ7" s="40">
        <v>3</v>
      </c>
      <c r="CA7" s="38">
        <v>16</v>
      </c>
      <c r="CB7" s="38">
        <f t="shared" si="51"/>
        <v>2211.9684154937422</v>
      </c>
      <c r="CC7" s="39">
        <f t="shared" si="32"/>
        <v>8.7672827837860202E-11</v>
      </c>
      <c r="CD7" s="40">
        <v>3</v>
      </c>
      <c r="CE7" s="38">
        <v>16</v>
      </c>
      <c r="CF7" s="38">
        <f t="shared" si="52"/>
        <v>2118.7495746031291</v>
      </c>
      <c r="CG7" s="39">
        <f t="shared" si="33"/>
        <v>2.5460225941268428E-11</v>
      </c>
      <c r="CH7" s="40">
        <v>3</v>
      </c>
      <c r="CI7" s="38">
        <v>16</v>
      </c>
      <c r="CJ7" s="38">
        <f t="shared" si="53"/>
        <v>2022.5045824248014</v>
      </c>
      <c r="CK7" s="39">
        <f t="shared" si="34"/>
        <v>6.0854866921888833E-12</v>
      </c>
      <c r="CL7" s="40">
        <v>3</v>
      </c>
      <c r="CM7" s="38">
        <v>16</v>
      </c>
      <c r="CN7" s="38">
        <f t="shared" si="54"/>
        <v>1923.0884238738543</v>
      </c>
      <c r="CO7" s="39">
        <f t="shared" si="35"/>
        <v>1.162165191993801E-12</v>
      </c>
      <c r="CP7" s="40">
        <v>3</v>
      </c>
      <c r="CQ7" s="38">
        <v>16</v>
      </c>
      <c r="CR7" s="38">
        <f t="shared" si="55"/>
        <v>1820.4514787914929</v>
      </c>
      <c r="CS7" s="39">
        <f t="shared" si="36"/>
        <v>1.7024671903508033E-13</v>
      </c>
    </row>
    <row r="8" spans="1:97" x14ac:dyDescent="0.3">
      <c r="A8" s="117" t="s">
        <v>176</v>
      </c>
      <c r="B8" s="113">
        <v>8314.4699999999993</v>
      </c>
      <c r="C8" s="113" t="s">
        <v>144</v>
      </c>
      <c r="D8" s="194">
        <v>0.96</v>
      </c>
      <c r="E8" s="58">
        <f t="shared" si="37"/>
        <v>7.68</v>
      </c>
      <c r="F8" s="59">
        <f t="shared" si="0"/>
        <v>8.64</v>
      </c>
      <c r="G8" s="59">
        <f t="shared" si="1"/>
        <v>0.50000000000000044</v>
      </c>
      <c r="H8" s="60">
        <f t="shared" si="2"/>
        <v>47.023809523809526</v>
      </c>
      <c r="I8" s="65">
        <f t="shared" si="3"/>
        <v>248.83199999999999</v>
      </c>
      <c r="J8" s="65">
        <f t="shared" si="10"/>
        <v>3022.08</v>
      </c>
      <c r="K8" s="65">
        <f t="shared" si="4"/>
        <v>2089.152</v>
      </c>
      <c r="L8" s="53">
        <f t="shared" si="5"/>
        <v>4862.3999999999996</v>
      </c>
      <c r="M8" s="76">
        <f t="shared" si="11"/>
        <v>1.0817991187129889E-7</v>
      </c>
      <c r="N8" s="77">
        <f t="shared" si="12"/>
        <v>1.3522488983912374E-3</v>
      </c>
      <c r="O8" s="77">
        <f t="shared" si="13"/>
        <v>0.12717578925346151</v>
      </c>
      <c r="P8" s="88">
        <f t="shared" si="14"/>
        <v>111.29525819237512</v>
      </c>
      <c r="Q8" s="89">
        <f t="shared" si="15"/>
        <v>89.843483352254822</v>
      </c>
      <c r="R8" s="89">
        <f t="shared" si="6"/>
        <v>71.622004968528728</v>
      </c>
      <c r="S8" s="89">
        <f t="shared" si="7"/>
        <v>67.956947228614553</v>
      </c>
      <c r="T8" s="82">
        <f t="shared" si="16"/>
        <v>854.74758291744081</v>
      </c>
      <c r="U8" s="183">
        <f t="shared" si="17"/>
        <v>776.24769616348169</v>
      </c>
      <c r="V8" s="83">
        <f t="shared" si="8"/>
        <v>35.811002484264392</v>
      </c>
      <c r="W8" s="181">
        <f t="shared" si="9"/>
        <v>3195.5945422979462</v>
      </c>
      <c r="X8" s="159">
        <f t="shared" si="18"/>
        <v>4862.4008238631332</v>
      </c>
      <c r="Y8" s="191">
        <v>2328.0567751930416</v>
      </c>
      <c r="Z8" s="185">
        <f t="shared" si="19"/>
        <v>6.9066176878137077E-6</v>
      </c>
      <c r="AA8" s="186">
        <f>AW20</f>
        <v>1.7926246746026956E-7</v>
      </c>
      <c r="AB8" s="187">
        <f t="shared" si="20"/>
        <v>25955.174524364786</v>
      </c>
      <c r="AC8" s="32"/>
      <c r="AD8" s="40">
        <v>4</v>
      </c>
      <c r="AE8" s="38">
        <v>18</v>
      </c>
      <c r="AF8" s="38">
        <f t="shared" si="38"/>
        <v>2603.4175373975577</v>
      </c>
      <c r="AG8" s="39">
        <f t="shared" si="21"/>
        <v>0</v>
      </c>
      <c r="AH8" s="40">
        <v>4</v>
      </c>
      <c r="AI8" s="38">
        <v>18</v>
      </c>
      <c r="AJ8" s="38">
        <f t="shared" si="39"/>
        <v>2586.5821085282346</v>
      </c>
      <c r="AK8" s="39">
        <f t="shared" si="40"/>
        <v>1.6568716452086084E-9</v>
      </c>
      <c r="AL8" s="40">
        <v>4</v>
      </c>
      <c r="AM8" s="38">
        <v>18</v>
      </c>
      <c r="AN8" s="38">
        <f t="shared" si="41"/>
        <v>2569.6723622271038</v>
      </c>
      <c r="AO8" s="39">
        <f t="shared" si="22"/>
        <v>1.9722382992867119E-9</v>
      </c>
      <c r="AP8" s="40">
        <v>4</v>
      </c>
      <c r="AQ8" s="38">
        <v>18</v>
      </c>
      <c r="AR8" s="38">
        <f t="shared" si="42"/>
        <v>2552.6862279014626</v>
      </c>
      <c r="AS8" s="39">
        <f t="shared" si="23"/>
        <v>2.0268528627940137E-9</v>
      </c>
      <c r="AT8" s="40">
        <v>4</v>
      </c>
      <c r="AU8" s="38">
        <v>18</v>
      </c>
      <c r="AV8" s="38">
        <f t="shared" si="43"/>
        <v>2535.6216088352508</v>
      </c>
      <c r="AW8" s="39">
        <f t="shared" si="24"/>
        <v>1.9576140667616458E-9</v>
      </c>
      <c r="AX8" s="40">
        <v>4</v>
      </c>
      <c r="AY8" s="38">
        <v>18</v>
      </c>
      <c r="AZ8" s="38">
        <f t="shared" si="44"/>
        <v>2518.4763848867833</v>
      </c>
      <c r="BA8" s="39">
        <f t="shared" si="25"/>
        <v>1.8246965641272918E-9</v>
      </c>
      <c r="BB8" s="40">
        <v>4</v>
      </c>
      <c r="BC8" s="38">
        <v>18</v>
      </c>
      <c r="BD8" s="38">
        <f t="shared" si="45"/>
        <v>2501.2479407909955</v>
      </c>
      <c r="BE8" s="39">
        <f t="shared" si="26"/>
        <v>1.6607858144192064E-9</v>
      </c>
      <c r="BF8" s="40">
        <v>4</v>
      </c>
      <c r="BG8" s="38">
        <v>18</v>
      </c>
      <c r="BH8" s="38">
        <f t="shared" si="46"/>
        <v>2483.9349910038491</v>
      </c>
      <c r="BI8" s="39">
        <f t="shared" si="27"/>
        <v>1.4852453284849733E-9</v>
      </c>
      <c r="BJ8" s="40">
        <v>4</v>
      </c>
      <c r="BK8" s="38">
        <v>18</v>
      </c>
      <c r="BL8" s="38">
        <f t="shared" si="47"/>
        <v>2466.5349629264651</v>
      </c>
      <c r="BM8" s="39">
        <f t="shared" si="28"/>
        <v>1.3098791760134358E-9</v>
      </c>
      <c r="BN8" s="40">
        <v>4</v>
      </c>
      <c r="BO8" s="38">
        <v>18</v>
      </c>
      <c r="BP8" s="38">
        <f t="shared" si="48"/>
        <v>2449.0456738497164</v>
      </c>
      <c r="BQ8" s="39">
        <f t="shared" si="29"/>
        <v>1.1418715864075599E-9</v>
      </c>
      <c r="BR8" s="40">
        <v>4</v>
      </c>
      <c r="BS8" s="38">
        <v>18</v>
      </c>
      <c r="BT8" s="38">
        <f t="shared" si="49"/>
        <v>2431.4649337387132</v>
      </c>
      <c r="BU8" s="39">
        <f t="shared" si="30"/>
        <v>9.8542381487076816E-10</v>
      </c>
      <c r="BV8" s="40">
        <v>4</v>
      </c>
      <c r="BW8" s="38">
        <v>18</v>
      </c>
      <c r="BX8" s="38">
        <f t="shared" si="50"/>
        <v>2342.1128157788503</v>
      </c>
      <c r="BY8" s="39">
        <f t="shared" si="31"/>
        <v>4.168259176666435E-10</v>
      </c>
      <c r="BZ8" s="40">
        <v>4</v>
      </c>
      <c r="CA8" s="38">
        <v>18</v>
      </c>
      <c r="CB8" s="38">
        <f t="shared" si="51"/>
        <v>2250.1493218026521</v>
      </c>
      <c r="CC8" s="39">
        <f t="shared" si="32"/>
        <v>1.4752452426262666E-10</v>
      </c>
      <c r="CD8" s="40">
        <v>4</v>
      </c>
      <c r="CE8" s="38">
        <v>18</v>
      </c>
      <c r="CF8" s="38">
        <f t="shared" si="52"/>
        <v>2155.3214254638065</v>
      </c>
      <c r="CG8" s="39">
        <f t="shared" si="33"/>
        <v>4.3833360943628785E-11</v>
      </c>
      <c r="CH8" s="40">
        <v>4</v>
      </c>
      <c r="CI8" s="38">
        <v>18</v>
      </c>
      <c r="CJ8" s="38">
        <f t="shared" si="53"/>
        <v>2057.4151432763974</v>
      </c>
      <c r="CK8" s="39">
        <f t="shared" si="34"/>
        <v>1.0751415345193403E-11</v>
      </c>
      <c r="CL8" s="40">
        <v>4</v>
      </c>
      <c r="CM8" s="38">
        <v>18</v>
      </c>
      <c r="CN8" s="38">
        <f t="shared" si="54"/>
        <v>1956.2829570423073</v>
      </c>
      <c r="CO8" s="39">
        <f t="shared" si="35"/>
        <v>2.1145401047475256E-12</v>
      </c>
      <c r="CP8" s="40">
        <v>4</v>
      </c>
      <c r="CQ8" s="38">
        <v>18</v>
      </c>
      <c r="CR8" s="38">
        <f t="shared" si="55"/>
        <v>1851.8743901064993</v>
      </c>
      <c r="CS8" s="39">
        <f t="shared" si="36"/>
        <v>3.2039274248346772E-13</v>
      </c>
    </row>
    <row r="9" spans="1:97" x14ac:dyDescent="0.3">
      <c r="A9" s="112" t="s">
        <v>164</v>
      </c>
      <c r="B9" s="113">
        <v>1.17</v>
      </c>
      <c r="C9" s="113" t="s">
        <v>165</v>
      </c>
      <c r="D9" s="194">
        <v>0.95</v>
      </c>
      <c r="E9" s="58">
        <f t="shared" si="37"/>
        <v>7.6</v>
      </c>
      <c r="F9" s="59">
        <f t="shared" si="0"/>
        <v>8.5499999999999989</v>
      </c>
      <c r="G9" s="59">
        <f t="shared" si="1"/>
        <v>0.62500000000000056</v>
      </c>
      <c r="H9" s="60">
        <f t="shared" si="2"/>
        <v>47.023809523809526</v>
      </c>
      <c r="I9" s="65">
        <f t="shared" si="3"/>
        <v>246.23999999999998</v>
      </c>
      <c r="J9" s="65">
        <f t="shared" si="10"/>
        <v>2990.6</v>
      </c>
      <c r="K9" s="65">
        <f t="shared" si="4"/>
        <v>2067.39</v>
      </c>
      <c r="L9" s="53">
        <f t="shared" si="5"/>
        <v>4811.75</v>
      </c>
      <c r="M9" s="76">
        <f t="shared" si="11"/>
        <v>1.0819780059250284E-7</v>
      </c>
      <c r="N9" s="77">
        <f t="shared" si="12"/>
        <v>1.6905906342578585E-3</v>
      </c>
      <c r="O9" s="77">
        <f t="shared" si="13"/>
        <v>0.12719681914892447</v>
      </c>
      <c r="P9" s="88">
        <f t="shared" si="14"/>
        <v>110.3160200124408</v>
      </c>
      <c r="Q9" s="89">
        <f t="shared" si="15"/>
        <v>88.995010217760438</v>
      </c>
      <c r="R9" s="89">
        <f t="shared" si="6"/>
        <v>71.003814549761842</v>
      </c>
      <c r="S9" s="89">
        <f t="shared" si="7"/>
        <v>67.371498699003979</v>
      </c>
      <c r="T9" s="82">
        <f t="shared" si="16"/>
        <v>838.40175209455003</v>
      </c>
      <c r="U9" s="183">
        <f t="shared" si="17"/>
        <v>760.90733736185166</v>
      </c>
      <c r="V9" s="83">
        <f t="shared" si="8"/>
        <v>44.377384093601194</v>
      </c>
      <c r="W9" s="181">
        <f t="shared" si="9"/>
        <v>3168.0645221555442</v>
      </c>
      <c r="X9" s="159">
        <f t="shared" si="18"/>
        <v>4811.7509957055472</v>
      </c>
      <c r="Y9" s="191">
        <v>2312.3150514924923</v>
      </c>
      <c r="Z9" s="185">
        <f t="shared" si="19"/>
        <v>6.9028908708962139E-6</v>
      </c>
      <c r="AA9" s="186">
        <f>BA20</f>
        <v>1.696773696901084E-7</v>
      </c>
      <c r="AB9" s="187">
        <f t="shared" si="20"/>
        <v>24580.624677915399</v>
      </c>
      <c r="AC9" s="32"/>
      <c r="AD9" s="40">
        <v>5</v>
      </c>
      <c r="AE9" s="38">
        <v>20</v>
      </c>
      <c r="AF9" s="38">
        <f t="shared" si="38"/>
        <v>2643.5793473008589</v>
      </c>
      <c r="AG9" s="39">
        <f t="shared" si="21"/>
        <v>0</v>
      </c>
      <c r="AH9" s="40">
        <v>5</v>
      </c>
      <c r="AI9" s="38">
        <v>20</v>
      </c>
      <c r="AJ9" s="38">
        <f t="shared" si="39"/>
        <v>2626.4842054641854</v>
      </c>
      <c r="AK9" s="39">
        <f t="shared" si="40"/>
        <v>2.4679053824805287E-9</v>
      </c>
      <c r="AL9" s="40">
        <v>5</v>
      </c>
      <c r="AM9" s="38">
        <v>20</v>
      </c>
      <c r="AN9" s="38">
        <f t="shared" si="41"/>
        <v>2609.3135997324393</v>
      </c>
      <c r="AO9" s="39">
        <f t="shared" si="22"/>
        <v>2.9453554673002398E-9</v>
      </c>
      <c r="AP9" s="40">
        <v>5</v>
      </c>
      <c r="AQ9" s="38">
        <v>20</v>
      </c>
      <c r="AR9" s="38">
        <f t="shared" si="42"/>
        <v>2592.0654275707698</v>
      </c>
      <c r="AS9" s="39">
        <f t="shared" si="23"/>
        <v>3.0350061222312932E-9</v>
      </c>
      <c r="AT9" s="40">
        <v>5</v>
      </c>
      <c r="AU9" s="38">
        <v>20</v>
      </c>
      <c r="AV9" s="38">
        <f t="shared" si="43"/>
        <v>2574.7375599179732</v>
      </c>
      <c r="AW9" s="39">
        <f t="shared" si="24"/>
        <v>2.9393035438879735E-9</v>
      </c>
      <c r="AX9" s="40">
        <v>5</v>
      </c>
      <c r="AY9" s="38">
        <v>20</v>
      </c>
      <c r="AZ9" s="38">
        <f t="shared" si="44"/>
        <v>2557.3278439258452</v>
      </c>
      <c r="BA9" s="39">
        <f t="shared" si="25"/>
        <v>2.7473229002826365E-9</v>
      </c>
      <c r="BB9" s="40">
        <v>5</v>
      </c>
      <c r="BC9" s="38">
        <v>20</v>
      </c>
      <c r="BD9" s="38">
        <f t="shared" si="45"/>
        <v>2539.8336239847445</v>
      </c>
      <c r="BE9" s="39">
        <f t="shared" si="26"/>
        <v>2.5075915439796874E-9</v>
      </c>
      <c r="BF9" s="40">
        <v>5</v>
      </c>
      <c r="BG9" s="38">
        <v>20</v>
      </c>
      <c r="BH9" s="38">
        <f t="shared" si="46"/>
        <v>2522.2535947190959</v>
      </c>
      <c r="BI9" s="39">
        <f t="shared" si="27"/>
        <v>2.2489955359660109E-9</v>
      </c>
      <c r="BJ9" s="40">
        <v>5</v>
      </c>
      <c r="BK9" s="38">
        <v>20</v>
      </c>
      <c r="BL9" s="38">
        <f t="shared" si="47"/>
        <v>2504.5851438436307</v>
      </c>
      <c r="BM9" s="39">
        <f t="shared" si="28"/>
        <v>1.9892656296759341E-9</v>
      </c>
      <c r="BN9" s="40">
        <v>5</v>
      </c>
      <c r="BO9" s="38">
        <v>20</v>
      </c>
      <c r="BP9" s="38">
        <f t="shared" si="48"/>
        <v>2486.8260549775073</v>
      </c>
      <c r="BQ9" s="39">
        <f t="shared" si="29"/>
        <v>1.7393007041000258E-9</v>
      </c>
      <c r="BR9" s="40">
        <v>5</v>
      </c>
      <c r="BS9" s="38">
        <v>20</v>
      </c>
      <c r="BT9" s="38">
        <f t="shared" si="49"/>
        <v>2468.9741043011013</v>
      </c>
      <c r="BU9" s="39">
        <f t="shared" si="30"/>
        <v>1.5055732503368999E-9</v>
      </c>
      <c r="BV9" s="40">
        <v>5</v>
      </c>
      <c r="BW9" s="38">
        <v>20</v>
      </c>
      <c r="BX9" s="38">
        <f t="shared" si="50"/>
        <v>2378.2435893978309</v>
      </c>
      <c r="BY9" s="39">
        <f t="shared" si="31"/>
        <v>6.4722636373026058E-10</v>
      </c>
      <c r="BZ9" s="40">
        <v>5</v>
      </c>
      <c r="CA9" s="38">
        <v>20</v>
      </c>
      <c r="CB9" s="38">
        <f t="shared" si="51"/>
        <v>2284.8614138962689</v>
      </c>
      <c r="CC9" s="39">
        <f t="shared" si="32"/>
        <v>2.3322549070827474E-10</v>
      </c>
      <c r="CD9" s="40">
        <v>5</v>
      </c>
      <c r="CE9" s="38">
        <v>20</v>
      </c>
      <c r="CF9" s="38">
        <f t="shared" si="52"/>
        <v>2188.5706481207753</v>
      </c>
      <c r="CG9" s="39">
        <f t="shared" si="33"/>
        <v>7.070792731011794E-11</v>
      </c>
      <c r="CH9" s="40">
        <v>5</v>
      </c>
      <c r="CI9" s="38">
        <v>20</v>
      </c>
      <c r="CJ9" s="38">
        <f t="shared" si="53"/>
        <v>2089.1540075536345</v>
      </c>
      <c r="CK9" s="39">
        <f t="shared" si="34"/>
        <v>1.7742346509182179E-11</v>
      </c>
      <c r="CL9" s="40">
        <v>5</v>
      </c>
      <c r="CM9" s="38">
        <v>20</v>
      </c>
      <c r="CN9" s="38">
        <f t="shared" si="54"/>
        <v>1986.4616982965201</v>
      </c>
      <c r="CO9" s="39">
        <f t="shared" si="35"/>
        <v>3.5810269689776655E-12</v>
      </c>
      <c r="CP9" s="40">
        <v>5</v>
      </c>
      <c r="CQ9" s="38">
        <v>20</v>
      </c>
      <c r="CR9" s="38">
        <f t="shared" si="55"/>
        <v>1880.4424650126075</v>
      </c>
      <c r="CS9" s="39">
        <f t="shared" si="36"/>
        <v>5.5895081730916267E-13</v>
      </c>
    </row>
    <row r="10" spans="1:97" x14ac:dyDescent="0.3">
      <c r="A10" s="112" t="s">
        <v>147</v>
      </c>
      <c r="B10" s="113">
        <v>-67837</v>
      </c>
      <c r="C10" s="113" t="s">
        <v>149</v>
      </c>
      <c r="D10" s="194">
        <v>0.94</v>
      </c>
      <c r="E10" s="58">
        <f t="shared" si="37"/>
        <v>7.52</v>
      </c>
      <c r="F10" s="59">
        <f t="shared" si="0"/>
        <v>8.4599999999999991</v>
      </c>
      <c r="G10" s="59">
        <f t="shared" si="1"/>
        <v>0.75000000000000067</v>
      </c>
      <c r="H10" s="60">
        <f t="shared" si="2"/>
        <v>47.023809523809526</v>
      </c>
      <c r="I10" s="65">
        <f t="shared" si="3"/>
        <v>243.64799999999997</v>
      </c>
      <c r="J10" s="65">
        <f t="shared" si="10"/>
        <v>2959.12</v>
      </c>
      <c r="K10" s="65">
        <f t="shared" si="4"/>
        <v>2045.6279999999999</v>
      </c>
      <c r="L10" s="53">
        <f t="shared" si="5"/>
        <v>4761.0999999999995</v>
      </c>
      <c r="M10" s="76">
        <f t="shared" si="11"/>
        <v>1.0821569523087326E-7</v>
      </c>
      <c r="N10" s="77">
        <f t="shared" si="12"/>
        <v>2.0290442855788755E-3</v>
      </c>
      <c r="O10" s="77">
        <f t="shared" si="13"/>
        <v>0.12721785600058019</v>
      </c>
      <c r="P10" s="88">
        <f t="shared" si="14"/>
        <v>109.33299464872667</v>
      </c>
      <c r="Q10" s="89">
        <f t="shared" si="15"/>
        <v>88.144063362007572</v>
      </c>
      <c r="R10" s="89">
        <f t="shared" si="6"/>
        <v>70.383507354207836</v>
      </c>
      <c r="S10" s="89">
        <f t="shared" si="7"/>
        <v>66.783816655727307</v>
      </c>
      <c r="T10" s="82">
        <f t="shared" si="16"/>
        <v>822.18411975842446</v>
      </c>
      <c r="U10" s="183">
        <f t="shared" si="17"/>
        <v>745.69877604258397</v>
      </c>
      <c r="V10" s="83">
        <f t="shared" si="8"/>
        <v>52.787630515655927</v>
      </c>
      <c r="W10" s="181">
        <f t="shared" si="9"/>
        <v>3140.4294736919392</v>
      </c>
      <c r="X10" s="159">
        <f t="shared" si="18"/>
        <v>4761.1000000086042</v>
      </c>
      <c r="Y10" s="191">
        <v>2296.4969200080918</v>
      </c>
      <c r="Z10" s="185">
        <f t="shared" si="19"/>
        <v>6.8991628212357162E-6</v>
      </c>
      <c r="AA10" s="186">
        <f>BE20</f>
        <v>1.5687510071514571E-7</v>
      </c>
      <c r="AB10" s="187">
        <f t="shared" si="20"/>
        <v>22738.280684184178</v>
      </c>
      <c r="AC10" s="32"/>
      <c r="AD10" s="40">
        <v>6</v>
      </c>
      <c r="AE10" s="38">
        <v>22</v>
      </c>
      <c r="AF10" s="38">
        <f t="shared" si="38"/>
        <v>2680.4435911414166</v>
      </c>
      <c r="AG10" s="39">
        <f t="shared" si="21"/>
        <v>0</v>
      </c>
      <c r="AH10" s="40">
        <v>6</v>
      </c>
      <c r="AI10" s="38">
        <v>22</v>
      </c>
      <c r="AJ10" s="38">
        <f t="shared" si="39"/>
        <v>2663.110060592182</v>
      </c>
      <c r="AK10" s="39">
        <f t="shared" si="40"/>
        <v>3.5204334253847298E-9</v>
      </c>
      <c r="AL10" s="40">
        <v>6</v>
      </c>
      <c r="AM10" s="38">
        <v>22</v>
      </c>
      <c r="AN10" s="38">
        <f t="shared" si="41"/>
        <v>2645.7000138172793</v>
      </c>
      <c r="AO10" s="39">
        <f t="shared" si="22"/>
        <v>4.2113419457181784E-9</v>
      </c>
      <c r="AP10" s="40">
        <v>6</v>
      </c>
      <c r="AQ10" s="38">
        <v>22</v>
      </c>
      <c r="AR10" s="38">
        <f t="shared" si="42"/>
        <v>2628.2113189623828</v>
      </c>
      <c r="AS10" s="39">
        <f t="shared" si="23"/>
        <v>4.3498636821430438E-9</v>
      </c>
      <c r="AT10" s="40">
        <v>6</v>
      </c>
      <c r="AU10" s="38">
        <v>22</v>
      </c>
      <c r="AV10" s="38">
        <f t="shared" si="43"/>
        <v>2610.6418172769095</v>
      </c>
      <c r="AW10" s="39">
        <f t="shared" si="24"/>
        <v>4.2229166928179753E-9</v>
      </c>
      <c r="AX10" s="40">
        <v>6</v>
      </c>
      <c r="AY10" s="38">
        <v>22</v>
      </c>
      <c r="AZ10" s="38">
        <f t="shared" si="44"/>
        <v>2592.9893258915695</v>
      </c>
      <c r="BA10" s="39">
        <f t="shared" si="25"/>
        <v>3.9568456420688929E-9</v>
      </c>
      <c r="BB10" s="40">
        <v>6</v>
      </c>
      <c r="BC10" s="38">
        <v>22</v>
      </c>
      <c r="BD10" s="38">
        <f t="shared" si="45"/>
        <v>2575.2511521647189</v>
      </c>
      <c r="BE10" s="39">
        <f t="shared" si="26"/>
        <v>3.6206581322351234E-9</v>
      </c>
      <c r="BF10" s="40">
        <v>6</v>
      </c>
      <c r="BG10" s="38">
        <v>22</v>
      </c>
      <c r="BH10" s="38">
        <f t="shared" si="46"/>
        <v>2557.4259725175466</v>
      </c>
      <c r="BI10" s="39">
        <f t="shared" si="27"/>
        <v>3.2556015080431352E-9</v>
      </c>
      <c r="BJ10" s="40">
        <v>6</v>
      </c>
      <c r="BK10" s="38">
        <v>22</v>
      </c>
      <c r="BL10" s="38">
        <f t="shared" si="47"/>
        <v>2539.5111382369369</v>
      </c>
      <c r="BM10" s="39">
        <f t="shared" si="28"/>
        <v>2.8871454985676806E-9</v>
      </c>
      <c r="BN10" s="40">
        <v>6</v>
      </c>
      <c r="BO10" s="38">
        <v>22</v>
      </c>
      <c r="BP10" s="38">
        <f t="shared" si="48"/>
        <v>2521.5044020350092</v>
      </c>
      <c r="BQ10" s="39">
        <f t="shared" si="29"/>
        <v>2.5310798676585556E-9</v>
      </c>
      <c r="BR10" s="40">
        <v>6</v>
      </c>
      <c r="BS10" s="38">
        <v>22</v>
      </c>
      <c r="BT10" s="38">
        <f t="shared" si="49"/>
        <v>2503.4035090813691</v>
      </c>
      <c r="BU10" s="39">
        <f t="shared" si="30"/>
        <v>2.1969043194643707E-9</v>
      </c>
      <c r="BV10" s="40">
        <v>6</v>
      </c>
      <c r="BW10" s="38">
        <v>22</v>
      </c>
      <c r="BX10" s="38">
        <f t="shared" si="50"/>
        <v>2411.407773284091</v>
      </c>
      <c r="BY10" s="39">
        <f t="shared" si="31"/>
        <v>9.5813400961273881E-10</v>
      </c>
      <c r="BZ10" s="40">
        <v>6</v>
      </c>
      <c r="CA10" s="38">
        <v>22</v>
      </c>
      <c r="CB10" s="38">
        <f t="shared" si="51"/>
        <v>2316.7233999530745</v>
      </c>
      <c r="CC10" s="39">
        <f t="shared" si="32"/>
        <v>3.5083998861969659E-10</v>
      </c>
      <c r="CD10" s="40">
        <v>6</v>
      </c>
      <c r="CE10" s="38">
        <v>22</v>
      </c>
      <c r="CF10" s="38">
        <f t="shared" si="52"/>
        <v>2219.0898765740417</v>
      </c>
      <c r="CG10" s="39">
        <f t="shared" si="33"/>
        <v>1.082937320592742E-10</v>
      </c>
      <c r="CH10" s="40">
        <v>6</v>
      </c>
      <c r="CI10" s="38">
        <v>22</v>
      </c>
      <c r="CJ10" s="38">
        <f t="shared" si="53"/>
        <v>2118.2868886353276</v>
      </c>
      <c r="CK10" s="39">
        <f t="shared" si="34"/>
        <v>2.7730410993951341E-11</v>
      </c>
      <c r="CL10" s="40">
        <v>6</v>
      </c>
      <c r="CM10" s="38">
        <v>22</v>
      </c>
      <c r="CN10" s="38">
        <f t="shared" si="54"/>
        <v>2014.1625533893321</v>
      </c>
      <c r="CO10" s="39">
        <f t="shared" si="35"/>
        <v>5.7276840437853048E-12</v>
      </c>
      <c r="CP10" s="40">
        <v>6</v>
      </c>
      <c r="CQ10" s="38">
        <v>22</v>
      </c>
      <c r="CR10" s="38">
        <f t="shared" si="55"/>
        <v>1906.6649007526742</v>
      </c>
      <c r="CS10" s="39">
        <f t="shared" si="36"/>
        <v>9.1800480738659773E-13</v>
      </c>
    </row>
    <row r="11" spans="1:97" x14ac:dyDescent="0.3">
      <c r="A11" s="112" t="s">
        <v>148</v>
      </c>
      <c r="B11" s="242">
        <f>4.7*10^13</f>
        <v>47000000000000</v>
      </c>
      <c r="C11" s="113"/>
      <c r="D11" s="194">
        <v>0.93</v>
      </c>
      <c r="E11" s="58">
        <f t="shared" si="37"/>
        <v>7.44</v>
      </c>
      <c r="F11" s="59">
        <f t="shared" si="0"/>
        <v>8.370000000000001</v>
      </c>
      <c r="G11" s="59">
        <f t="shared" si="1"/>
        <v>0.87499999999999933</v>
      </c>
      <c r="H11" s="60">
        <f t="shared" si="2"/>
        <v>47.023809523809526</v>
      </c>
      <c r="I11" s="65">
        <f t="shared" si="3"/>
        <v>241.05600000000001</v>
      </c>
      <c r="J11" s="65">
        <f t="shared" si="10"/>
        <v>2927.6400000000003</v>
      </c>
      <c r="K11" s="65">
        <f t="shared" si="4"/>
        <v>2023.8660000000004</v>
      </c>
      <c r="L11" s="53">
        <f t="shared" si="5"/>
        <v>4710.4500000000016</v>
      </c>
      <c r="M11" s="76">
        <f t="shared" si="11"/>
        <v>1.0823359578934646E-7</v>
      </c>
      <c r="N11" s="77">
        <f t="shared" si="12"/>
        <v>2.3676099078919523E-3</v>
      </c>
      <c r="O11" s="77">
        <f t="shared" si="13"/>
        <v>0.12723889981188052</v>
      </c>
      <c r="P11" s="88">
        <f t="shared" si="14"/>
        <v>108.34619925130234</v>
      </c>
      <c r="Q11" s="89">
        <f t="shared" si="15"/>
        <v>87.290677539081585</v>
      </c>
      <c r="R11" s="89">
        <f t="shared" si="6"/>
        <v>69.761103507751614</v>
      </c>
      <c r="S11" s="89">
        <f t="shared" si="7"/>
        <v>66.193921175918376</v>
      </c>
      <c r="T11" s="82">
        <f t="shared" si="16"/>
        <v>806.09572242968943</v>
      </c>
      <c r="U11" s="183">
        <f t="shared" si="17"/>
        <v>730.62297100211299</v>
      </c>
      <c r="V11" s="83">
        <f t="shared" si="8"/>
        <v>61.040965569282612</v>
      </c>
      <c r="W11" s="181">
        <f t="shared" si="9"/>
        <v>3112.6903410104474</v>
      </c>
      <c r="X11" s="159">
        <f t="shared" si="18"/>
        <v>4710.4500000115322</v>
      </c>
      <c r="Y11" s="191">
        <v>2280.6012004298645</v>
      </c>
      <c r="Z11" s="185">
        <f t="shared" si="19"/>
        <v>6.8954335382204661E-6</v>
      </c>
      <c r="AA11" s="186">
        <f>BI20</f>
        <v>1.4255622587816587E-7</v>
      </c>
      <c r="AB11" s="187">
        <f t="shared" si="20"/>
        <v>20674.004772578228</v>
      </c>
      <c r="AC11" s="32"/>
      <c r="AD11" s="40">
        <v>7</v>
      </c>
      <c r="AE11" s="38">
        <v>24</v>
      </c>
      <c r="AF11" s="38">
        <f t="shared" si="38"/>
        <v>2714.5467013468715</v>
      </c>
      <c r="AG11" s="39">
        <f t="shared" si="21"/>
        <v>0</v>
      </c>
      <c r="AH11" s="40">
        <v>7</v>
      </c>
      <c r="AI11" s="38">
        <v>24</v>
      </c>
      <c r="AJ11" s="38">
        <f t="shared" si="39"/>
        <v>2696.9926374111019</v>
      </c>
      <c r="AK11" s="39">
        <f t="shared" si="40"/>
        <v>4.8481731015621599E-9</v>
      </c>
      <c r="AL11" s="40">
        <v>7</v>
      </c>
      <c r="AM11" s="38">
        <v>24</v>
      </c>
      <c r="AN11" s="38">
        <f t="shared" si="41"/>
        <v>2679.3610837386809</v>
      </c>
      <c r="AO11" s="39">
        <f t="shared" si="22"/>
        <v>5.8118856346503892E-9</v>
      </c>
      <c r="AP11" s="40">
        <v>7</v>
      </c>
      <c r="AQ11" s="38">
        <v>24</v>
      </c>
      <c r="AR11" s="38">
        <f t="shared" si="42"/>
        <v>2661.6498813518383</v>
      </c>
      <c r="AS11" s="39">
        <f t="shared" si="23"/>
        <v>6.0159345561751909E-9</v>
      </c>
      <c r="AT11" s="40">
        <v>7</v>
      </c>
      <c r="AU11" s="38">
        <v>24</v>
      </c>
      <c r="AV11" s="38">
        <f t="shared" si="43"/>
        <v>2643.856844034347</v>
      </c>
      <c r="AW11" s="39">
        <f t="shared" si="24"/>
        <v>5.8531241036103226E-9</v>
      </c>
      <c r="AX11" s="40">
        <v>7</v>
      </c>
      <c r="AY11" s="38">
        <v>24</v>
      </c>
      <c r="AZ11" s="38">
        <f t="shared" si="44"/>
        <v>2625.9797611444124</v>
      </c>
      <c r="BA11" s="39">
        <f t="shared" si="25"/>
        <v>5.496541370955465E-9</v>
      </c>
      <c r="BB11" s="40">
        <v>7</v>
      </c>
      <c r="BC11" s="38">
        <v>24</v>
      </c>
      <c r="BD11" s="38">
        <f t="shared" si="45"/>
        <v>2608.0159057820833</v>
      </c>
      <c r="BE11" s="39">
        <f t="shared" si="26"/>
        <v>5.0409350258780827E-9</v>
      </c>
      <c r="BF11" s="40">
        <v>7</v>
      </c>
      <c r="BG11" s="38">
        <v>24</v>
      </c>
      <c r="BH11" s="38">
        <f t="shared" si="46"/>
        <v>2589.9639375287461</v>
      </c>
      <c r="BI11" s="39">
        <f t="shared" si="27"/>
        <v>4.5431447016413856E-9</v>
      </c>
      <c r="BJ11" s="40">
        <v>7</v>
      </c>
      <c r="BK11" s="38">
        <v>24</v>
      </c>
      <c r="BL11" s="38">
        <f t="shared" si="47"/>
        <v>2571.8211739718786</v>
      </c>
      <c r="BM11" s="39">
        <f t="shared" si="28"/>
        <v>4.0384522837910433E-9</v>
      </c>
      <c r="BN11" s="40">
        <v>7</v>
      </c>
      <c r="BO11" s="38">
        <v>24</v>
      </c>
      <c r="BP11" s="38">
        <f t="shared" si="48"/>
        <v>2553.5853392314984</v>
      </c>
      <c r="BQ11" s="39">
        <f t="shared" si="29"/>
        <v>3.5488933443403405E-9</v>
      </c>
      <c r="BR11" s="40">
        <v>7</v>
      </c>
      <c r="BS11" s="38">
        <v>24</v>
      </c>
      <c r="BT11" s="38">
        <f t="shared" si="49"/>
        <v>2535.2541497891521</v>
      </c>
      <c r="BU11" s="39">
        <f t="shared" si="30"/>
        <v>3.0878741156836079E-9</v>
      </c>
      <c r="BV11" s="40">
        <v>7</v>
      </c>
      <c r="BW11" s="38">
        <v>24</v>
      </c>
      <c r="BX11" s="38">
        <f t="shared" si="50"/>
        <v>2442.087958203625</v>
      </c>
      <c r="BY11" s="39">
        <f t="shared" si="31"/>
        <v>1.3643165608290816E-9</v>
      </c>
      <c r="BZ11" s="40">
        <v>7</v>
      </c>
      <c r="CA11" s="38">
        <v>24</v>
      </c>
      <c r="CB11" s="38">
        <f t="shared" si="51"/>
        <v>2346.1989217231508</v>
      </c>
      <c r="CC11" s="39">
        <f t="shared" si="32"/>
        <v>5.0684021540160374E-10</v>
      </c>
      <c r="CD11" s="40">
        <v>7</v>
      </c>
      <c r="CE11" s="38">
        <v>24</v>
      </c>
      <c r="CF11" s="38">
        <f t="shared" si="52"/>
        <v>2247.3232133496117</v>
      </c>
      <c r="CG11" s="39">
        <f t="shared" si="33"/>
        <v>1.5899898920157125E-10</v>
      </c>
      <c r="CH11" s="40">
        <v>7</v>
      </c>
      <c r="CI11" s="38">
        <v>24</v>
      </c>
      <c r="CJ11" s="38">
        <f t="shared" si="53"/>
        <v>2145.2377155240738</v>
      </c>
      <c r="CK11" s="39">
        <f t="shared" si="34"/>
        <v>4.1465264477185063E-11</v>
      </c>
      <c r="CL11" s="40">
        <v>7</v>
      </c>
      <c r="CM11" s="38">
        <v>24</v>
      </c>
      <c r="CN11" s="38">
        <f t="shared" si="54"/>
        <v>2039.7886131045757</v>
      </c>
      <c r="CO11" s="39">
        <f t="shared" si="35"/>
        <v>8.7445999953030501E-12</v>
      </c>
      <c r="CP11" s="40">
        <v>7</v>
      </c>
      <c r="CQ11" s="38">
        <v>24</v>
      </c>
      <c r="CR11" s="38">
        <f t="shared" si="55"/>
        <v>1930.9232747957378</v>
      </c>
      <c r="CS11" s="39">
        <f t="shared" si="36"/>
        <v>1.4353779787427462E-12</v>
      </c>
    </row>
    <row r="12" spans="1:97" x14ac:dyDescent="0.3">
      <c r="A12" s="112" t="s">
        <v>150</v>
      </c>
      <c r="B12" s="113">
        <f>((B13)*(B4*B7)*10^-6)/(B8*B14)</f>
        <v>6.5431331839261431E-6</v>
      </c>
      <c r="C12" s="113" t="s">
        <v>181</v>
      </c>
      <c r="D12" s="194">
        <v>0.92</v>
      </c>
      <c r="E12" s="58">
        <f t="shared" si="37"/>
        <v>7.36</v>
      </c>
      <c r="F12" s="59">
        <f t="shared" si="0"/>
        <v>8.2800000000000011</v>
      </c>
      <c r="G12" s="59">
        <f t="shared" si="1"/>
        <v>0.99999999999999956</v>
      </c>
      <c r="H12" s="60">
        <f t="shared" si="2"/>
        <v>47.023809523809526</v>
      </c>
      <c r="I12" s="65">
        <f t="shared" si="3"/>
        <v>238.464</v>
      </c>
      <c r="J12" s="65">
        <f t="shared" si="10"/>
        <v>2896.1600000000003</v>
      </c>
      <c r="K12" s="65">
        <f t="shared" si="4"/>
        <v>2002.1040000000003</v>
      </c>
      <c r="L12" s="53">
        <f t="shared" si="5"/>
        <v>4659.8000000000011</v>
      </c>
      <c r="M12" s="76">
        <f t="shared" si="11"/>
        <v>1.0825150227086077E-7</v>
      </c>
      <c r="N12" s="77">
        <f t="shared" si="12"/>
        <v>2.7062875567715181E-3</v>
      </c>
      <c r="O12" s="77">
        <f t="shared" si="13"/>
        <v>0.12725995058627979</v>
      </c>
      <c r="P12" s="88">
        <f t="shared" si="14"/>
        <v>107.35557792373589</v>
      </c>
      <c r="Q12" s="89">
        <f t="shared" si="15"/>
        <v>86.434825234390857</v>
      </c>
      <c r="R12" s="89">
        <f t="shared" si="6"/>
        <v>69.136576876461802</v>
      </c>
      <c r="S12" s="89">
        <f t="shared" si="7"/>
        <v>65.601788709124477</v>
      </c>
      <c r="T12" s="82">
        <f t="shared" si="16"/>
        <v>790.13705351869623</v>
      </c>
      <c r="U12" s="183">
        <f t="shared" si="17"/>
        <v>715.68035294075639</v>
      </c>
      <c r="V12" s="83">
        <f t="shared" si="8"/>
        <v>69.136576876461774</v>
      </c>
      <c r="W12" s="181">
        <f t="shared" si="9"/>
        <v>3084.8460166790678</v>
      </c>
      <c r="X12" s="159">
        <f t="shared" si="18"/>
        <v>4659.8000000149823</v>
      </c>
      <c r="Y12" s="191">
        <v>2264.6255307506999</v>
      </c>
      <c r="Z12" s="185">
        <f t="shared" si="19"/>
        <v>6.8917030212383147E-6</v>
      </c>
      <c r="AA12" s="186">
        <f>BM20</f>
        <v>1.2779455625780138E-7</v>
      </c>
      <c r="AB12" s="187">
        <f t="shared" si="20"/>
        <v>18543.247708726572</v>
      </c>
      <c r="AC12" s="32"/>
      <c r="AD12" s="40">
        <v>8</v>
      </c>
      <c r="AE12" s="38">
        <v>26</v>
      </c>
      <c r="AF12" s="38">
        <f t="shared" si="38"/>
        <v>2746.3015501014979</v>
      </c>
      <c r="AG12" s="39">
        <f t="shared" si="21"/>
        <v>0</v>
      </c>
      <c r="AH12" s="40">
        <v>8</v>
      </c>
      <c r="AI12" s="38">
        <v>26</v>
      </c>
      <c r="AJ12" s="38">
        <f t="shared" si="39"/>
        <v>2728.5421381991482</v>
      </c>
      <c r="AK12" s="39">
        <f t="shared" si="40"/>
        <v>6.4846530311555668E-9</v>
      </c>
      <c r="AL12" s="40">
        <v>8</v>
      </c>
      <c r="AM12" s="38">
        <v>26</v>
      </c>
      <c r="AN12" s="38">
        <f t="shared" si="41"/>
        <v>2710.7043300828823</v>
      </c>
      <c r="AO12" s="39">
        <f t="shared" si="22"/>
        <v>7.7885544499702386E-9</v>
      </c>
      <c r="AP12" s="40">
        <v>8</v>
      </c>
      <c r="AQ12" s="38">
        <v>26</v>
      </c>
      <c r="AR12" s="38">
        <f t="shared" si="42"/>
        <v>2692.7859415191442</v>
      </c>
      <c r="AS12" s="39">
        <f t="shared" si="23"/>
        <v>8.0777223240017841E-9</v>
      </c>
      <c r="AT12" s="40">
        <v>8</v>
      </c>
      <c r="AU12" s="38">
        <v>26</v>
      </c>
      <c r="AV12" s="38">
        <f t="shared" si="43"/>
        <v>2674.7847607172853</v>
      </c>
      <c r="AW12" s="39">
        <f t="shared" si="24"/>
        <v>7.8747157847373975E-9</v>
      </c>
      <c r="AX12" s="40">
        <v>8</v>
      </c>
      <c r="AY12" s="38">
        <v>26</v>
      </c>
      <c r="AZ12" s="38">
        <f t="shared" si="44"/>
        <v>2656.6985511753533</v>
      </c>
      <c r="BA12" s="39">
        <f t="shared" si="25"/>
        <v>7.4099251206939157E-9</v>
      </c>
      <c r="BB12" s="40">
        <v>8</v>
      </c>
      <c r="BC12" s="38">
        <v>26</v>
      </c>
      <c r="BD12" s="38">
        <f t="shared" si="45"/>
        <v>2638.5245540940414</v>
      </c>
      <c r="BE12" s="39">
        <f t="shared" si="26"/>
        <v>6.8097152344095981E-9</v>
      </c>
      <c r="BF12" s="40">
        <v>8</v>
      </c>
      <c r="BG12" s="38">
        <v>26</v>
      </c>
      <c r="BH12" s="38">
        <f t="shared" si="46"/>
        <v>2620.2614133744783</v>
      </c>
      <c r="BI12" s="39">
        <f t="shared" si="27"/>
        <v>6.1501374696765907E-9</v>
      </c>
      <c r="BJ12" s="40">
        <v>8</v>
      </c>
      <c r="BK12" s="38">
        <v>26</v>
      </c>
      <c r="BL12" s="38">
        <f t="shared" si="47"/>
        <v>2601.9064152251981</v>
      </c>
      <c r="BM12" s="39">
        <f t="shared" si="28"/>
        <v>5.4786186064530864E-9</v>
      </c>
      <c r="BN12" s="40">
        <v>8</v>
      </c>
      <c r="BO12" s="38">
        <v>26</v>
      </c>
      <c r="BP12" s="38">
        <f t="shared" si="48"/>
        <v>2583.4572571429103</v>
      </c>
      <c r="BQ12" s="39">
        <f t="shared" si="29"/>
        <v>4.8249738543419464E-9</v>
      </c>
      <c r="BR12" s="40">
        <v>8</v>
      </c>
      <c r="BS12" s="38">
        <v>26</v>
      </c>
      <c r="BT12" s="38">
        <f t="shared" si="49"/>
        <v>2564.9116288964924</v>
      </c>
      <c r="BU12" s="39">
        <f t="shared" si="30"/>
        <v>4.2075198042493917E-9</v>
      </c>
      <c r="BV12" s="40">
        <v>8</v>
      </c>
      <c r="BW12" s="38">
        <v>26</v>
      </c>
      <c r="BX12" s="38">
        <f t="shared" si="50"/>
        <v>2470.6555764066102</v>
      </c>
      <c r="BY12" s="39">
        <f t="shared" si="31"/>
        <v>1.8810825179040347E-9</v>
      </c>
      <c r="BZ12" s="40">
        <v>8</v>
      </c>
      <c r="CA12" s="38">
        <v>26</v>
      </c>
      <c r="CB12" s="38">
        <f t="shared" si="51"/>
        <v>2373.6448271005111</v>
      </c>
      <c r="CC12" s="39">
        <f t="shared" si="32"/>
        <v>7.0805146054690994E-10</v>
      </c>
      <c r="CD12" s="40">
        <v>8</v>
      </c>
      <c r="CE12" s="38">
        <v>26</v>
      </c>
      <c r="CF12" s="38">
        <f t="shared" si="52"/>
        <v>2273.6124677239313</v>
      </c>
      <c r="CG12" s="39">
        <f t="shared" si="33"/>
        <v>2.2541158045791443E-10</v>
      </c>
      <c r="CH12" s="40">
        <v>8</v>
      </c>
      <c r="CI12" s="38">
        <v>26</v>
      </c>
      <c r="CJ12" s="38">
        <f t="shared" si="53"/>
        <v>2170.3327706820446</v>
      </c>
      <c r="CK12" s="39">
        <f t="shared" si="34"/>
        <v>5.9769501189310113E-11</v>
      </c>
      <c r="CL12" s="40">
        <v>8</v>
      </c>
      <c r="CM12" s="38">
        <v>26</v>
      </c>
      <c r="CN12" s="38">
        <f t="shared" si="54"/>
        <v>2063.6501214987438</v>
      </c>
      <c r="CO12" s="39">
        <f t="shared" si="35"/>
        <v>1.2845299390243531E-11</v>
      </c>
      <c r="CP12" s="40">
        <v>8</v>
      </c>
      <c r="CQ12" s="38">
        <v>26</v>
      </c>
      <c r="CR12" s="38">
        <f t="shared" si="55"/>
        <v>1953.5112731961719</v>
      </c>
      <c r="CS12" s="39">
        <f t="shared" si="36"/>
        <v>2.1546972292652176E-12</v>
      </c>
    </row>
    <row r="13" spans="1:97" x14ac:dyDescent="0.3">
      <c r="A13" s="112" t="s">
        <v>178</v>
      </c>
      <c r="B13" s="113">
        <v>101325</v>
      </c>
      <c r="C13" s="113" t="s">
        <v>180</v>
      </c>
      <c r="D13" s="194">
        <v>0.91</v>
      </c>
      <c r="E13" s="58">
        <f t="shared" si="37"/>
        <v>7.28</v>
      </c>
      <c r="F13" s="59">
        <f t="shared" si="0"/>
        <v>8.19</v>
      </c>
      <c r="G13" s="59">
        <f t="shared" si="1"/>
        <v>1.1249999999999996</v>
      </c>
      <c r="H13" s="60">
        <f t="shared" si="2"/>
        <v>47.023809523809526</v>
      </c>
      <c r="I13" s="65">
        <f t="shared" si="3"/>
        <v>235.87199999999999</v>
      </c>
      <c r="J13" s="65">
        <f t="shared" si="10"/>
        <v>2864.6800000000003</v>
      </c>
      <c r="K13" s="65">
        <f t="shared" si="4"/>
        <v>1980.3419999999999</v>
      </c>
      <c r="L13" s="53">
        <f t="shared" si="5"/>
        <v>4609.1499999999996</v>
      </c>
      <c r="M13" s="76">
        <f t="shared" si="11"/>
        <v>1.0826941467835649E-7</v>
      </c>
      <c r="N13" s="77">
        <f t="shared" si="12"/>
        <v>3.0450772878287758E-3</v>
      </c>
      <c r="O13" s="77">
        <f t="shared" si="13"/>
        <v>0.1272810083272346</v>
      </c>
      <c r="P13" s="88">
        <f t="shared" si="14"/>
        <v>106.36109727269819</v>
      </c>
      <c r="Q13" s="89">
        <f t="shared" si="15"/>
        <v>85.576499432821066</v>
      </c>
      <c r="R13" s="89">
        <f t="shared" si="6"/>
        <v>68.509915328881732</v>
      </c>
      <c r="S13" s="89">
        <f t="shared" si="7"/>
        <v>65.007409176963137</v>
      </c>
      <c r="T13" s="82">
        <f t="shared" si="16"/>
        <v>774.30878814524283</v>
      </c>
      <c r="U13" s="183">
        <f t="shared" si="17"/>
        <v>700.87153035480446</v>
      </c>
      <c r="V13" s="83">
        <f t="shared" si="8"/>
        <v>77.073654744991913</v>
      </c>
      <c r="W13" s="181">
        <f t="shared" si="9"/>
        <v>3056.8960267738621</v>
      </c>
      <c r="X13" s="159">
        <f t="shared" si="18"/>
        <v>4609.1500000189017</v>
      </c>
      <c r="Y13" s="191">
        <v>2248.5679069370517</v>
      </c>
      <c r="Z13" s="185">
        <f t="shared" si="19"/>
        <v>6.8879712696767088E-6</v>
      </c>
      <c r="AA13" s="186">
        <f>BQ20</f>
        <v>1.1327709886517126E-7</v>
      </c>
      <c r="AB13" s="187">
        <f t="shared" si="20"/>
        <v>16445.640440438132</v>
      </c>
      <c r="AC13" s="32"/>
      <c r="AD13" s="40">
        <v>9</v>
      </c>
      <c r="AE13" s="38">
        <v>28</v>
      </c>
      <c r="AF13" s="38">
        <f t="shared" si="38"/>
        <v>2776.0330290393063</v>
      </c>
      <c r="AG13" s="39">
        <f t="shared" si="21"/>
        <v>0</v>
      </c>
      <c r="AH13" s="40">
        <v>9</v>
      </c>
      <c r="AI13" s="38">
        <v>28</v>
      </c>
      <c r="AJ13" s="38">
        <f t="shared" si="39"/>
        <v>2758.0813536249939</v>
      </c>
      <c r="AK13" s="39">
        <f t="shared" si="40"/>
        <v>8.4630679952877584E-9</v>
      </c>
      <c r="AL13" s="40">
        <v>9</v>
      </c>
      <c r="AM13" s="38">
        <v>28</v>
      </c>
      <c r="AN13" s="38">
        <f t="shared" si="41"/>
        <v>2740.0504332788328</v>
      </c>
      <c r="AO13" s="39">
        <f t="shared" si="22"/>
        <v>1.018260562872734E-8</v>
      </c>
      <c r="AP13" s="40">
        <v>9</v>
      </c>
      <c r="AQ13" s="38">
        <v>28</v>
      </c>
      <c r="AR13" s="38">
        <f t="shared" si="42"/>
        <v>2721.9380601207313</v>
      </c>
      <c r="AS13" s="39">
        <f t="shared" si="23"/>
        <v>1.0579509877107995E-8</v>
      </c>
      <c r="AT13" s="40">
        <v>9</v>
      </c>
      <c r="AU13" s="38">
        <v>28</v>
      </c>
      <c r="AV13" s="38">
        <f t="shared" si="43"/>
        <v>2703.7419984151911</v>
      </c>
      <c r="AW13" s="39">
        <f t="shared" si="24"/>
        <v>1.0332373810297306E-8</v>
      </c>
      <c r="AX13" s="40">
        <v>9</v>
      </c>
      <c r="AY13" s="38">
        <v>28</v>
      </c>
      <c r="AZ13" s="38">
        <f t="shared" si="44"/>
        <v>2685.4599874478736</v>
      </c>
      <c r="BA13" s="39">
        <f t="shared" si="25"/>
        <v>9.7405195417711304E-9</v>
      </c>
      <c r="BB13" s="40">
        <v>9</v>
      </c>
      <c r="BC13" s="38">
        <v>28</v>
      </c>
      <c r="BD13" s="38">
        <f t="shared" si="45"/>
        <v>2667.0892385526836</v>
      </c>
      <c r="BE13" s="39">
        <f t="shared" si="26"/>
        <v>8.9684072827107213E-9</v>
      </c>
      <c r="BF13" s="40">
        <v>9</v>
      </c>
      <c r="BG13" s="38">
        <v>28</v>
      </c>
      <c r="BH13" s="38">
        <f t="shared" si="46"/>
        <v>2648.628380949614</v>
      </c>
      <c r="BI13" s="39">
        <f t="shared" si="27"/>
        <v>8.1153024115111453E-9</v>
      </c>
      <c r="BJ13" s="40">
        <v>9</v>
      </c>
      <c r="BK13" s="38">
        <v>28</v>
      </c>
      <c r="BL13" s="38">
        <f t="shared" si="47"/>
        <v>2630.0746714676889</v>
      </c>
      <c r="BM13" s="39">
        <f t="shared" si="28"/>
        <v>7.2433662970020849E-9</v>
      </c>
      <c r="BN13" s="40">
        <v>9</v>
      </c>
      <c r="BO13" s="38">
        <v>28</v>
      </c>
      <c r="BP13" s="38">
        <f t="shared" si="48"/>
        <v>2611.4257826766875</v>
      </c>
      <c r="BQ13" s="39">
        <f t="shared" si="29"/>
        <v>6.3919057303777481E-9</v>
      </c>
      <c r="BR13" s="40">
        <v>9</v>
      </c>
      <c r="BS13" s="38">
        <v>28</v>
      </c>
      <c r="BT13" s="38">
        <f t="shared" si="49"/>
        <v>2592.6793793349138</v>
      </c>
      <c r="BU13" s="39">
        <f t="shared" si="30"/>
        <v>5.5852763661564153E-9</v>
      </c>
      <c r="BV13" s="40">
        <v>9</v>
      </c>
      <c r="BW13" s="38">
        <v>28</v>
      </c>
      <c r="BX13" s="38">
        <f t="shared" si="50"/>
        <v>2497.4029101907627</v>
      </c>
      <c r="BY13" s="39">
        <f t="shared" si="31"/>
        <v>2.5241753922738147E-9</v>
      </c>
      <c r="BZ13" s="40">
        <v>9</v>
      </c>
      <c r="CA13" s="38">
        <v>28</v>
      </c>
      <c r="CB13" s="38">
        <f t="shared" si="51"/>
        <v>2399.3419218642534</v>
      </c>
      <c r="CC13" s="39">
        <f t="shared" si="32"/>
        <v>9.6160358661285187E-10</v>
      </c>
      <c r="CD13" s="40">
        <v>9</v>
      </c>
      <c r="CE13" s="38">
        <v>28</v>
      </c>
      <c r="CF13" s="38">
        <f t="shared" si="52"/>
        <v>2298.2266114964418</v>
      </c>
      <c r="CG13" s="39">
        <f t="shared" si="33"/>
        <v>3.102816308131155E-10</v>
      </c>
      <c r="CH13" s="40">
        <v>9</v>
      </c>
      <c r="CI13" s="38">
        <v>28</v>
      </c>
      <c r="CJ13" s="38">
        <f t="shared" si="53"/>
        <v>2193.8288077640532</v>
      </c>
      <c r="CK13" s="39">
        <f t="shared" si="34"/>
        <v>8.3534060719468461E-11</v>
      </c>
      <c r="CL13" s="40">
        <v>9</v>
      </c>
      <c r="CM13" s="38">
        <v>28</v>
      </c>
      <c r="CN13" s="38">
        <f t="shared" si="54"/>
        <v>2085.9912115076227</v>
      </c>
      <c r="CO13" s="39">
        <f t="shared" si="35"/>
        <v>1.8266021987527224E-11</v>
      </c>
      <c r="CP13" s="40">
        <v>9</v>
      </c>
      <c r="CQ13" s="38">
        <v>28</v>
      </c>
      <c r="CR13" s="38">
        <f t="shared" si="55"/>
        <v>1974.6599992971537</v>
      </c>
      <c r="CS13" s="39">
        <f t="shared" si="36"/>
        <v>3.1254062533004252E-12</v>
      </c>
    </row>
    <row r="14" spans="1:97" x14ac:dyDescent="0.3">
      <c r="A14" s="112" t="s">
        <v>179</v>
      </c>
      <c r="B14" s="113">
        <v>298</v>
      </c>
      <c r="C14" s="113" t="s">
        <v>88</v>
      </c>
      <c r="D14" s="194">
        <v>0.9</v>
      </c>
      <c r="E14" s="58">
        <f t="shared" si="37"/>
        <v>7.2</v>
      </c>
      <c r="F14" s="59">
        <f t="shared" si="0"/>
        <v>8.1</v>
      </c>
      <c r="G14" s="59">
        <f t="shared" si="1"/>
        <v>1.2499999999999998</v>
      </c>
      <c r="H14" s="60">
        <f t="shared" si="2"/>
        <v>47.023809523809526</v>
      </c>
      <c r="I14" s="65">
        <f t="shared" si="3"/>
        <v>233.28</v>
      </c>
      <c r="J14" s="65">
        <f t="shared" si="10"/>
        <v>2833.2000000000003</v>
      </c>
      <c r="K14" s="65">
        <f t="shared" si="4"/>
        <v>1958.58</v>
      </c>
      <c r="L14" s="53">
        <f t="shared" si="5"/>
        <v>4558.5000000000009</v>
      </c>
      <c r="M14" s="76">
        <f t="shared" si="11"/>
        <v>1.082873330147758E-7</v>
      </c>
      <c r="N14" s="77">
        <f t="shared" si="12"/>
        <v>3.3839791567117435E-3</v>
      </c>
      <c r="O14" s="77">
        <f t="shared" si="13"/>
        <v>0.12730207303820371</v>
      </c>
      <c r="P14" s="88">
        <f t="shared" si="14"/>
        <v>105.36272355785671</v>
      </c>
      <c r="Q14" s="89">
        <f t="shared" si="15"/>
        <v>84.715693861118922</v>
      </c>
      <c r="R14" s="89">
        <f t="shared" si="6"/>
        <v>67.881106271883183</v>
      </c>
      <c r="S14" s="89">
        <f t="shared" si="7"/>
        <v>64.410772286711421</v>
      </c>
      <c r="T14" s="82">
        <f t="shared" si="16"/>
        <v>758.61160961656833</v>
      </c>
      <c r="U14" s="183">
        <f t="shared" si="17"/>
        <v>686.19712027506318</v>
      </c>
      <c r="V14" s="83">
        <f t="shared" si="8"/>
        <v>84.851382839853969</v>
      </c>
      <c r="W14" s="181">
        <f t="shared" si="9"/>
        <v>3028.8398872917874</v>
      </c>
      <c r="X14" s="159">
        <f t="shared" si="18"/>
        <v>4558.5000000232731</v>
      </c>
      <c r="Y14" s="191">
        <v>2232.4263182292898</v>
      </c>
      <c r="Z14" s="185">
        <f t="shared" si="19"/>
        <v>6.8842382829226881E-6</v>
      </c>
      <c r="AA14" s="186">
        <f>BU20</f>
        <v>9.9436898048658436E-8</v>
      </c>
      <c r="AB14" s="187">
        <f t="shared" si="20"/>
        <v>14444.139491122134</v>
      </c>
      <c r="AC14" s="32"/>
      <c r="AD14" s="40">
        <v>10</v>
      </c>
      <c r="AE14" s="38">
        <v>30</v>
      </c>
      <c r="AF14" s="38">
        <f t="shared" si="38"/>
        <v>2804.0016171489606</v>
      </c>
      <c r="AG14" s="39">
        <f t="shared" si="21"/>
        <v>0</v>
      </c>
      <c r="AH14" s="40">
        <v>10</v>
      </c>
      <c r="AI14" s="38">
        <v>30</v>
      </c>
      <c r="AJ14" s="38">
        <f t="shared" si="39"/>
        <v>2785.869078246973</v>
      </c>
      <c r="AK14" s="39">
        <f t="shared" si="40"/>
        <v>1.0816172037745263E-8</v>
      </c>
      <c r="AL14" s="40">
        <v>10</v>
      </c>
      <c r="AM14" s="38">
        <v>30</v>
      </c>
      <c r="AN14" s="38">
        <f t="shared" si="41"/>
        <v>2767.6564960188634</v>
      </c>
      <c r="AO14" s="39">
        <f t="shared" si="22"/>
        <v>1.3034843017050092E-8</v>
      </c>
      <c r="AP14" s="40">
        <v>10</v>
      </c>
      <c r="AQ14" s="38">
        <v>30</v>
      </c>
      <c r="AR14" s="38">
        <f t="shared" si="42"/>
        <v>2749.3616403401138</v>
      </c>
      <c r="AS14" s="39">
        <f t="shared" si="23"/>
        <v>1.3565196023816532E-8</v>
      </c>
      <c r="AT14" s="40">
        <v>10</v>
      </c>
      <c r="AU14" s="38">
        <v>30</v>
      </c>
      <c r="AV14" s="38">
        <f t="shared" si="43"/>
        <v>2730.9822529501371</v>
      </c>
      <c r="AW14" s="39">
        <f t="shared" si="24"/>
        <v>1.3270497513418086E-8</v>
      </c>
      <c r="AX14" s="40">
        <v>10</v>
      </c>
      <c r="AY14" s="38">
        <v>30</v>
      </c>
      <c r="AZ14" s="38">
        <f t="shared" si="44"/>
        <v>2712.51605035786</v>
      </c>
      <c r="BA14" s="39">
        <f t="shared" si="25"/>
        <v>1.2531675323083105E-8</v>
      </c>
      <c r="BB14" s="40">
        <v>10</v>
      </c>
      <c r="BC14" s="38">
        <v>30</v>
      </c>
      <c r="BD14" s="38">
        <f t="shared" si="45"/>
        <v>2693.9602158013176</v>
      </c>
      <c r="BE14" s="39">
        <f t="shared" si="26"/>
        <v>1.1558355868108782E-8</v>
      </c>
      <c r="BF14" s="40">
        <v>10</v>
      </c>
      <c r="BG14" s="38">
        <v>30</v>
      </c>
      <c r="BH14" s="38">
        <f t="shared" si="46"/>
        <v>2675.3133646898677</v>
      </c>
      <c r="BI14" s="39">
        <f t="shared" si="27"/>
        <v>1.0477397083560822E-8</v>
      </c>
      <c r="BJ14" s="40">
        <v>10</v>
      </c>
      <c r="BK14" s="38">
        <v>30</v>
      </c>
      <c r="BL14" s="38">
        <f t="shared" si="47"/>
        <v>2656.5727262150335</v>
      </c>
      <c r="BM14" s="39">
        <f t="shared" si="28"/>
        <v>9.3685380409913532E-9</v>
      </c>
      <c r="BN14" s="40">
        <v>10</v>
      </c>
      <c r="BO14" s="38">
        <v>30</v>
      </c>
      <c r="BP14" s="38">
        <f t="shared" si="48"/>
        <v>2637.7359494976845</v>
      </c>
      <c r="BQ14" s="39">
        <f t="shared" si="29"/>
        <v>8.2824656119699227E-9</v>
      </c>
      <c r="BR14" s="40">
        <v>10</v>
      </c>
      <c r="BS14" s="38">
        <v>30</v>
      </c>
      <c r="BT14" s="38">
        <f t="shared" si="49"/>
        <v>2618.8006757685207</v>
      </c>
      <c r="BU14" s="39">
        <f t="shared" si="30"/>
        <v>7.250827814081608E-9</v>
      </c>
      <c r="BV14" s="40">
        <v>10</v>
      </c>
      <c r="BW14" s="38">
        <v>30</v>
      </c>
      <c r="BX14" s="38">
        <f t="shared" si="50"/>
        <v>2522.5642942983391</v>
      </c>
      <c r="BY14" s="39">
        <f t="shared" si="31"/>
        <v>3.3096838490959405E-9</v>
      </c>
      <c r="BZ14" s="40">
        <v>10</v>
      </c>
      <c r="CA14" s="38">
        <v>30</v>
      </c>
      <c r="CB14" s="38">
        <f t="shared" si="51"/>
        <v>2423.5153395595289</v>
      </c>
      <c r="CC14" s="39">
        <f t="shared" si="32"/>
        <v>1.2748881971293249E-9</v>
      </c>
      <c r="CD14" s="40">
        <v>10</v>
      </c>
      <c r="CE14" s="38">
        <v>30</v>
      </c>
      <c r="CF14" s="38">
        <f t="shared" si="52"/>
        <v>2321.3812904239599</v>
      </c>
      <c r="CG14" s="39">
        <f t="shared" si="33"/>
        <v>4.1650544327350683E-10</v>
      </c>
      <c r="CH14" s="40">
        <v>10</v>
      </c>
      <c r="CI14" s="38">
        <v>30</v>
      </c>
      <c r="CJ14" s="38">
        <f t="shared" si="53"/>
        <v>2215.9316767377268</v>
      </c>
      <c r="CK14" s="39">
        <f t="shared" si="34"/>
        <v>1.1371373055995645E-10</v>
      </c>
      <c r="CL14" s="40">
        <v>10</v>
      </c>
      <c r="CM14" s="38">
        <v>30</v>
      </c>
      <c r="CN14" s="38">
        <f t="shared" si="54"/>
        <v>2107.007614549198</v>
      </c>
      <c r="CO14" s="39">
        <f t="shared" si="35"/>
        <v>2.5264921090856755E-11</v>
      </c>
      <c r="CP14" s="40">
        <v>10</v>
      </c>
      <c r="CQ14" s="38">
        <v>30</v>
      </c>
      <c r="CR14" s="38">
        <f t="shared" si="55"/>
        <v>1994.5547381562478</v>
      </c>
      <c r="CS14" s="39">
        <f t="shared" si="36"/>
        <v>4.4027387172107382E-12</v>
      </c>
    </row>
    <row r="15" spans="1:97" ht="15" thickBot="1" x14ac:dyDescent="0.35">
      <c r="A15" s="112" t="s">
        <v>206</v>
      </c>
      <c r="B15" s="113">
        <v>12.5</v>
      </c>
      <c r="C15" s="113" t="s">
        <v>205</v>
      </c>
      <c r="D15" s="194">
        <v>0.85</v>
      </c>
      <c r="E15" s="58">
        <f t="shared" si="37"/>
        <v>6.8</v>
      </c>
      <c r="F15" s="59">
        <f t="shared" si="0"/>
        <v>7.6499999999999995</v>
      </c>
      <c r="G15" s="59">
        <f t="shared" si="1"/>
        <v>1.8750000000000002</v>
      </c>
      <c r="H15" s="60">
        <f t="shared" si="2"/>
        <v>47.023809523809526</v>
      </c>
      <c r="I15" s="65">
        <f t="shared" si="3"/>
        <v>220.32</v>
      </c>
      <c r="J15" s="65">
        <f t="shared" si="10"/>
        <v>2675.7999999999997</v>
      </c>
      <c r="K15" s="65">
        <f t="shared" si="4"/>
        <v>1849.77</v>
      </c>
      <c r="L15" s="53">
        <f t="shared" si="5"/>
        <v>4305.25</v>
      </c>
      <c r="M15" s="76">
        <f t="shared" si="11"/>
        <v>1.0837701373383996E-7</v>
      </c>
      <c r="N15" s="77">
        <f t="shared" si="12"/>
        <v>5.0801725187737496E-3</v>
      </c>
      <c r="O15" s="77">
        <f t="shared" si="13"/>
        <v>0.1274075012644845</v>
      </c>
      <c r="P15" s="88">
        <f t="shared" si="14"/>
        <v>100.31125880233209</v>
      </c>
      <c r="Q15" s="89">
        <f t="shared" si="15"/>
        <v>80.374309936898698</v>
      </c>
      <c r="R15" s="89">
        <f t="shared" si="6"/>
        <v>64.704372512862065</v>
      </c>
      <c r="S15" s="89">
        <f t="shared" si="7"/>
        <v>61.393351579759511</v>
      </c>
      <c r="T15" s="82">
        <f t="shared" si="16"/>
        <v>682.11655985585821</v>
      </c>
      <c r="U15" s="183">
        <f t="shared" si="17"/>
        <v>614.86347101727495</v>
      </c>
      <c r="V15" s="83">
        <f t="shared" si="8"/>
        <v>121.32069846161639</v>
      </c>
      <c r="W15" s="181">
        <f t="shared" si="9"/>
        <v>2886.949270714882</v>
      </c>
      <c r="X15" s="159">
        <f t="shared" si="18"/>
        <v>4305.2500000496311</v>
      </c>
      <c r="Y15" s="191">
        <v>2150.3885240767713</v>
      </c>
      <c r="Z15" s="185">
        <f t="shared" si="19"/>
        <v>6.8655547997843161E-6</v>
      </c>
      <c r="AA15" s="186">
        <f>BY20</f>
        <v>4.6070122783737273E-8</v>
      </c>
      <c r="AB15" s="187">
        <f t="shared" si="20"/>
        <v>6710.3277342108731</v>
      </c>
      <c r="AC15" s="32"/>
      <c r="AD15" s="40">
        <v>11</v>
      </c>
      <c r="AE15" s="38">
        <v>32</v>
      </c>
      <c r="AF15" s="38">
        <f t="shared" si="38"/>
        <v>2830.4195112548859</v>
      </c>
      <c r="AG15" s="39">
        <f t="shared" si="21"/>
        <v>0</v>
      </c>
      <c r="AH15" s="40">
        <v>11</v>
      </c>
      <c r="AI15" s="38">
        <v>32</v>
      </c>
      <c r="AJ15" s="38">
        <f t="shared" si="39"/>
        <v>2812.1161366837409</v>
      </c>
      <c r="AK15" s="39">
        <f t="shared" si="40"/>
        <v>1.3576200390288507E-8</v>
      </c>
      <c r="AL15" s="40">
        <v>11</v>
      </c>
      <c r="AM15" s="38">
        <v>32</v>
      </c>
      <c r="AN15" s="38">
        <f t="shared" si="41"/>
        <v>2793.7319646584806</v>
      </c>
      <c r="AO15" s="39">
        <f t="shared" si="22"/>
        <v>1.6385510822565869E-8</v>
      </c>
      <c r="AP15" s="40">
        <v>11</v>
      </c>
      <c r="AQ15" s="38">
        <v>32</v>
      </c>
      <c r="AR15" s="38">
        <f t="shared" si="42"/>
        <v>2775.2647440434744</v>
      </c>
      <c r="AS15" s="39">
        <f t="shared" si="23"/>
        <v>1.707817181328659E-8</v>
      </c>
      <c r="AT15" s="40">
        <v>11</v>
      </c>
      <c r="AU15" s="38">
        <v>32</v>
      </c>
      <c r="AV15" s="38">
        <f t="shared" si="43"/>
        <v>2756.7121953019382</v>
      </c>
      <c r="AW15" s="39">
        <f t="shared" si="24"/>
        <v>1.6733069232813111E-8</v>
      </c>
      <c r="AX15" s="40">
        <v>11</v>
      </c>
      <c r="AY15" s="38">
        <v>32</v>
      </c>
      <c r="AZ15" s="38">
        <f t="shared" si="44"/>
        <v>2738.0720134288936</v>
      </c>
      <c r="BA15" s="39">
        <f t="shared" si="25"/>
        <v>1.5826431470008104E-8</v>
      </c>
      <c r="BB15" s="40">
        <v>11</v>
      </c>
      <c r="BC15" s="38">
        <v>32</v>
      </c>
      <c r="BD15" s="38">
        <f t="shared" si="45"/>
        <v>2719.3413551242611</v>
      </c>
      <c r="BE15" s="39">
        <f t="shared" si="26"/>
        <v>1.4620700671360193E-8</v>
      </c>
      <c r="BF15" s="40">
        <v>11</v>
      </c>
      <c r="BG15" s="38">
        <v>32</v>
      </c>
      <c r="BH15" s="38">
        <f t="shared" si="46"/>
        <v>2700.5188227524795</v>
      </c>
      <c r="BI15" s="39">
        <f t="shared" si="27"/>
        <v>1.3275074507786243E-8</v>
      </c>
      <c r="BJ15" s="40">
        <v>11</v>
      </c>
      <c r="BK15" s="38">
        <v>32</v>
      </c>
      <c r="BL15" s="38">
        <f t="shared" si="47"/>
        <v>2681.6016193999089</v>
      </c>
      <c r="BM15" s="39">
        <f t="shared" si="28"/>
        <v>1.1889962064676083E-8</v>
      </c>
      <c r="BN15" s="40">
        <v>11</v>
      </c>
      <c r="BO15" s="38">
        <v>32</v>
      </c>
      <c r="BP15" s="38">
        <f t="shared" si="48"/>
        <v>2662.5873720386157</v>
      </c>
      <c r="BQ15" s="39">
        <f t="shared" si="29"/>
        <v>1.0529493205444205E-8</v>
      </c>
      <c r="BR15" s="40">
        <v>11</v>
      </c>
      <c r="BS15" s="38">
        <v>32</v>
      </c>
      <c r="BT15" s="38">
        <f t="shared" si="49"/>
        <v>2643.4736996761612</v>
      </c>
      <c r="BU15" s="39">
        <f t="shared" si="30"/>
        <v>9.2339854229995638E-9</v>
      </c>
      <c r="BV15" s="40">
        <v>11</v>
      </c>
      <c r="BW15" s="38">
        <v>32</v>
      </c>
      <c r="BX15" s="38">
        <f t="shared" si="50"/>
        <v>2546.3306273826693</v>
      </c>
      <c r="BY15" s="39">
        <f t="shared" si="31"/>
        <v>4.2539652417319568E-9</v>
      </c>
      <c r="BZ15" s="40">
        <v>11</v>
      </c>
      <c r="CA15" s="38">
        <v>32</v>
      </c>
      <c r="CB15" s="38">
        <f t="shared" si="51"/>
        <v>2446.3484831686496</v>
      </c>
      <c r="CC15" s="39">
        <f t="shared" si="32"/>
        <v>1.6555208514531414E-9</v>
      </c>
      <c r="CD15" s="40">
        <v>11</v>
      </c>
      <c r="CE15" s="38">
        <v>32</v>
      </c>
      <c r="CF15" s="38">
        <f t="shared" si="52"/>
        <v>2343.2521783488578</v>
      </c>
      <c r="CG15" s="39">
        <f t="shared" si="33"/>
        <v>5.4711076460096257E-10</v>
      </c>
      <c r="CH15" s="40">
        <v>11</v>
      </c>
      <c r="CI15" s="38">
        <v>32</v>
      </c>
      <c r="CJ15" s="38">
        <f t="shared" si="53"/>
        <v>2236.8090713954184</v>
      </c>
      <c r="CK15" s="39">
        <f t="shared" si="34"/>
        <v>1.5132280660957695E-10</v>
      </c>
      <c r="CL15" s="40">
        <v>11</v>
      </c>
      <c r="CM15" s="38">
        <v>32</v>
      </c>
      <c r="CN15" s="38">
        <f t="shared" si="54"/>
        <v>2126.858781431953</v>
      </c>
      <c r="CO15" s="39">
        <f t="shared" si="35"/>
        <v>3.4121213723475651E-11</v>
      </c>
      <c r="CP15" s="40">
        <v>11</v>
      </c>
      <c r="CQ15" s="38">
        <v>32</v>
      </c>
      <c r="CR15" s="38">
        <f t="shared" si="55"/>
        <v>2013.3464305500115</v>
      </c>
      <c r="CS15" s="39">
        <f t="shared" si="36"/>
        <v>6.0476602868863668E-12</v>
      </c>
    </row>
    <row r="16" spans="1:97" ht="39" customHeight="1" x14ac:dyDescent="0.3">
      <c r="A16" s="149" t="s">
        <v>105</v>
      </c>
      <c r="B16" s="150">
        <v>8</v>
      </c>
      <c r="C16" s="196">
        <f>B16*($C$21+1)</f>
        <v>8</v>
      </c>
      <c r="D16" s="194">
        <v>0.8</v>
      </c>
      <c r="E16" s="58">
        <f t="shared" si="37"/>
        <v>6.4</v>
      </c>
      <c r="F16" s="59">
        <f t="shared" si="0"/>
        <v>7.2</v>
      </c>
      <c r="G16" s="59">
        <f t="shared" si="1"/>
        <v>2.4999999999999996</v>
      </c>
      <c r="H16" s="60">
        <f t="shared" si="2"/>
        <v>47.023809523809526</v>
      </c>
      <c r="I16" s="65">
        <f t="shared" si="3"/>
        <v>207.36</v>
      </c>
      <c r="J16" s="65">
        <f t="shared" si="10"/>
        <v>2518.4</v>
      </c>
      <c r="K16" s="65">
        <f t="shared" si="4"/>
        <v>1740.96</v>
      </c>
      <c r="L16" s="53">
        <f t="shared" si="5"/>
        <v>4052.0000000000005</v>
      </c>
      <c r="M16" s="76">
        <f t="shared" si="11"/>
        <v>1.0846684311844727E-7</v>
      </c>
      <c r="N16" s="77">
        <f t="shared" si="12"/>
        <v>6.7791776949029537E-3</v>
      </c>
      <c r="O16" s="77">
        <f t="shared" si="13"/>
        <v>0.12751310426126986</v>
      </c>
      <c r="P16" s="88">
        <f t="shared" si="14"/>
        <v>95.157283654241439</v>
      </c>
      <c r="Q16" s="89">
        <f t="shared" si="15"/>
        <v>75.970534131567192</v>
      </c>
      <c r="R16" s="89">
        <f t="shared" si="6"/>
        <v>61.47175782455858</v>
      </c>
      <c r="S16" s="89">
        <f t="shared" si="7"/>
        <v>58.317821804484026</v>
      </c>
      <c r="T16" s="82">
        <f t="shared" si="16"/>
        <v>609.00661538714519</v>
      </c>
      <c r="U16" s="183">
        <f t="shared" si="17"/>
        <v>546.98784574728381</v>
      </c>
      <c r="V16" s="83">
        <f t="shared" si="8"/>
        <v>153.67939456139644</v>
      </c>
      <c r="W16" s="181">
        <f t="shared" si="9"/>
        <v>2742.3261443775227</v>
      </c>
      <c r="X16" s="159">
        <f t="shared" si="18"/>
        <v>4052.000000073348</v>
      </c>
      <c r="Y16" s="191">
        <v>2065.9531199629623</v>
      </c>
      <c r="Z16" s="185">
        <f t="shared" si="19"/>
        <v>6.8468403446577957E-6</v>
      </c>
      <c r="AA16" s="186">
        <f>CC20</f>
        <v>1.8059748056905281E-8</v>
      </c>
      <c r="AB16" s="187">
        <f t="shared" si="20"/>
        <v>2637.676234264216</v>
      </c>
      <c r="AC16" s="32"/>
      <c r="AD16" s="40">
        <v>12</v>
      </c>
      <c r="AE16" s="38">
        <v>34</v>
      </c>
      <c r="AF16" s="38">
        <f t="shared" si="38"/>
        <v>2855.4619777654234</v>
      </c>
      <c r="AG16" s="39">
        <f t="shared" si="21"/>
        <v>0</v>
      </c>
      <c r="AH16" s="40">
        <v>12</v>
      </c>
      <c r="AI16" s="38">
        <v>34</v>
      </c>
      <c r="AJ16" s="38">
        <f t="shared" si="39"/>
        <v>2836.9966619545062</v>
      </c>
      <c r="AK16" s="39">
        <f t="shared" si="40"/>
        <v>1.6774813295066385E-8</v>
      </c>
      <c r="AL16" s="40">
        <v>12</v>
      </c>
      <c r="AM16" s="38">
        <v>34</v>
      </c>
      <c r="AN16" s="38">
        <f t="shared" si="41"/>
        <v>2818.4498338245839</v>
      </c>
      <c r="AO16" s="39">
        <f t="shared" si="22"/>
        <v>2.027421529229176E-8</v>
      </c>
      <c r="AP16" s="40">
        <v>12</v>
      </c>
      <c r="AQ16" s="38">
        <v>34</v>
      </c>
      <c r="AR16" s="38">
        <f t="shared" si="42"/>
        <v>2799.8192223228339</v>
      </c>
      <c r="AS16" s="39">
        <f t="shared" si="23"/>
        <v>2.1161227513276455E-8</v>
      </c>
      <c r="AT16" s="40">
        <v>12</v>
      </c>
      <c r="AU16" s="38">
        <v>34</v>
      </c>
      <c r="AV16" s="38">
        <f t="shared" si="43"/>
        <v>2781.1025277440117</v>
      </c>
      <c r="AW16" s="39">
        <f t="shared" si="24"/>
        <v>2.076355159174513E-8</v>
      </c>
      <c r="AX16" s="40">
        <v>12</v>
      </c>
      <c r="AY16" s="38">
        <v>34</v>
      </c>
      <c r="AZ16" s="38">
        <f t="shared" si="44"/>
        <v>2762.2974246893368</v>
      </c>
      <c r="BA16" s="39">
        <f t="shared" si="25"/>
        <v>1.9667406799587191E-8</v>
      </c>
      <c r="BB16" s="40">
        <v>12</v>
      </c>
      <c r="BC16" s="38">
        <v>34</v>
      </c>
      <c r="BD16" s="38">
        <f t="shared" si="45"/>
        <v>2743.4010447023002</v>
      </c>
      <c r="BE16" s="39">
        <f t="shared" si="26"/>
        <v>1.8196265265304323E-8</v>
      </c>
      <c r="BF16" s="40">
        <v>12</v>
      </c>
      <c r="BG16" s="38">
        <v>34</v>
      </c>
      <c r="BH16" s="38">
        <f t="shared" si="46"/>
        <v>2724.4119777816004</v>
      </c>
      <c r="BI16" s="39">
        <f t="shared" si="27"/>
        <v>1.6546772118709751E-8</v>
      </c>
      <c r="BJ16" s="40">
        <v>12</v>
      </c>
      <c r="BK16" s="38">
        <v>34</v>
      </c>
      <c r="BL16" s="38">
        <f t="shared" si="47"/>
        <v>2705.3274022675701</v>
      </c>
      <c r="BM16" s="39">
        <f t="shared" si="28"/>
        <v>1.4843343251914877E-8</v>
      </c>
      <c r="BN16" s="40">
        <v>12</v>
      </c>
      <c r="BO16" s="38">
        <v>34</v>
      </c>
      <c r="BP16" s="38">
        <f t="shared" si="48"/>
        <v>2686.1449241366417</v>
      </c>
      <c r="BQ16" s="39">
        <f t="shared" si="29"/>
        <v>1.3165786264051945E-8</v>
      </c>
      <c r="BR16" s="40">
        <v>12</v>
      </c>
      <c r="BS16" s="38">
        <v>34</v>
      </c>
      <c r="BT16" s="38">
        <f t="shared" si="49"/>
        <v>2666.8621413302667</v>
      </c>
      <c r="BU16" s="39">
        <f t="shared" si="30"/>
        <v>1.1564587875709556E-8</v>
      </c>
      <c r="BV16" s="40">
        <v>12</v>
      </c>
      <c r="BW16" s="38">
        <v>34</v>
      </c>
      <c r="BX16" s="38">
        <f t="shared" si="50"/>
        <v>2568.8595843826565</v>
      </c>
      <c r="BY16" s="39">
        <f t="shared" si="31"/>
        <v>5.3735804177059839E-9</v>
      </c>
      <c r="BZ16" s="40">
        <v>12</v>
      </c>
      <c r="CA16" s="38">
        <v>34</v>
      </c>
      <c r="CB16" s="38">
        <f t="shared" si="51"/>
        <v>2467.9928364948087</v>
      </c>
      <c r="CC16" s="39">
        <f t="shared" si="32"/>
        <v>2.1113077270673294E-9</v>
      </c>
      <c r="CD16" s="40">
        <v>12</v>
      </c>
      <c r="CE16" s="38">
        <v>34</v>
      </c>
      <c r="CF16" s="38">
        <f t="shared" si="52"/>
        <v>2363.984375102274</v>
      </c>
      <c r="CG16" s="39">
        <f t="shared" si="33"/>
        <v>7.052433155895942E-10</v>
      </c>
      <c r="CH16" s="40">
        <v>12</v>
      </c>
      <c r="CI16" s="38">
        <v>34</v>
      </c>
      <c r="CJ16" s="38">
        <f t="shared" si="53"/>
        <v>2256.5995003541457</v>
      </c>
      <c r="CK16" s="39">
        <f t="shared" si="34"/>
        <v>1.9743094743165753E-10</v>
      </c>
      <c r="CL16" s="40">
        <v>12</v>
      </c>
      <c r="CM16" s="38">
        <v>34</v>
      </c>
      <c r="CN16" s="38">
        <f t="shared" si="54"/>
        <v>2145.6764123855492</v>
      </c>
      <c r="CO16" s="39">
        <f t="shared" si="35"/>
        <v>4.5134306341991408E-11</v>
      </c>
      <c r="CP16" s="40">
        <v>12</v>
      </c>
      <c r="CQ16" s="38">
        <v>34</v>
      </c>
      <c r="CR16" s="38">
        <f t="shared" si="55"/>
        <v>2031.1597477493442</v>
      </c>
      <c r="CS16" s="39">
        <f t="shared" si="36"/>
        <v>8.1267865621207567E-12</v>
      </c>
    </row>
    <row r="17" spans="1:97" x14ac:dyDescent="0.3">
      <c r="A17" s="151" t="s">
        <v>71</v>
      </c>
      <c r="B17" s="152">
        <v>18</v>
      </c>
      <c r="C17" s="153">
        <f>B17*($C$21+1)</f>
        <v>18</v>
      </c>
      <c r="D17" s="194">
        <v>0.75</v>
      </c>
      <c r="E17" s="58">
        <f t="shared" si="37"/>
        <v>6</v>
      </c>
      <c r="F17" s="59">
        <f t="shared" si="0"/>
        <v>6.75</v>
      </c>
      <c r="G17" s="59">
        <f t="shared" si="1"/>
        <v>3.125</v>
      </c>
      <c r="H17" s="60">
        <f t="shared" si="2"/>
        <v>47.023809523809526</v>
      </c>
      <c r="I17" s="65">
        <f t="shared" si="3"/>
        <v>194.39999999999998</v>
      </c>
      <c r="J17" s="65">
        <f t="shared" si="10"/>
        <v>2361</v>
      </c>
      <c r="K17" s="65">
        <f t="shared" si="4"/>
        <v>1632.15</v>
      </c>
      <c r="L17" s="53">
        <f t="shared" si="5"/>
        <v>3798.75</v>
      </c>
      <c r="M17" s="76">
        <f t="shared" si="11"/>
        <v>1.0855682153857318E-7</v>
      </c>
      <c r="N17" s="77">
        <f t="shared" si="12"/>
        <v>8.4810016827010313E-3</v>
      </c>
      <c r="O17" s="77">
        <f t="shared" si="13"/>
        <v>0.12761888246350123</v>
      </c>
      <c r="P17" s="88">
        <f t="shared" si="14"/>
        <v>89.896497984502531</v>
      </c>
      <c r="Q17" s="89">
        <f t="shared" si="15"/>
        <v>71.504837052532167</v>
      </c>
      <c r="R17" s="89">
        <f t="shared" si="6"/>
        <v>58.181034505202319</v>
      </c>
      <c r="S17" s="89">
        <f t="shared" si="7"/>
        <v>55.182633128147792</v>
      </c>
      <c r="T17" s="82">
        <f t="shared" si="16"/>
        <v>539.37898790701524</v>
      </c>
      <c r="U17" s="183">
        <f t="shared" si="17"/>
        <v>482.65765010459211</v>
      </c>
      <c r="V17" s="83">
        <f t="shared" si="8"/>
        <v>181.81573282875723</v>
      </c>
      <c r="W17" s="181">
        <f t="shared" si="9"/>
        <v>2594.8976292402831</v>
      </c>
      <c r="X17" s="159">
        <f t="shared" si="18"/>
        <v>3798.7500000806476</v>
      </c>
      <c r="Y17" s="191">
        <v>1978.8877921633732</v>
      </c>
      <c r="Z17" s="185">
        <f t="shared" si="19"/>
        <v>6.8280948404648972E-6</v>
      </c>
      <c r="AA17" s="186">
        <f>CG20</f>
        <v>6.0237094309982517E-9</v>
      </c>
      <c r="AB17" s="187">
        <f t="shared" si="20"/>
        <v>882.19475149939797</v>
      </c>
      <c r="AC17" s="32"/>
      <c r="AD17" s="40">
        <v>13</v>
      </c>
      <c r="AE17" s="38">
        <v>36</v>
      </c>
      <c r="AF17" s="38">
        <f t="shared" si="38"/>
        <v>2879.275535336049</v>
      </c>
      <c r="AG17" s="39">
        <f t="shared" si="21"/>
        <v>0</v>
      </c>
      <c r="AH17" s="40">
        <v>13</v>
      </c>
      <c r="AI17" s="38">
        <v>36</v>
      </c>
      <c r="AJ17" s="38">
        <f t="shared" si="39"/>
        <v>2860.6562252276954</v>
      </c>
      <c r="AK17" s="39">
        <f t="shared" si="40"/>
        <v>2.0443056567589288E-8</v>
      </c>
      <c r="AL17" s="40">
        <v>13</v>
      </c>
      <c r="AM17" s="38">
        <v>36</v>
      </c>
      <c r="AN17" s="38">
        <f t="shared" si="41"/>
        <v>2841.954723016006</v>
      </c>
      <c r="AO17" s="39">
        <f t="shared" si="22"/>
        <v>2.4739867916426203E-8</v>
      </c>
      <c r="AP17" s="40">
        <v>13</v>
      </c>
      <c r="AQ17" s="38">
        <v>36</v>
      </c>
      <c r="AR17" s="38">
        <f t="shared" si="42"/>
        <v>2823.1687387083771</v>
      </c>
      <c r="AS17" s="39">
        <f t="shared" si="23"/>
        <v>2.5856483402241585E-8</v>
      </c>
      <c r="AT17" s="40">
        <v>13</v>
      </c>
      <c r="AU17" s="38">
        <v>36</v>
      </c>
      <c r="AV17" s="38">
        <f t="shared" si="43"/>
        <v>2804.2959534208167</v>
      </c>
      <c r="AW17" s="39">
        <f t="shared" si="24"/>
        <v>2.5404809457664375E-8</v>
      </c>
      <c r="AX17" s="40">
        <v>13</v>
      </c>
      <c r="AY17" s="38">
        <v>36</v>
      </c>
      <c r="AZ17" s="38">
        <f t="shared" si="44"/>
        <v>2785.3340223615314</v>
      </c>
      <c r="BA17" s="39">
        <f t="shared" si="25"/>
        <v>2.4096716046081857E-8</v>
      </c>
      <c r="BB17" s="40">
        <v>13</v>
      </c>
      <c r="BC17" s="38">
        <v>36</v>
      </c>
      <c r="BD17" s="38">
        <f t="shared" si="45"/>
        <v>2766.2800531520847</v>
      </c>
      <c r="BE17" s="39">
        <f t="shared" si="26"/>
        <v>2.2325469917600248E-8</v>
      </c>
      <c r="BF17" s="40">
        <v>13</v>
      </c>
      <c r="BG17" s="38">
        <v>36</v>
      </c>
      <c r="BH17" s="38">
        <f t="shared" si="46"/>
        <v>2747.1326240322533</v>
      </c>
      <c r="BI17" s="39">
        <f t="shared" si="27"/>
        <v>2.0330623441753312E-8</v>
      </c>
      <c r="BJ17" s="40">
        <v>13</v>
      </c>
      <c r="BK17" s="38">
        <v>36</v>
      </c>
      <c r="BL17" s="38">
        <f t="shared" si="47"/>
        <v>2727.8888898107193</v>
      </c>
      <c r="BM17" s="39">
        <f t="shared" si="28"/>
        <v>1.82641755299866E-8</v>
      </c>
      <c r="BN17" s="40">
        <v>13</v>
      </c>
      <c r="BO17" s="38">
        <v>36</v>
      </c>
      <c r="BP17" s="38">
        <f t="shared" si="48"/>
        <v>2708.5464364985855</v>
      </c>
      <c r="BQ17" s="39">
        <f t="shared" si="29"/>
        <v>1.6224015187218457E-8</v>
      </c>
      <c r="BR17" s="40">
        <v>13</v>
      </c>
      <c r="BS17" s="38">
        <v>36</v>
      </c>
      <c r="BT17" s="38">
        <f t="shared" si="49"/>
        <v>2689.1028420049747</v>
      </c>
      <c r="BU17" s="39">
        <f t="shared" si="30"/>
        <v>1.4272419277546665E-8</v>
      </c>
      <c r="BV17" s="40">
        <v>13</v>
      </c>
      <c r="BW17" s="38">
        <v>36</v>
      </c>
      <c r="BX17" s="38">
        <f t="shared" si="50"/>
        <v>2590.28297789302</v>
      </c>
      <c r="BY17" s="39">
        <f t="shared" si="31"/>
        <v>6.6852380318723557E-9</v>
      </c>
      <c r="BZ17" s="40">
        <v>13</v>
      </c>
      <c r="CA17" s="38">
        <v>36</v>
      </c>
      <c r="CB17" s="38">
        <f t="shared" si="51"/>
        <v>2488.5750364867531</v>
      </c>
      <c r="CC17" s="39">
        <f t="shared" si="32"/>
        <v>2.6502161869622691E-9</v>
      </c>
      <c r="CD17" s="40">
        <v>13</v>
      </c>
      <c r="CE17" s="38">
        <v>36</v>
      </c>
      <c r="CF17" s="38">
        <f t="shared" si="52"/>
        <v>2383.6991807802724</v>
      </c>
      <c r="CG17" s="39">
        <f t="shared" si="33"/>
        <v>8.9415450119114975E-10</v>
      </c>
      <c r="CH17" s="40">
        <v>13</v>
      </c>
      <c r="CI17" s="38">
        <v>36</v>
      </c>
      <c r="CJ17" s="38">
        <f t="shared" si="53"/>
        <v>2275.4187536077234</v>
      </c>
      <c r="CK17" s="39">
        <f t="shared" si="34"/>
        <v>2.5315924072976341E-10</v>
      </c>
      <c r="CL17" s="40">
        <v>13</v>
      </c>
      <c r="CM17" s="38">
        <v>36</v>
      </c>
      <c r="CN17" s="38">
        <f t="shared" si="54"/>
        <v>2163.5706057497569</v>
      </c>
      <c r="CO17" s="39">
        <f t="shared" si="35"/>
        <v>5.8622913222998686E-11</v>
      </c>
      <c r="CP17" s="40">
        <v>13</v>
      </c>
      <c r="CQ17" s="38">
        <v>36</v>
      </c>
      <c r="CR17" s="38">
        <f t="shared" si="55"/>
        <v>2048.0989120473796</v>
      </c>
      <c r="CS17" s="39">
        <f t="shared" si="36"/>
        <v>1.0712282551780066E-11</v>
      </c>
    </row>
    <row r="18" spans="1:97" x14ac:dyDescent="0.3">
      <c r="A18" s="151" t="s">
        <v>100</v>
      </c>
      <c r="B18" s="152">
        <f>B15*2</f>
        <v>25</v>
      </c>
      <c r="C18" s="153">
        <f>B18*($C$21+1)</f>
        <v>25</v>
      </c>
      <c r="D18" s="194">
        <v>0.7</v>
      </c>
      <c r="E18" s="58">
        <f t="shared" si="37"/>
        <v>5.6</v>
      </c>
      <c r="F18" s="59">
        <f t="shared" si="0"/>
        <v>6.3</v>
      </c>
      <c r="G18" s="59">
        <f t="shared" si="1"/>
        <v>3.7500000000000004</v>
      </c>
      <c r="H18" s="60">
        <f t="shared" si="2"/>
        <v>47.023809523809526</v>
      </c>
      <c r="I18" s="65">
        <f t="shared" si="3"/>
        <v>181.43999999999997</v>
      </c>
      <c r="J18" s="65">
        <f t="shared" si="10"/>
        <v>2203.6</v>
      </c>
      <c r="K18" s="65">
        <f t="shared" si="4"/>
        <v>1523.34</v>
      </c>
      <c r="L18" s="53">
        <f t="shared" si="5"/>
        <v>3545.4999999999995</v>
      </c>
      <c r="M18" s="76">
        <f t="shared" si="11"/>
        <v>1.0864694936542184E-7</v>
      </c>
      <c r="N18" s="77">
        <f t="shared" si="12"/>
        <v>1.0185651503008299E-2</v>
      </c>
      <c r="O18" s="77">
        <f t="shared" si="13"/>
        <v>0.12772483630756437</v>
      </c>
      <c r="P18" s="88">
        <f t="shared" si="14"/>
        <v>84.524892335077425</v>
      </c>
      <c r="Q18" s="89">
        <f t="shared" si="15"/>
        <v>66.978717601491823</v>
      </c>
      <c r="R18" s="89">
        <f t="shared" si="6"/>
        <v>54.829521580222377</v>
      </c>
      <c r="S18" s="89">
        <f t="shared" si="7"/>
        <v>51.986089619924236</v>
      </c>
      <c r="T18" s="82">
        <f t="shared" si="16"/>
        <v>473.33939707643356</v>
      </c>
      <c r="U18" s="183">
        <f t="shared" si="17"/>
        <v>421.96592088939849</v>
      </c>
      <c r="V18" s="83">
        <f t="shared" si="8"/>
        <v>205.61070592583394</v>
      </c>
      <c r="W18" s="181">
        <f t="shared" si="9"/>
        <v>2444.583976175009</v>
      </c>
      <c r="X18" s="159">
        <f t="shared" si="18"/>
        <v>3545.5000000666751</v>
      </c>
      <c r="Y18" s="191">
        <v>1888.9960737831007</v>
      </c>
      <c r="Z18" s="185">
        <f t="shared" si="19"/>
        <v>6.8093182098714263E-6</v>
      </c>
      <c r="AA18" s="186">
        <f>CK20</f>
        <v>1.6857541225208536E-9</v>
      </c>
      <c r="AB18" s="187">
        <f t="shared" si="20"/>
        <v>247.56577245531375</v>
      </c>
      <c r="AC18" s="32"/>
      <c r="AD18" s="40">
        <v>14</v>
      </c>
      <c r="AE18" s="38">
        <v>38</v>
      </c>
      <c r="AF18" s="38">
        <f t="shared" si="38"/>
        <v>2901.9839776684562</v>
      </c>
      <c r="AG18" s="39">
        <f t="shared" si="21"/>
        <v>0</v>
      </c>
      <c r="AH18" s="40">
        <v>14</v>
      </c>
      <c r="AI18" s="38">
        <v>38</v>
      </c>
      <c r="AJ18" s="38">
        <f t="shared" si="39"/>
        <v>2883.2178196726104</v>
      </c>
      <c r="AK18" s="39">
        <f t="shared" si="40"/>
        <v>2.4611335021920814E-8</v>
      </c>
      <c r="AL18" s="40">
        <v>14</v>
      </c>
      <c r="AM18" s="38">
        <v>38</v>
      </c>
      <c r="AN18" s="38">
        <f t="shared" si="41"/>
        <v>2864.3688213358419</v>
      </c>
      <c r="AO18" s="39">
        <f t="shared" si="22"/>
        <v>2.9820645313978969E-8</v>
      </c>
      <c r="AP18" s="40">
        <v>14</v>
      </c>
      <c r="AQ18" s="38">
        <v>38</v>
      </c>
      <c r="AR18" s="38">
        <f t="shared" si="42"/>
        <v>2845.4346746046867</v>
      </c>
      <c r="AS18" s="39">
        <f t="shared" si="23"/>
        <v>3.1205339165891065E-8</v>
      </c>
      <c r="AT18" s="40">
        <v>14</v>
      </c>
      <c r="AU18" s="38">
        <v>38</v>
      </c>
      <c r="AV18" s="38">
        <f t="shared" si="43"/>
        <v>2826.4130423064507</v>
      </c>
      <c r="AW18" s="39">
        <f t="shared" si="24"/>
        <v>3.069905133020454E-8</v>
      </c>
      <c r="AX18" s="40">
        <v>14</v>
      </c>
      <c r="AY18" s="38">
        <v>38</v>
      </c>
      <c r="AZ18" s="38">
        <f t="shared" si="44"/>
        <v>2807.3015611562878</v>
      </c>
      <c r="BA18" s="39">
        <f t="shared" si="25"/>
        <v>2.9155905480227787E-8</v>
      </c>
      <c r="BB18" s="40">
        <v>14</v>
      </c>
      <c r="BC18" s="38">
        <v>38</v>
      </c>
      <c r="BD18" s="38">
        <f t="shared" si="45"/>
        <v>2788.0973159639816</v>
      </c>
      <c r="BE18" s="39">
        <f t="shared" si="26"/>
        <v>2.7048263471183924E-8</v>
      </c>
      <c r="BF18" s="40">
        <v>14</v>
      </c>
      <c r="BG18" s="38">
        <v>38</v>
      </c>
      <c r="BH18" s="38">
        <f t="shared" si="46"/>
        <v>2768.798873756085</v>
      </c>
      <c r="BI18" s="39">
        <f t="shared" si="27"/>
        <v>2.4664388043111886E-8</v>
      </c>
      <c r="BJ18" s="40">
        <v>14</v>
      </c>
      <c r="BK18" s="38">
        <v>38</v>
      </c>
      <c r="BL18" s="38">
        <f t="shared" si="47"/>
        <v>2749.403366901653</v>
      </c>
      <c r="BM18" s="39">
        <f t="shared" si="28"/>
        <v>2.2187671463464772E-8</v>
      </c>
      <c r="BN18" s="40">
        <v>14</v>
      </c>
      <c r="BO18" s="38">
        <v>38</v>
      </c>
      <c r="BP18" s="38">
        <f t="shared" si="48"/>
        <v>2729.9083623730012</v>
      </c>
      <c r="BQ18" s="39">
        <f t="shared" si="29"/>
        <v>1.973665359496631E-8</v>
      </c>
      <c r="BR18" s="40">
        <v>14</v>
      </c>
      <c r="BS18" s="38">
        <v>38</v>
      </c>
      <c r="BT18" s="38">
        <f t="shared" si="49"/>
        <v>2710.3114189765593</v>
      </c>
      <c r="BU18" s="39">
        <f t="shared" si="30"/>
        <v>1.738714181348642E-8</v>
      </c>
      <c r="BV18" s="40">
        <v>14</v>
      </c>
      <c r="BW18" s="38">
        <v>38</v>
      </c>
      <c r="BX18" s="38">
        <f t="shared" si="50"/>
        <v>2610.7121764557182</v>
      </c>
      <c r="BY18" s="39">
        <f t="shared" si="31"/>
        <v>8.2057469005049023E-9</v>
      </c>
      <c r="BZ18" s="40">
        <v>14</v>
      </c>
      <c r="CA18" s="38">
        <v>38</v>
      </c>
      <c r="CB18" s="38">
        <f t="shared" si="51"/>
        <v>2508.2020787799916</v>
      </c>
      <c r="CC18" s="39">
        <f t="shared" si="32"/>
        <v>3.2803487707179173E-9</v>
      </c>
      <c r="CD18" s="40">
        <v>14</v>
      </c>
      <c r="CE18" s="38">
        <v>38</v>
      </c>
      <c r="CF18" s="38">
        <f t="shared" si="52"/>
        <v>2402.4990819082609</v>
      </c>
      <c r="CG18" s="39">
        <f t="shared" si="33"/>
        <v>1.1171902090801202E-9</v>
      </c>
      <c r="CH18" s="40">
        <v>14</v>
      </c>
      <c r="CI18" s="38">
        <v>38</v>
      </c>
      <c r="CJ18" s="38">
        <f t="shared" si="53"/>
        <v>2293.3646621927965</v>
      </c>
      <c r="CK18" s="39">
        <f t="shared" si="34"/>
        <v>3.1967648915674076E-10</v>
      </c>
      <c r="CL18" s="40">
        <v>14</v>
      </c>
      <c r="CM18" s="38">
        <v>38</v>
      </c>
      <c r="CN18" s="38">
        <f t="shared" si="54"/>
        <v>2180.6343836792366</v>
      </c>
      <c r="CO18" s="39">
        <f t="shared" si="35"/>
        <v>7.4924179836678404E-11</v>
      </c>
      <c r="CP18" s="40">
        <v>14</v>
      </c>
      <c r="CQ18" s="38">
        <v>38</v>
      </c>
      <c r="CR18" s="38">
        <f t="shared" si="55"/>
        <v>2064.2519809233895</v>
      </c>
      <c r="CS18" s="39">
        <f t="shared" si="36"/>
        <v>1.3881748194187097E-11</v>
      </c>
    </row>
    <row r="19" spans="1:97" ht="15" thickBot="1" x14ac:dyDescent="0.35">
      <c r="A19" s="154" t="s">
        <v>122</v>
      </c>
      <c r="B19" s="155">
        <f>79/21</f>
        <v>3.7619047619047619</v>
      </c>
      <c r="C19" s="156">
        <f>B19*($C$21+1)</f>
        <v>3.7619047619047619</v>
      </c>
      <c r="D19" s="194">
        <v>0.65</v>
      </c>
      <c r="E19" s="58">
        <f t="shared" si="37"/>
        <v>5.2</v>
      </c>
      <c r="F19" s="59">
        <f t="shared" si="0"/>
        <v>5.8500000000000005</v>
      </c>
      <c r="G19" s="59">
        <f t="shared" si="1"/>
        <v>4.375</v>
      </c>
      <c r="H19" s="60">
        <f t="shared" si="2"/>
        <v>47.023809523809526</v>
      </c>
      <c r="I19" s="65">
        <f t="shared" si="3"/>
        <v>168.48</v>
      </c>
      <c r="J19" s="65">
        <f t="shared" si="10"/>
        <v>2046.2</v>
      </c>
      <c r="K19" s="65">
        <f t="shared" si="4"/>
        <v>1414.5300000000002</v>
      </c>
      <c r="L19" s="53">
        <f t="shared" si="5"/>
        <v>3292.2500000000005</v>
      </c>
      <c r="M19" s="76">
        <f t="shared" si="11"/>
        <v>1.0873722697143117E-7</v>
      </c>
      <c r="N19" s="77">
        <f t="shared" si="12"/>
        <v>1.1893134200000287E-2</v>
      </c>
      <c r="O19" s="77">
        <f t="shared" si="13"/>
        <v>0.12783096623129558</v>
      </c>
      <c r="P19" s="88">
        <f t="shared" si="14"/>
        <v>79.039136685531759</v>
      </c>
      <c r="Q19" s="89">
        <f t="shared" si="15"/>
        <v>62.394956305497494</v>
      </c>
      <c r="R19" s="89">
        <f t="shared" si="6"/>
        <v>51.414037878922834</v>
      </c>
      <c r="S19" s="89">
        <f t="shared" si="7"/>
        <v>48.726370797494589</v>
      </c>
      <c r="T19" s="82">
        <f t="shared" si="16"/>
        <v>411.00351076476517</v>
      </c>
      <c r="U19" s="183">
        <f t="shared" si="17"/>
        <v>365.01049438716035</v>
      </c>
      <c r="V19" s="83">
        <f t="shared" si="8"/>
        <v>224.93641572028739</v>
      </c>
      <c r="W19" s="181">
        <f t="shared" si="9"/>
        <v>2291.2995791679004</v>
      </c>
      <c r="X19" s="159">
        <f t="shared" si="18"/>
        <v>3292.2500000401128</v>
      </c>
      <c r="Y19" s="191">
        <v>1796.1425223967351</v>
      </c>
      <c r="Z19" s="185">
        <f t="shared" si="19"/>
        <v>6.7905103752861494E-6</v>
      </c>
      <c r="AA19" s="186">
        <f>CO20</f>
        <v>3.8583785414666455E-10</v>
      </c>
      <c r="AB19" s="187">
        <f t="shared" si="20"/>
        <v>56.820155308341675</v>
      </c>
      <c r="AC19" s="32"/>
      <c r="AD19" s="41">
        <v>15</v>
      </c>
      <c r="AE19" s="42">
        <v>40</v>
      </c>
      <c r="AF19" s="42">
        <f t="shared" si="38"/>
        <v>2923.6928886988085</v>
      </c>
      <c r="AG19" s="39">
        <f t="shared" si="21"/>
        <v>0</v>
      </c>
      <c r="AH19" s="41">
        <v>15</v>
      </c>
      <c r="AI19" s="42">
        <v>40</v>
      </c>
      <c r="AJ19" s="42">
        <f t="shared" si="39"/>
        <v>2904.7863464494862</v>
      </c>
      <c r="AK19" s="39">
        <f t="shared" si="40"/>
        <v>2.9309395814121967E-8</v>
      </c>
      <c r="AL19" s="41">
        <v>15</v>
      </c>
      <c r="AM19" s="42">
        <v>40</v>
      </c>
      <c r="AN19" s="42">
        <f t="shared" si="41"/>
        <v>2885.7963441543707</v>
      </c>
      <c r="AO19" s="39">
        <f t="shared" si="22"/>
        <v>3.5553962100313228E-8</v>
      </c>
      <c r="AP19" s="41">
        <v>15</v>
      </c>
      <c r="AQ19" s="42">
        <v>40</v>
      </c>
      <c r="AR19" s="42">
        <f t="shared" si="42"/>
        <v>2866.720556494121</v>
      </c>
      <c r="AS19" s="39">
        <f t="shared" si="23"/>
        <v>3.724843789454069E-8</v>
      </c>
      <c r="AT19" s="41">
        <v>15</v>
      </c>
      <c r="AU19" s="42">
        <v>40</v>
      </c>
      <c r="AV19" s="42">
        <f t="shared" si="43"/>
        <v>2847.5566288123127</v>
      </c>
      <c r="AW19" s="39">
        <f t="shared" si="24"/>
        <v>3.6687786096841365E-8</v>
      </c>
      <c r="AX19" s="41">
        <v>15</v>
      </c>
      <c r="AY19" s="42">
        <v>40</v>
      </c>
      <c r="AZ19" s="42">
        <f t="shared" si="44"/>
        <v>2828.3021801450514</v>
      </c>
      <c r="BA19" s="39">
        <f t="shared" si="25"/>
        <v>3.4885904078093177E-8</v>
      </c>
      <c r="BB19" s="41">
        <v>15</v>
      </c>
      <c r="BC19" s="42">
        <v>40</v>
      </c>
      <c r="BD19" s="42">
        <f t="shared" si="45"/>
        <v>2808.9542734944189</v>
      </c>
      <c r="BE19" s="39">
        <f t="shared" si="26"/>
        <v>3.2404070533813312E-8</v>
      </c>
      <c r="BF19" s="41">
        <v>15</v>
      </c>
      <c r="BG19" s="42">
        <v>40</v>
      </c>
      <c r="BH19" s="42">
        <f t="shared" si="46"/>
        <v>2789.5114651672902</v>
      </c>
      <c r="BI19" s="39">
        <f t="shared" si="27"/>
        <v>2.9585396240344216E-8</v>
      </c>
      <c r="BJ19" s="41">
        <v>15</v>
      </c>
      <c r="BK19" s="42">
        <v>40</v>
      </c>
      <c r="BL19" s="42">
        <f t="shared" si="47"/>
        <v>2769.9708660808114</v>
      </c>
      <c r="BM19" s="39">
        <f t="shared" si="28"/>
        <v>2.6648705839757945E-8</v>
      </c>
      <c r="BN19" s="41">
        <v>15</v>
      </c>
      <c r="BO19" s="42">
        <v>40</v>
      </c>
      <c r="BP19" s="42">
        <f t="shared" si="48"/>
        <v>2750.3300250065049</v>
      </c>
      <c r="BQ19" s="39">
        <f t="shared" si="29"/>
        <v>2.3735921973256758E-8</v>
      </c>
      <c r="BR19" s="41">
        <v>15</v>
      </c>
      <c r="BS19" s="42">
        <v>40</v>
      </c>
      <c r="BT19" s="42">
        <f t="shared" si="49"/>
        <v>2730.5864824889327</v>
      </c>
      <c r="BU19" s="39">
        <f t="shared" si="30"/>
        <v>2.093824045934949E-8</v>
      </c>
      <c r="BV19" s="41">
        <v>15</v>
      </c>
      <c r="BW19" s="42">
        <v>40</v>
      </c>
      <c r="BX19" s="42">
        <f t="shared" si="50"/>
        <v>2630.2421665592715</v>
      </c>
      <c r="BY19" s="39">
        <f t="shared" si="31"/>
        <v>9.9519751765721464E-9</v>
      </c>
      <c r="BZ19" s="41">
        <v>15</v>
      </c>
      <c r="CA19" s="42">
        <v>40</v>
      </c>
      <c r="CB19" s="42">
        <f t="shared" si="51"/>
        <v>2526.9652202009606</v>
      </c>
      <c r="CC19" s="39">
        <f t="shared" si="32"/>
        <v>4.009920186623426E-9</v>
      </c>
      <c r="CD19" s="41">
        <v>15</v>
      </c>
      <c r="CE19" s="42">
        <v>40</v>
      </c>
      <c r="CF19" s="42">
        <f t="shared" si="52"/>
        <v>2420.4714894821877</v>
      </c>
      <c r="CG19" s="39">
        <f t="shared" si="33"/>
        <v>1.3777806051290655E-9</v>
      </c>
      <c r="CH19" s="41">
        <v>15</v>
      </c>
      <c r="CI19" s="42">
        <v>40</v>
      </c>
      <c r="CJ19" s="42">
        <f t="shared" si="53"/>
        <v>2310.5206664281159</v>
      </c>
      <c r="CK19" s="39">
        <f t="shared" si="34"/>
        <v>3.9819571520423091E-10</v>
      </c>
      <c r="CL19" s="41">
        <v>15</v>
      </c>
      <c r="CM19" s="42">
        <v>40</v>
      </c>
      <c r="CN19" s="42">
        <f t="shared" si="54"/>
        <v>2196.9470849861041</v>
      </c>
      <c r="CO19" s="39">
        <f t="shared" si="35"/>
        <v>9.4392819975077367E-11</v>
      </c>
      <c r="CP19" s="41">
        <v>15</v>
      </c>
      <c r="CQ19" s="42">
        <v>40</v>
      </c>
      <c r="CR19" s="42">
        <f t="shared" si="55"/>
        <v>2079.6940588062967</v>
      </c>
      <c r="CS19" s="39">
        <f t="shared" si="36"/>
        <v>1.7718093528278739E-11</v>
      </c>
    </row>
    <row r="20" spans="1:97" ht="15" thickBot="1" x14ac:dyDescent="0.35">
      <c r="D20" s="195">
        <v>0.6</v>
      </c>
      <c r="E20" s="61">
        <f t="shared" si="37"/>
        <v>4.8</v>
      </c>
      <c r="F20" s="62">
        <f t="shared" si="0"/>
        <v>5.3999999999999995</v>
      </c>
      <c r="G20" s="62">
        <f t="shared" si="1"/>
        <v>5</v>
      </c>
      <c r="H20" s="63">
        <f t="shared" si="2"/>
        <v>47.023809523809526</v>
      </c>
      <c r="I20" s="66">
        <f t="shared" si="3"/>
        <v>155.51999999999998</v>
      </c>
      <c r="J20" s="66">
        <f t="shared" si="10"/>
        <v>1888.8</v>
      </c>
      <c r="K20" s="66">
        <f t="shared" si="4"/>
        <v>1305.72</v>
      </c>
      <c r="L20" s="54">
        <f t="shared" si="5"/>
        <v>3039</v>
      </c>
      <c r="M20" s="79">
        <f t="shared" si="11"/>
        <v>1.0882765473027799E-7</v>
      </c>
      <c r="N20" s="80">
        <f t="shared" si="12"/>
        <v>1.360345684128475E-2</v>
      </c>
      <c r="O20" s="80">
        <f t="shared" si="13"/>
        <v>0.12793727267398755</v>
      </c>
      <c r="P20" s="91">
        <f t="shared" si="14"/>
        <v>73.43708971992389</v>
      </c>
      <c r="Q20" s="92">
        <f t="shared" si="15"/>
        <v>57.757811825295974</v>
      </c>
      <c r="R20" s="92">
        <f t="shared" si="6"/>
        <v>47.930901878636014</v>
      </c>
      <c r="S20" s="92">
        <f t="shared" si="7"/>
        <v>45.401580555266584</v>
      </c>
      <c r="T20" s="85">
        <f t="shared" si="16"/>
        <v>352.49803065563464</v>
      </c>
      <c r="U20" s="184">
        <f t="shared" si="17"/>
        <v>311.89218385659825</v>
      </c>
      <c r="V20" s="86">
        <f t="shared" si="8"/>
        <v>239.65450939318006</v>
      </c>
      <c r="W20" s="182">
        <f t="shared" si="9"/>
        <v>2134.9552761107502</v>
      </c>
      <c r="X20" s="160">
        <f t="shared" si="18"/>
        <v>3039.0000000161631</v>
      </c>
      <c r="Y20" s="192">
        <v>1700.2807933453107</v>
      </c>
      <c r="Z20" s="188">
        <f t="shared" si="19"/>
        <v>6.7716712588597262E-6</v>
      </c>
      <c r="AA20" s="189">
        <f>CS20</f>
        <v>6.970134687845616E-11</v>
      </c>
      <c r="AB20" s="190">
        <f t="shared" si="20"/>
        <v>10.293078948163984</v>
      </c>
      <c r="AC20" s="32"/>
      <c r="AF20" s="28" t="s">
        <v>187</v>
      </c>
      <c r="AG20" s="29">
        <f>SUM(AG4:AG19)</f>
        <v>0</v>
      </c>
      <c r="AJ20" s="28" t="s">
        <v>187</v>
      </c>
      <c r="AK20" s="29">
        <f>SUM(AK4:AK19)</f>
        <v>1.4514765993259493E-7</v>
      </c>
      <c r="AN20" s="28" t="s">
        <v>187</v>
      </c>
      <c r="AO20" s="29">
        <f>SUM(AO4:AO19)</f>
        <v>1.7529512751689894E-7</v>
      </c>
      <c r="AR20" s="28" t="s">
        <v>187</v>
      </c>
      <c r="AS20" s="29">
        <f>SUM(AS4:AS19)</f>
        <v>1.8282896954404584E-7</v>
      </c>
      <c r="AV20" s="28" t="s">
        <v>187</v>
      </c>
      <c r="AW20" s="29">
        <f>SUM(AW4:AW19)</f>
        <v>1.7926246746026956E-7</v>
      </c>
      <c r="AZ20" s="28" t="s">
        <v>187</v>
      </c>
      <c r="BA20" s="29">
        <f>SUM(BA4:BA19)</f>
        <v>1.696773696901084E-7</v>
      </c>
      <c r="BD20" s="28" t="s">
        <v>187</v>
      </c>
      <c r="BE20" s="29">
        <f>SUM(BE4:BE19)</f>
        <v>1.5687510071514571E-7</v>
      </c>
      <c r="BH20" s="28" t="s">
        <v>187</v>
      </c>
      <c r="BI20" s="29">
        <f>SUM(BI4:BI19)</f>
        <v>1.4255622587816587E-7</v>
      </c>
      <c r="BL20" s="28" t="s">
        <v>187</v>
      </c>
      <c r="BM20" s="29">
        <f>SUM(BM4:BM19)</f>
        <v>1.2779455625780138E-7</v>
      </c>
      <c r="BP20" s="28" t="s">
        <v>187</v>
      </c>
      <c r="BQ20" s="29">
        <f>SUM(BQ4:BQ19)</f>
        <v>1.1327709886517126E-7</v>
      </c>
      <c r="BT20" s="28" t="s">
        <v>187</v>
      </c>
      <c r="BU20" s="29">
        <f>SUM(BU4:BU19)</f>
        <v>9.9436898048658436E-8</v>
      </c>
      <c r="BX20" s="28" t="s">
        <v>187</v>
      </c>
      <c r="BY20" s="29">
        <f>SUM(BY4:BY19)</f>
        <v>4.6070122783737273E-8</v>
      </c>
      <c r="CB20" s="28" t="s">
        <v>187</v>
      </c>
      <c r="CC20" s="29">
        <f>SUM(CC4:CC19)</f>
        <v>1.8059748056905281E-8</v>
      </c>
      <c r="CF20" s="28" t="s">
        <v>187</v>
      </c>
      <c r="CG20" s="29">
        <f>SUM(CG4:CG19)</f>
        <v>6.0237094309982517E-9</v>
      </c>
      <c r="CJ20" s="28" t="s">
        <v>187</v>
      </c>
      <c r="CK20" s="29">
        <f>SUM(CK4:CK19)</f>
        <v>1.6857541225208536E-9</v>
      </c>
      <c r="CN20" s="28" t="s">
        <v>187</v>
      </c>
      <c r="CO20" s="29">
        <f>SUM(CO4:CO19)</f>
        <v>3.8583785414666455E-10</v>
      </c>
      <c r="CR20" s="28" t="s">
        <v>187</v>
      </c>
      <c r="CS20" s="29">
        <f>SUM(CS4:CS19)</f>
        <v>6.970134687845616E-11</v>
      </c>
    </row>
    <row r="21" spans="1:97" ht="106.8" customHeight="1" thickBot="1" x14ac:dyDescent="0.35">
      <c r="A21" s="223" t="s">
        <v>210</v>
      </c>
      <c r="B21" s="224"/>
      <c r="C21" s="193">
        <v>0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28.2" customHeight="1" thickBot="1" x14ac:dyDescent="0.35">
      <c r="A23" s="209" t="s">
        <v>211</v>
      </c>
      <c r="B23" s="210"/>
      <c r="C23" s="25"/>
      <c r="D23"/>
      <c r="E23"/>
      <c r="F23"/>
      <c r="K23" s="35"/>
      <c r="O23"/>
      <c r="P23"/>
      <c r="Q23"/>
      <c r="R23"/>
      <c r="S23"/>
      <c r="T23"/>
      <c r="U23"/>
      <c r="V23"/>
    </row>
    <row r="24" spans="1:97" x14ac:dyDescent="0.3">
      <c r="A24" s="12" t="s">
        <v>115</v>
      </c>
      <c r="B24" s="14">
        <v>-241.8</v>
      </c>
      <c r="C24" s="16" t="s">
        <v>117</v>
      </c>
      <c r="D24"/>
      <c r="E24"/>
      <c r="F24"/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2" t="s">
        <v>116</v>
      </c>
      <c r="B25" s="14">
        <v>285.8</v>
      </c>
      <c r="C25" s="18" t="s">
        <v>117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2" t="s">
        <v>0</v>
      </c>
      <c r="B26" s="14">
        <v>393.5</v>
      </c>
      <c r="C26" s="18" t="s">
        <v>117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ht="15" thickBot="1" x14ac:dyDescent="0.35">
      <c r="A27" s="19" t="s">
        <v>101</v>
      </c>
      <c r="B27" s="22">
        <v>-259.2</v>
      </c>
      <c r="C27" s="18" t="s">
        <v>117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7" t="s">
        <v>121</v>
      </c>
      <c r="B28" s="11">
        <v>0</v>
      </c>
      <c r="C28" s="16" t="s">
        <v>117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ht="15" thickBot="1" x14ac:dyDescent="0.35">
      <c r="A29" s="19" t="s">
        <v>122</v>
      </c>
      <c r="B29" s="20">
        <v>0</v>
      </c>
      <c r="C29" s="21" t="s">
        <v>117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29.4" thickBot="1" x14ac:dyDescent="0.35">
      <c r="A31" s="180"/>
      <c r="B31" s="177" t="s">
        <v>130</v>
      </c>
      <c r="C31" s="169" t="s">
        <v>0</v>
      </c>
      <c r="D31" s="169" t="s">
        <v>2</v>
      </c>
      <c r="E31" s="169" t="s">
        <v>9</v>
      </c>
      <c r="F31" s="170" t="s">
        <v>8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x14ac:dyDescent="0.3">
      <c r="A32" s="171"/>
      <c r="B32" s="178" t="s">
        <v>99</v>
      </c>
      <c r="C32" s="167">
        <v>5.208452160536666</v>
      </c>
      <c r="D32" s="168">
        <v>3.3006696223958727</v>
      </c>
      <c r="E32" s="168">
        <v>3.5786490229889694</v>
      </c>
      <c r="F32" s="173">
        <v>3.0537891970100759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71"/>
      <c r="B33" s="178" t="s">
        <v>136</v>
      </c>
      <c r="C33" s="167">
        <v>-4.823936193161827E-2</v>
      </c>
      <c r="D33" s="168">
        <v>-3.1241611551785866E-2</v>
      </c>
      <c r="E33" s="168">
        <v>-3.2606444550139592E-2</v>
      </c>
      <c r="F33" s="173">
        <v>-2.8172899076826404E-2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71"/>
      <c r="B34" s="178" t="s">
        <v>137</v>
      </c>
      <c r="C34" s="167">
        <v>1.5650954831737958E-4</v>
      </c>
      <c r="D34" s="168">
        <v>1.1074017815177961E-4</v>
      </c>
      <c r="E34" s="168">
        <v>1.0982327189497592E-4</v>
      </c>
      <c r="F34" s="173">
        <v>9.8599768800353629E-5</v>
      </c>
    </row>
    <row r="35" spans="1:22" x14ac:dyDescent="0.3">
      <c r="A35" s="171"/>
      <c r="B35" s="178" t="s">
        <v>138</v>
      </c>
      <c r="C35" s="167">
        <v>-1.20191179915187E-7</v>
      </c>
      <c r="D35" s="168">
        <v>-8.6386228100801417E-8</v>
      </c>
      <c r="E35" s="168">
        <v>-8.7983175713117198E-8</v>
      </c>
      <c r="F35" s="173">
        <v>-7.8909601220646291E-8</v>
      </c>
    </row>
    <row r="36" spans="1:22" x14ac:dyDescent="0.3">
      <c r="A36" s="171"/>
      <c r="B36" s="178" t="s">
        <v>139</v>
      </c>
      <c r="C36" s="167">
        <v>4.9689475666217074E-11</v>
      </c>
      <c r="D36" s="168">
        <v>3.6879849663739653E-11</v>
      </c>
      <c r="E36" s="168">
        <v>3.712041748538754E-11</v>
      </c>
      <c r="F36" s="173">
        <v>3.3460896615279293E-11</v>
      </c>
    </row>
    <row r="37" spans="1:22" x14ac:dyDescent="0.3">
      <c r="A37" s="171"/>
      <c r="B37" s="178" t="s">
        <v>135</v>
      </c>
      <c r="C37" s="167">
        <v>-1.0374875491595525E-14</v>
      </c>
      <c r="D37" s="168">
        <v>-7.8984342630958886E-15</v>
      </c>
      <c r="E37" s="168">
        <v>-7.8224528020061319E-15</v>
      </c>
      <c r="F37" s="173">
        <v>-7.1020711163927407E-15</v>
      </c>
    </row>
    <row r="38" spans="1:22" ht="15" thickBot="1" x14ac:dyDescent="0.35">
      <c r="A38" s="172"/>
      <c r="B38" s="179" t="s">
        <v>134</v>
      </c>
      <c r="C38" s="174">
        <v>8.5770133787598256E-19</v>
      </c>
      <c r="D38" s="175">
        <v>6.6506858765844922E-19</v>
      </c>
      <c r="E38" s="175">
        <v>6.495829113240118E-19</v>
      </c>
      <c r="F38" s="176">
        <v>5.9376621294165331E-19</v>
      </c>
    </row>
  </sheetData>
  <mergeCells count="26">
    <mergeCell ref="CP2:CS2"/>
    <mergeCell ref="AX2:BA2"/>
    <mergeCell ref="BB2:BE2"/>
    <mergeCell ref="BF2:BI2"/>
    <mergeCell ref="BJ2:BM2"/>
    <mergeCell ref="BN2:BQ2"/>
    <mergeCell ref="BR2:BU2"/>
    <mergeCell ref="BV2:BY2"/>
    <mergeCell ref="BZ2:CC2"/>
    <mergeCell ref="CD2:CG2"/>
    <mergeCell ref="CH2:CK2"/>
    <mergeCell ref="CL2:CO2"/>
    <mergeCell ref="T2:W2"/>
    <mergeCell ref="AH2:AK2"/>
    <mergeCell ref="AL2:AO2"/>
    <mergeCell ref="AP2:AS2"/>
    <mergeCell ref="AT2:AW2"/>
    <mergeCell ref="X2:Y2"/>
    <mergeCell ref="AD2:AG2"/>
    <mergeCell ref="Z2:AB2"/>
    <mergeCell ref="A23:B23"/>
    <mergeCell ref="P2:S2"/>
    <mergeCell ref="M2:O2"/>
    <mergeCell ref="I2:L2"/>
    <mergeCell ref="E2:H2"/>
    <mergeCell ref="A21:B21"/>
  </mergeCells>
  <phoneticPr fontId="27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A169-0206-4B08-B45B-5F0D24A2A101}">
  <dimension ref="A1:K22"/>
  <sheetViews>
    <sheetView workbookViewId="0">
      <selection activeCell="B29" sqref="B29"/>
    </sheetView>
  </sheetViews>
  <sheetFormatPr defaultRowHeight="14.4" x14ac:dyDescent="0.3"/>
  <cols>
    <col min="2" max="2" width="18.109375" customWidth="1"/>
  </cols>
  <sheetData>
    <row r="1" spans="1:11" ht="15" thickBot="1" x14ac:dyDescent="0.35"/>
    <row r="2" spans="1:11" x14ac:dyDescent="0.3">
      <c r="C2" s="249" t="s">
        <v>214</v>
      </c>
      <c r="D2" s="250"/>
      <c r="E2" s="250"/>
      <c r="F2" s="250"/>
      <c r="G2" s="250"/>
      <c r="H2" s="250"/>
      <c r="I2" s="250"/>
      <c r="J2" s="250"/>
      <c r="K2" s="251"/>
    </row>
    <row r="3" spans="1:11" ht="15" thickBot="1" x14ac:dyDescent="0.35">
      <c r="C3" s="252">
        <v>0</v>
      </c>
      <c r="D3" s="253">
        <v>2.5000000000000001E-2</v>
      </c>
      <c r="E3" s="254">
        <v>0.05</v>
      </c>
      <c r="F3" s="255">
        <v>7.4999999999999997E-2</v>
      </c>
      <c r="G3" s="254">
        <v>0.1</v>
      </c>
      <c r="H3" s="253">
        <v>0.125</v>
      </c>
      <c r="I3" s="254">
        <v>0.15</v>
      </c>
      <c r="J3" s="253">
        <v>0.17499999999999999</v>
      </c>
      <c r="K3" s="256">
        <v>0.2</v>
      </c>
    </row>
    <row r="4" spans="1:11" x14ac:dyDescent="0.3">
      <c r="A4" s="243" t="s">
        <v>215</v>
      </c>
      <c r="B4" s="244">
        <v>1</v>
      </c>
      <c r="C4" s="257">
        <v>0</v>
      </c>
      <c r="D4" s="258">
        <v>0</v>
      </c>
      <c r="E4" s="258">
        <v>0</v>
      </c>
      <c r="F4" s="258">
        <v>0</v>
      </c>
      <c r="G4" s="258">
        <v>0</v>
      </c>
      <c r="H4" s="258">
        <v>0</v>
      </c>
      <c r="I4" s="258">
        <v>0</v>
      </c>
      <c r="J4" s="258">
        <v>0</v>
      </c>
      <c r="K4" s="259">
        <v>0</v>
      </c>
    </row>
    <row r="5" spans="1:11" x14ac:dyDescent="0.3">
      <c r="A5" s="245"/>
      <c r="B5" s="246">
        <v>0.99</v>
      </c>
      <c r="C5" s="260">
        <v>20982.291696286127</v>
      </c>
      <c r="D5" s="4">
        <v>13709.146328947707</v>
      </c>
      <c r="E5" s="4">
        <v>8986.3631191253826</v>
      </c>
      <c r="F5" s="4">
        <v>5908.1055724319658</v>
      </c>
      <c r="G5" s="4">
        <v>3894.8863691552688</v>
      </c>
      <c r="H5" s="4">
        <v>2574.1428401936532</v>
      </c>
      <c r="I5" s="4">
        <v>1705.2376237569806</v>
      </c>
      <c r="J5" s="4">
        <v>1132.1103879719135</v>
      </c>
      <c r="K5" s="261">
        <v>753.16867981459177</v>
      </c>
    </row>
    <row r="6" spans="1:11" x14ac:dyDescent="0.3">
      <c r="A6" s="245"/>
      <c r="B6" s="246">
        <v>0.98</v>
      </c>
      <c r="C6" s="260">
        <v>25353.974784779271</v>
      </c>
      <c r="D6" s="4">
        <v>16525.050698634299</v>
      </c>
      <c r="E6" s="4">
        <v>10805.09107748701</v>
      </c>
      <c r="F6" s="4">
        <v>7085.6873727554721</v>
      </c>
      <c r="G6" s="4">
        <v>4659.0672018478153</v>
      </c>
      <c r="H6" s="4">
        <v>3071.0885021764179</v>
      </c>
      <c r="I6" s="4">
        <v>2029.0315661903248</v>
      </c>
      <c r="J6" s="4">
        <v>1343.4733379534455</v>
      </c>
      <c r="K6" s="261">
        <v>891.38291362099187</v>
      </c>
    </row>
    <row r="7" spans="1:11" x14ac:dyDescent="0.3">
      <c r="A7" s="245"/>
      <c r="B7" s="246">
        <v>0.97</v>
      </c>
      <c r="C7" s="260">
        <v>26457.972942829671</v>
      </c>
      <c r="D7" s="4">
        <v>17201.174092909194</v>
      </c>
      <c r="E7" s="4">
        <v>11218.219316995388</v>
      </c>
      <c r="F7" s="4">
        <v>7337.2913408904842</v>
      </c>
      <c r="G7" s="4">
        <v>4811.6407575748817</v>
      </c>
      <c r="H7" s="4">
        <v>3163.1014853459114</v>
      </c>
      <c r="I7" s="4">
        <v>2084.135728779012</v>
      </c>
      <c r="J7" s="4">
        <v>1376.1823692292153</v>
      </c>
      <c r="K7" s="261">
        <v>910.57890463462365</v>
      </c>
    </row>
    <row r="8" spans="1:11" x14ac:dyDescent="0.3">
      <c r="A8" s="245"/>
      <c r="B8" s="246">
        <v>0.96</v>
      </c>
      <c r="C8" s="260">
        <v>25955.825217980906</v>
      </c>
      <c r="D8" s="4">
        <v>16830.977362733338</v>
      </c>
      <c r="E8" s="4">
        <v>10947.697942274888</v>
      </c>
      <c r="F8" s="4">
        <v>7141.0377600860847</v>
      </c>
      <c r="G8" s="4">
        <v>4670.1268144273308</v>
      </c>
      <c r="H8" s="4">
        <v>3061.5812425750746</v>
      </c>
      <c r="I8" s="4">
        <v>2011.6242795586124</v>
      </c>
      <c r="J8" s="4">
        <v>1324.5844229894597</v>
      </c>
      <c r="K8" s="261">
        <v>873.9807900693412</v>
      </c>
    </row>
    <row r="9" spans="1:11" x14ac:dyDescent="0.3">
      <c r="A9" s="245"/>
      <c r="B9" s="246">
        <v>0.95</v>
      </c>
      <c r="C9" s="260">
        <v>24581.222963526558</v>
      </c>
      <c r="D9" s="4">
        <v>15897.058131273001</v>
      </c>
      <c r="E9" s="4">
        <v>10312.040615037706</v>
      </c>
      <c r="F9" s="4">
        <v>6707.761714034209</v>
      </c>
      <c r="G9" s="4">
        <v>4374.453793866388</v>
      </c>
      <c r="H9" s="4">
        <v>2859.6198127197058</v>
      </c>
      <c r="I9" s="4">
        <v>1873.5660976265247</v>
      </c>
      <c r="J9" s="4">
        <v>1230.1478589644325</v>
      </c>
      <c r="K9" s="261">
        <v>809.34608979545078</v>
      </c>
    </row>
    <row r="10" spans="1:11" x14ac:dyDescent="0.3">
      <c r="A10" s="245"/>
      <c r="B10" s="246">
        <v>0.94</v>
      </c>
      <c r="C10" s="260">
        <v>22738.923383650399</v>
      </c>
      <c r="D10" s="4">
        <v>14665.166350458652</v>
      </c>
      <c r="E10" s="4">
        <v>9486.2659668187771</v>
      </c>
      <c r="F10" s="4">
        <v>6153.0438323910112</v>
      </c>
      <c r="G10" s="4">
        <v>4001.1379149292807</v>
      </c>
      <c r="H10" s="4">
        <v>2607.9848864569049</v>
      </c>
      <c r="I10" s="4">
        <v>1703.7132933075911</v>
      </c>
      <c r="J10" s="4">
        <v>1115.3541323171758</v>
      </c>
      <c r="K10" s="261">
        <v>731.67513808756644</v>
      </c>
    </row>
    <row r="11" spans="1:11" x14ac:dyDescent="0.3">
      <c r="A11" s="245"/>
      <c r="B11" s="246">
        <v>0.93</v>
      </c>
      <c r="C11" s="260">
        <v>20674.589124589595</v>
      </c>
      <c r="D11" s="4">
        <v>13296.032673400412</v>
      </c>
      <c r="E11" s="4">
        <v>8575.8312566227887</v>
      </c>
      <c r="F11" s="4">
        <v>5546.2478466571656</v>
      </c>
      <c r="G11" s="4">
        <v>3595.9035924615528</v>
      </c>
      <c r="H11" s="4">
        <v>2336.8777682700934</v>
      </c>
      <c r="I11" s="4">
        <v>1522.0499336907767</v>
      </c>
      <c r="J11" s="4">
        <v>993.44843186108665</v>
      </c>
      <c r="K11" s="261">
        <v>649.76012157100581</v>
      </c>
    </row>
    <row r="12" spans="1:11" x14ac:dyDescent="0.3">
      <c r="A12" s="245"/>
      <c r="B12" s="246">
        <v>0.92</v>
      </c>
      <c r="C12" s="260">
        <v>18543.771834219973</v>
      </c>
      <c r="D12" s="4">
        <v>11890.903833472115</v>
      </c>
      <c r="E12" s="4">
        <v>7646.7978888836114</v>
      </c>
      <c r="F12" s="4">
        <v>4930.5692189059737</v>
      </c>
      <c r="G12" s="4">
        <v>3187.0476193902896</v>
      </c>
      <c r="H12" s="4">
        <v>2064.8658776408884</v>
      </c>
      <c r="I12" s="4">
        <v>1340.7772712278791</v>
      </c>
      <c r="J12" s="4">
        <v>872.45928981475276</v>
      </c>
      <c r="K12" s="261">
        <v>568.89036307939512</v>
      </c>
    </row>
    <row r="13" spans="1:11" x14ac:dyDescent="0.3">
      <c r="A13" s="245"/>
      <c r="B13" s="246">
        <v>0.91</v>
      </c>
      <c r="C13" s="260">
        <v>16446.105276455124</v>
      </c>
      <c r="D13" s="4">
        <v>10514.151493360847</v>
      </c>
      <c r="E13" s="4">
        <v>6740.8344675648768</v>
      </c>
      <c r="F13" s="4">
        <v>4333.0233802153698</v>
      </c>
      <c r="G13" s="4">
        <v>2792.1083293983679</v>
      </c>
      <c r="H13" s="4">
        <v>1803.3476294986053</v>
      </c>
      <c r="I13" s="4">
        <v>1167.3101645323413</v>
      </c>
      <c r="J13" s="4">
        <v>757.21399272115298</v>
      </c>
      <c r="K13" s="261">
        <v>492.21069147470877</v>
      </c>
    </row>
    <row r="14" spans="1:11" x14ac:dyDescent="0.3">
      <c r="A14" s="245"/>
      <c r="B14" s="246">
        <v>0.9</v>
      </c>
      <c r="C14" s="260">
        <v>14444.547754189774</v>
      </c>
      <c r="D14" s="4">
        <v>9206.0115881182082</v>
      </c>
      <c r="E14" s="4">
        <v>5883.6807872138079</v>
      </c>
      <c r="F14" s="4">
        <v>3770.0870830023564</v>
      </c>
      <c r="G14" s="4">
        <v>2421.6363623761117</v>
      </c>
      <c r="H14" s="4">
        <v>1559.0793513249546</v>
      </c>
      <c r="I14" s="4">
        <v>1005.9743870554968</v>
      </c>
      <c r="J14" s="4">
        <v>650.48106018322028</v>
      </c>
      <c r="K14" s="261">
        <v>421.49194616381823</v>
      </c>
    </row>
    <row r="15" spans="1:11" x14ac:dyDescent="0.3">
      <c r="A15" s="245"/>
      <c r="B15" s="246">
        <v>0.85</v>
      </c>
      <c r="C15" s="260">
        <v>6710.5173998896826</v>
      </c>
      <c r="D15" s="4">
        <v>4205.4402742167549</v>
      </c>
      <c r="E15" s="4">
        <v>2642.4765447479431</v>
      </c>
      <c r="F15" s="4">
        <v>1664.5460770627503</v>
      </c>
      <c r="G15" s="4">
        <v>1051.0420990234129</v>
      </c>
      <c r="H15" s="4">
        <v>665.20084485654775</v>
      </c>
      <c r="I15" s="4">
        <v>421.96044712996934</v>
      </c>
      <c r="J15" s="4">
        <v>268.26556943995502</v>
      </c>
      <c r="K15" s="261">
        <v>170.93333594380255</v>
      </c>
    </row>
    <row r="16" spans="1:11" x14ac:dyDescent="0.3">
      <c r="A16" s="245"/>
      <c r="B16" s="246">
        <v>0.8</v>
      </c>
      <c r="C16" s="260">
        <v>2637.750786929018</v>
      </c>
      <c r="D16" s="4">
        <v>1621.5459518266116</v>
      </c>
      <c r="E16" s="4">
        <v>999.44042178962866</v>
      </c>
      <c r="F16" s="4">
        <v>617.5678817044743</v>
      </c>
      <c r="G16" s="4">
        <v>382.55317858362338</v>
      </c>
      <c r="H16" s="4">
        <v>237.55774804797824</v>
      </c>
      <c r="I16" s="4">
        <v>147.88170743184389</v>
      </c>
      <c r="J16" s="4">
        <v>92.285376177708955</v>
      </c>
      <c r="K16" s="261">
        <v>57.734320896625604</v>
      </c>
    </row>
    <row r="17" spans="1:11" x14ac:dyDescent="0.3">
      <c r="A17" s="245"/>
      <c r="B17" s="246">
        <v>0.75</v>
      </c>
      <c r="C17" s="260">
        <v>882.21968622930694</v>
      </c>
      <c r="D17" s="4">
        <v>530.64620391793233</v>
      </c>
      <c r="E17" s="4">
        <v>320.05489700438051</v>
      </c>
      <c r="F17" s="4">
        <v>193.56630711434525</v>
      </c>
      <c r="G17" s="4">
        <v>117.38800829344756</v>
      </c>
      <c r="H17" s="4">
        <v>71.38677750219685</v>
      </c>
      <c r="I17" s="4">
        <v>43.533855428329794</v>
      </c>
      <c r="J17" s="4">
        <v>26.623908890371009</v>
      </c>
      <c r="K17" s="261">
        <v>16.329528847445321</v>
      </c>
    </row>
    <row r="18" spans="1:11" x14ac:dyDescent="0.3">
      <c r="A18" s="245"/>
      <c r="B18" s="246">
        <v>0.7</v>
      </c>
      <c r="C18" s="260">
        <v>247.57276978279918</v>
      </c>
      <c r="D18" s="4">
        <v>145.32320116983084</v>
      </c>
      <c r="E18" s="4">
        <v>85.567061455441745</v>
      </c>
      <c r="F18" s="4">
        <v>50.540168822540942</v>
      </c>
      <c r="G18" s="4">
        <v>29.946654192405038</v>
      </c>
      <c r="H18" s="4">
        <v>17.802020042274368</v>
      </c>
      <c r="I18" s="4">
        <v>10.617644378991702</v>
      </c>
      <c r="J18" s="4">
        <v>6.3541140623771701</v>
      </c>
      <c r="K18" s="261">
        <v>3.8157415172376759</v>
      </c>
    </row>
    <row r="19" spans="1:11" x14ac:dyDescent="0.3">
      <c r="A19" s="245"/>
      <c r="B19" s="246">
        <v>0.65</v>
      </c>
      <c r="C19" s="260">
        <v>56.82176131593571</v>
      </c>
      <c r="D19" s="4">
        <v>32.467990853752703</v>
      </c>
      <c r="E19" s="4">
        <v>18.620479948489923</v>
      </c>
      <c r="F19" s="4">
        <v>10.71908785411676</v>
      </c>
      <c r="G19" s="4">
        <v>6.1943142788591334</v>
      </c>
      <c r="H19" s="4">
        <v>3.5936381127879971</v>
      </c>
      <c r="I19" s="4">
        <v>2.093225287054417</v>
      </c>
      <c r="J19" s="4">
        <v>1.2242526511755116</v>
      </c>
      <c r="K19" s="261">
        <v>0.71900039723089482</v>
      </c>
    </row>
    <row r="20" spans="1:11" ht="15" thickBot="1" x14ac:dyDescent="0.35">
      <c r="A20" s="247"/>
      <c r="B20" s="248">
        <v>0.6</v>
      </c>
      <c r="C20" s="262">
        <v>10.293304911310218</v>
      </c>
      <c r="D20" s="263">
        <v>5.7123844347191364</v>
      </c>
      <c r="E20" s="263">
        <v>3.1845502862675028</v>
      </c>
      <c r="F20" s="263">
        <v>1.783545550752339</v>
      </c>
      <c r="G20" s="263">
        <v>1.0036355423360337</v>
      </c>
      <c r="H20" s="263">
        <v>0.56748829253174005</v>
      </c>
      <c r="I20" s="263">
        <v>0.3224468928709901</v>
      </c>
      <c r="J20" s="263">
        <v>0.18412233550193502</v>
      </c>
      <c r="K20" s="264">
        <v>0.10566355720410366</v>
      </c>
    </row>
    <row r="21" spans="1:11" ht="15" thickBot="1" x14ac:dyDescent="0.35">
      <c r="B21" s="265" t="s">
        <v>213</v>
      </c>
      <c r="C21" s="266">
        <f>AVERAGE(C4:C20)</f>
        <v>13336.729452209733</v>
      </c>
      <c r="D21" s="266">
        <f>AVERAGE(D4:D20)</f>
        <v>8604.5181505721994</v>
      </c>
      <c r="E21" s="266">
        <f>AVERAGE(E4:E20)</f>
        <v>5568.9509643091978</v>
      </c>
      <c r="F21" s="266">
        <f>AVERAGE(F4:F20)</f>
        <v>3614.7987170281804</v>
      </c>
      <c r="G21" s="266">
        <f>AVERAGE(G4:G20)</f>
        <v>2352.7139203141983</v>
      </c>
      <c r="H21" s="266">
        <f>AVERAGE(H4:H20)</f>
        <v>1535.1645831209719</v>
      </c>
      <c r="I21" s="266">
        <f>AVERAGE(I4:I20)</f>
        <v>1004.1076277808587</v>
      </c>
      <c r="J21" s="266">
        <f>AVERAGE(J4:J20)</f>
        <v>658.25838985664382</v>
      </c>
      <c r="K21" s="267">
        <f>AVERAGE(K4:K20)</f>
        <v>432.47783702770823</v>
      </c>
    </row>
    <row r="22" spans="1:11" ht="30.6" customHeight="1" thickBot="1" x14ac:dyDescent="0.35">
      <c r="B22" s="268" t="s">
        <v>216</v>
      </c>
      <c r="C22" s="269"/>
      <c r="D22" s="270">
        <f>($C$21-D21)/$C$21</f>
        <v>0.35482547041197299</v>
      </c>
      <c r="E22" s="270">
        <f t="shared" ref="E22:K22" si="0">($C$21-E21)/$C$21</f>
        <v>0.58243503519624218</v>
      </c>
      <c r="F22" s="270">
        <f t="shared" si="0"/>
        <v>0.7289591327483026</v>
      </c>
      <c r="G22" s="270">
        <f t="shared" si="0"/>
        <v>0.82359138882251359</v>
      </c>
      <c r="H22" s="270">
        <f t="shared" si="0"/>
        <v>0.88489197530608876</v>
      </c>
      <c r="I22" s="270">
        <f t="shared" si="0"/>
        <v>0.92471110466933182</v>
      </c>
      <c r="J22" s="270">
        <f t="shared" si="0"/>
        <v>0.95064319237970452</v>
      </c>
      <c r="K22" s="271">
        <f t="shared" si="0"/>
        <v>0.96757242181620073</v>
      </c>
    </row>
  </sheetData>
  <mergeCells count="2">
    <mergeCell ref="C2:K2"/>
    <mergeCell ref="A4:A20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6"/>
  <dimension ref="A1:CS38"/>
  <sheetViews>
    <sheetView topLeftCell="C1" zoomScale="60" zoomScaleNormal="60" workbookViewId="0">
      <selection activeCell="D4" sqref="D4:D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 customWidth="1"/>
    <col min="21" max="21" width="13.33203125" style="37" customWidth="1"/>
    <col min="22" max="23" width="9.1093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8</v>
      </c>
      <c r="F4" s="120">
        <f>($C$19*D4)/2</f>
        <v>9</v>
      </c>
      <c r="G4" s="120">
        <f>$B$15*(1-D4)*($C$17+1)</f>
        <v>0</v>
      </c>
      <c r="H4" s="121">
        <f>$B$15*$C$21</f>
        <v>47.023809523809526</v>
      </c>
      <c r="I4" s="67">
        <f>D4*ABS($B$36)</f>
        <v>259.2</v>
      </c>
      <c r="J4" s="67">
        <f>E4*ABS($B$35)</f>
        <v>3148</v>
      </c>
      <c r="K4" s="67">
        <f>F4*ABS($B$33)</f>
        <v>2176.2000000000003</v>
      </c>
      <c r="L4" s="146">
        <f t="shared" ref="L4:L20" si="0">(K4+J4)-I4</f>
        <v>5065.0000000000009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0.12709892380703583</v>
      </c>
      <c r="P4" s="89">
        <f>((($B$30*(Y4^6)+$B$29*(Y4^5)+$B$28 *(Y4^4)+$B$27*(Y4^3)+$B$26*(Y4^2)+$B$25*(Y4)+$B$24)))*($C$17+1)</f>
        <v>115.17522474046562</v>
      </c>
      <c r="Q4" s="89">
        <f>((($C$30*(Y4^6)+$C$29*(Y4^5)+$C$28 *(Y4^4)+$C$27*(Y4^3)+$C$26*(Y4^2)+$C$25*(Y4)+$C$24)))*($C$17+1)</f>
        <v>93.213039473008337</v>
      </c>
      <c r="R4" s="89">
        <f>((($D$30*(Y4^6)+$D$29*(Y4^5)+$D$28 *(Y4^4)+$D$27*(Y4^3)+$D$26*(Y4^2)+$D$25*(Y4)+$D$24)))*($C$17+1)</f>
        <v>74.073968022522521</v>
      </c>
      <c r="S4" s="90">
        <f>((($E$30*(Y4^6)+$E$29*(Y4^5)+$E$28 *(Y4^4)+$E$27*(Y4^3)+$E$26*(Y4^2)+$E$25*(Y4)+$E$24)))*($C$17+1)</f>
        <v>70.276741916138278</v>
      </c>
      <c r="T4" s="82">
        <f>P4*E4</f>
        <v>921.40179792372498</v>
      </c>
      <c r="U4" s="83">
        <f t="shared" ref="U4:W20" si="2">Q4*F4</f>
        <v>838.91735525707509</v>
      </c>
      <c r="V4" s="83">
        <f t="shared" si="2"/>
        <v>0</v>
      </c>
      <c r="W4" s="84">
        <f t="shared" si="2"/>
        <v>3304.6801258184073</v>
      </c>
      <c r="X4" s="144">
        <f t="shared" ref="X4:X20" si="3">W4+V4+U4+T4</f>
        <v>5064.9992789992075</v>
      </c>
      <c r="Y4" s="68">
        <v>2390.302602556143</v>
      </c>
      <c r="Z4" s="99">
        <f>M4*(E4+F4+G4+H4)</f>
        <v>6.9219039213593765E-6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2390.302602556143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2374.8452226608592</v>
      </c>
      <c r="AK4" s="39">
        <f>(($B$11*$O$5*($N$5^0.5)*EXP($B$10/AJ4))/($B$6*6))*($B$5*10^-6)</f>
        <v>1.5988648598323024E-10</v>
      </c>
      <c r="AL4" s="40">
        <v>0</v>
      </c>
      <c r="AM4" s="38">
        <v>10</v>
      </c>
      <c r="AN4" s="38">
        <f>Y6</f>
        <v>2359.3196005936338</v>
      </c>
      <c r="AO4" s="39">
        <f>(($B$11*$O$6*($N$6^0.5)*EXP($B$10/AN4))/($B$6*6))*($B$5*10^-6)</f>
        <v>1.8741275262423378E-10</v>
      </c>
      <c r="AP4" s="40">
        <v>0</v>
      </c>
      <c r="AQ4" s="38">
        <v>10</v>
      </c>
      <c r="AR4" s="38">
        <f>Y7</f>
        <v>2343.7242490163658</v>
      </c>
      <c r="AS4" s="39">
        <f>(($B$11*$O$7*($N$7^0.5)*EXP($B$10/AR4))/($B$6*6))*($B$5*10^-6)</f>
        <v>1.8961018822334813E-10</v>
      </c>
      <c r="AT4" s="40">
        <v>0</v>
      </c>
      <c r="AU4" s="38">
        <v>10</v>
      </c>
      <c r="AV4" s="38">
        <f>Y8</f>
        <v>2328.056471567435</v>
      </c>
      <c r="AW4" s="39">
        <f>(($B$11*$O$8*($N$8^0.5)*EXP($B$10/AV4))/($B$6*6))*($B$5*10^-6)</f>
        <v>1.8023580925189402E-10</v>
      </c>
      <c r="AX4" s="40">
        <v>0</v>
      </c>
      <c r="AY4" s="38">
        <v>10</v>
      </c>
      <c r="AZ4" s="38">
        <f>Y9</f>
        <v>2312.3146834525887</v>
      </c>
      <c r="BA4" s="39">
        <f>(($B$11*$O$9*($N$9^0.5)*EXP($B$10/AZ4))/($B$6*6))*($B$5*10^-6)</f>
        <v>1.6529204810182017E-10</v>
      </c>
      <c r="BB4" s="40">
        <v>0</v>
      </c>
      <c r="BC4" s="38">
        <v>10</v>
      </c>
      <c r="BD4" s="38">
        <f>Y10</f>
        <v>2296.4969199997363</v>
      </c>
      <c r="BE4" s="39">
        <f>(($B$11*$O$10*($N$10^0.5)*EXP($B$10/BD4))/($B$6*6))*($B$5*10^-6)</f>
        <v>1.479765927053682E-10</v>
      </c>
      <c r="BF4" s="40">
        <v>0</v>
      </c>
      <c r="BG4" s="38">
        <v>10</v>
      </c>
      <c r="BH4" s="38">
        <f>Y11</f>
        <v>2280.6012004193308</v>
      </c>
      <c r="BI4" s="39">
        <f>(($B$11*$O$11*($N$11^0.5)*EXP($B$10/BH4))/($B$6*6))*($B$5*10^-6)</f>
        <v>1.3012418630501671E-10</v>
      </c>
      <c r="BJ4" s="40">
        <v>0</v>
      </c>
      <c r="BK4" s="38">
        <v>10</v>
      </c>
      <c r="BL4" s="38">
        <f>Y12</f>
        <v>2264.6255307377</v>
      </c>
      <c r="BM4" s="39">
        <f>(($B$11*$O$12*($N$12^0.5)*EXP($B$10/BL4))/($B$6*6))*($B$5*10^-6)</f>
        <v>1.1280572976448674E-10</v>
      </c>
      <c r="BN4" s="40">
        <v>0</v>
      </c>
      <c r="BO4" s="38">
        <v>10</v>
      </c>
      <c r="BP4" s="38">
        <f>Y13</f>
        <v>2248.5679069213238</v>
      </c>
      <c r="BQ4" s="39">
        <f>(($B$11*$O$13*($N$13^0.5)*EXP($B$10/BP4))/($B$6*6))*($B$5*10^-6)</f>
        <v>9.6630046619763647E-11</v>
      </c>
      <c r="BR4" s="40">
        <v>0</v>
      </c>
      <c r="BS4" s="38">
        <v>10</v>
      </c>
      <c r="BT4" s="38">
        <f>Y14</f>
        <v>2232.4263182106024</v>
      </c>
      <c r="BU4" s="39">
        <f>(($B$11*$O$14*($N$14^0.5)*EXP($B$10/BT4))/($B$6*6))*($B$5*10^-6)</f>
        <v>8.1914907963616765E-11</v>
      </c>
      <c r="BV4" s="40">
        <v>0</v>
      </c>
      <c r="BW4" s="38">
        <v>10</v>
      </c>
      <c r="BX4" s="38">
        <f>Y15</f>
        <v>2150.3885240414229</v>
      </c>
      <c r="BY4" s="39">
        <f>(($B$11*$O$15*($N$15^0.5)*EXP($B$10/BX4))/($B$6*6))*($B$5*10^-6)</f>
        <v>3.151236830658933E-11</v>
      </c>
      <c r="BZ4" s="40">
        <v>0</v>
      </c>
      <c r="CA4" s="38">
        <v>10</v>
      </c>
      <c r="CB4" s="38">
        <f>Y16</f>
        <v>2065.9531199140333</v>
      </c>
      <c r="CC4" s="39">
        <f>(($B$11*$O$16*($N$16^0.5)*EXP($B$10/CB4))/($B$6*6))*($B$5*10^-6)</f>
        <v>1.0035857166607903E-11</v>
      </c>
      <c r="CD4" s="40">
        <v>0</v>
      </c>
      <c r="CE4" s="38">
        <v>10</v>
      </c>
      <c r="CF4" s="38">
        <f>Y17</f>
        <v>1978.8877921117783</v>
      </c>
      <c r="CG4" s="39">
        <f>(($B$11*$O$17*($N$17^0.5)*EXP($B$10/CF4))/($B$6*6))*($B$5*10^-6)</f>
        <v>2.6493244910422015E-12</v>
      </c>
      <c r="CH4" s="40">
        <v>0</v>
      </c>
      <c r="CI4" s="38">
        <v>10</v>
      </c>
      <c r="CJ4" s="38">
        <f>Y18</f>
        <v>1888.9960737417666</v>
      </c>
      <c r="CK4" s="39">
        <f>(($B$11*$O$18*($N$18^0.5)*EXP($B$10/CJ4))/($B$6*6))*($B$5*10^-6)</f>
        <v>5.6859285591091203E-13</v>
      </c>
      <c r="CL4" s="40">
        <v>0</v>
      </c>
      <c r="CM4" s="38">
        <v>10</v>
      </c>
      <c r="CN4" s="38">
        <f>Y19</f>
        <v>1796.1425223725741</v>
      </c>
      <c r="CO4" s="39">
        <f>(($B$11*$O$19*($N$19^0.5)*EXP($B$10/CN4))/($B$6*6))*($B$5*10^-6)</f>
        <v>9.6061912362745425E-14</v>
      </c>
      <c r="CP4" s="40">
        <v>0</v>
      </c>
      <c r="CQ4" s="38">
        <v>10</v>
      </c>
      <c r="CR4" s="38">
        <f>Y20</f>
        <v>1700.2804712333402</v>
      </c>
      <c r="CS4" s="39">
        <f>(($B$11*$O$20*($N$20^0.5)*EXP($B$10/CR4))/($B$6*6))*($B$5*10^-6)</f>
        <v>1.2226812658744308E-14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7.92</v>
      </c>
      <c r="F5" s="59">
        <f t="shared" ref="F5:F20" si="5">($C$19*D5)/2</f>
        <v>8.91</v>
      </c>
      <c r="G5" s="59">
        <f t="shared" ref="G5:G20" si="6">$B$15*(1-D5)*($C$17+1)</f>
        <v>0.12500000000000011</v>
      </c>
      <c r="H5" s="60">
        <f t="shared" ref="H5:H20" si="7">$B$15*$C$21</f>
        <v>47.023809523809526</v>
      </c>
      <c r="I5" s="65">
        <f t="shared" ref="I5:I20" si="8">D5*ABS($B$36)</f>
        <v>256.608</v>
      </c>
      <c r="J5" s="65">
        <f t="shared" ref="J5:J20" si="9">E5*ABS($B$35)</f>
        <v>3116.52</v>
      </c>
      <c r="K5" s="65">
        <f t="shared" ref="K5:K20" si="10">F5*ABS($B$33)</f>
        <v>2154.4380000000001</v>
      </c>
      <c r="L5" s="53">
        <f t="shared" si="0"/>
        <v>5014.3500000000004</v>
      </c>
      <c r="M5" s="76">
        <f t="shared" si="1"/>
        <v>1.0813239368461715E-7</v>
      </c>
      <c r="N5" s="77">
        <f t="shared" ref="N5:N20" si="11">(G5*M5)/($B$5*10^-6)</f>
        <v>3.3791373026442891E-4</v>
      </c>
      <c r="O5" s="78">
        <f t="shared" ref="O5:O20" si="12">(H5*M5)/($B$5*10^-6)</f>
        <v>0.12711992709947553</v>
      </c>
      <c r="P5" s="89">
        <f t="shared" ref="P5:P20" si="13">((($B$30*(Y5^6)+$B$29*(Y5^5)+$B$28 *(Y5^4)+$B$27*(Y5^3)+$B$26*(Y5^2)+$B$25*(Y5)+$B$24)))*($C$17+1)</f>
        <v>114.21070387048007</v>
      </c>
      <c r="Q5" s="89">
        <f t="shared" ref="Q5:Q20" si="14">((($C$30*(Y5^6)+$C$29*(Y5^5)+$C$28 *(Y5^4)+$C$27*(Y5^3)+$C$26*(Y5^2)+$C$25*(Y5)+$C$24)))*($C$17+1)</f>
        <v>92.374268424116579</v>
      </c>
      <c r="R5" s="89">
        <f t="shared" ref="R5:R20" si="15">((($D$30*(Y5^6)+$D$29*(Y5^5)+$D$28 *(Y5^4)+$D$27*(Y5^3)+$D$26*(Y5^2)+$D$25*(Y5)+$D$24)))*($C$17+1)</f>
        <v>73.464067472536584</v>
      </c>
      <c r="S5" s="90">
        <f t="shared" ref="S5:S20" si="16">((($E$30*(Y5^6)+$E$29*(Y5^5)+$E$28 *(Y5^4)+$E$27*(Y5^3)+$E$26*(Y5^2)+$E$25*(Y5)+$E$24)))*($C$17+1)</f>
        <v>69.700066151909581</v>
      </c>
      <c r="T5" s="82">
        <f t="shared" ref="T5:T20" si="17">P5*E5</f>
        <v>904.54877465420213</v>
      </c>
      <c r="U5" s="83">
        <f t="shared" si="2"/>
        <v>823.05473165887872</v>
      </c>
      <c r="V5" s="83">
        <f t="shared" si="2"/>
        <v>9.1830084340670819</v>
      </c>
      <c r="W5" s="84">
        <f t="shared" si="2"/>
        <v>3277.5626345243199</v>
      </c>
      <c r="X5" s="144">
        <f t="shared" si="3"/>
        <v>5014.3491492714684</v>
      </c>
      <c r="Y5" s="68">
        <v>2374.8452226608592</v>
      </c>
      <c r="Z5" s="102">
        <f t="shared" ref="Z5:Z20" si="18">M5*(E5+F5+G5+H5)</f>
        <v>6.9181818189017047E-6</v>
      </c>
      <c r="AA5" s="7">
        <f>AK20</f>
        <v>1.4515930893213889E-7</v>
      </c>
      <c r="AB5" s="103">
        <f t="shared" ref="AB5:AB20" si="19">(AA5/Z5)*10^6</f>
        <v>20982.291696286127</v>
      </c>
      <c r="AC5" s="32"/>
      <c r="AD5" s="40">
        <v>1</v>
      </c>
      <c r="AE5" s="38">
        <v>12</v>
      </c>
      <c r="AF5" s="38">
        <f>(((AE5^($B$9-1))/(AE4^($B$9-1)))*(AF4^$B$9))^(1/$B$9)</f>
        <v>2454.4706976980187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2438.5983617119473</v>
      </c>
      <c r="AK5" s="39">
        <f>(($B$11*$O$5*($N$5^0.5)*EXP($B$10/AJ5))/($B$6*6))*($B$5*10^-6)</f>
        <v>3.3739150721304423E-10</v>
      </c>
      <c r="AL5" s="40">
        <v>1</v>
      </c>
      <c r="AM5" s="38">
        <v>12</v>
      </c>
      <c r="AN5" s="38">
        <f>(((AM5^($B$9-1))/(AM4^($B$9-1)))*(AN4^$B$9))^(1/$B$9)</f>
        <v>2422.6559515807839</v>
      </c>
      <c r="AO5" s="39">
        <f t="shared" ref="AO5:AO19" si="21">(($B$11*$O$6*($N$6^0.5)*EXP($B$10/AN5))/($B$6*6))*($B$5*10^-6)</f>
        <v>3.9742551718327997E-10</v>
      </c>
      <c r="AP5" s="40">
        <v>1</v>
      </c>
      <c r="AQ5" s="38">
        <v>12</v>
      </c>
      <c r="AR5" s="38">
        <f>(((AQ5^($B$9-1))/(AQ4^($B$9-1)))*(AR4^$B$9))^(1/$B$9)</f>
        <v>2406.6419400385753</v>
      </c>
      <c r="AS5" s="39">
        <f t="shared" ref="AS5:AS19" si="22">(($B$11*$O$7*($N$7^0.5)*EXP($B$10/AR5))/($B$6*6))*($B$5*10^-6)</f>
        <v>4.0410158101134626E-10</v>
      </c>
      <c r="AT5" s="40">
        <v>1</v>
      </c>
      <c r="AU5" s="38">
        <v>12</v>
      </c>
      <c r="AV5" s="38">
        <f>(((AU5^($B$9-1))/(AU4^($B$9-1)))*(AV4^$B$9))^(1/$B$9)</f>
        <v>2390.5535583394017</v>
      </c>
      <c r="AW5" s="39">
        <f t="shared" ref="AW5:AW19" si="23">(($B$11*$O$8*($N$8^0.5)*EXP($B$10/AV5))/($B$6*6))*($B$5*10^-6)</f>
        <v>3.8608384297553495E-10</v>
      </c>
      <c r="AX5" s="40">
        <v>1</v>
      </c>
      <c r="AY5" s="38">
        <v>12</v>
      </c>
      <c r="AZ5" s="38">
        <f>(((AY5^($B$9-1))/(AY4^($B$9-1)))*(AZ4^$B$9))^(1/$B$9)</f>
        <v>2374.3891791449264</v>
      </c>
      <c r="BA5" s="39">
        <f t="shared" ref="BA5:BA19" si="24">(($B$11*$O$9*($N$9^0.5)*EXP($B$10/AZ5))/($B$6*6))*($B$5*10^-6)</f>
        <v>3.5591378209641404E-10</v>
      </c>
      <c r="BB5" s="40">
        <v>1</v>
      </c>
      <c r="BC5" s="38">
        <v>12</v>
      </c>
      <c r="BD5" s="38">
        <f>(((BC5^($B$9-1))/(BC4^($B$9-1)))*(BD4^$B$9))^(1/$B$9)</f>
        <v>2358.1467850410863</v>
      </c>
      <c r="BE5" s="39">
        <f t="shared" ref="BE5:BE19" si="25">(($B$11*$O$10*($N$10^0.5)*EXP($B$10/BD5))/($B$6*6))*($B$5*10^-6)</f>
        <v>3.2031711010338402E-10</v>
      </c>
      <c r="BF5" s="40">
        <v>1</v>
      </c>
      <c r="BG5" s="38">
        <v>12</v>
      </c>
      <c r="BH5" s="38">
        <f>(((BG5^($B$9-1))/(BG4^($B$9-1)))*(BH4^$B$9))^(1/$B$9)</f>
        <v>2341.8243420636982</v>
      </c>
      <c r="BI5" s="39">
        <f t="shared" ref="BI5:BI19" si="26">(($B$11*$O$11*($N$11^0.5)*EXP($B$10/BH5))/($B$6*6))*($B$5*10^-6)</f>
        <v>2.8319317273615283E-10</v>
      </c>
      <c r="BJ5" s="40">
        <v>1</v>
      </c>
      <c r="BK5" s="38">
        <v>12</v>
      </c>
      <c r="BL5" s="38">
        <f>(((BK5^($B$9-1))/(BK4^($B$9-1)))*(BL4^$B$9))^(1/$B$9)</f>
        <v>2325.4198027105058</v>
      </c>
      <c r="BM5" s="39">
        <f t="shared" ref="BM5:BM19" si="27">(($B$11*$O$12*($N$12^0.5)*EXP($B$10/BL5))/($B$6*6))*($B$5*10^-6)</f>
        <v>2.4685297833488178E-10</v>
      </c>
      <c r="BN5" s="40">
        <v>1</v>
      </c>
      <c r="BO5" s="38">
        <v>12</v>
      </c>
      <c r="BP5" s="38">
        <f>(((BO5^($B$9-1))/(BO4^($B$9-1)))*(BP4^$B$9))^(1/$B$9)</f>
        <v>2308.9311091493619</v>
      </c>
      <c r="BQ5" s="39">
        <f t="shared" ref="BQ5:BQ19" si="28">(($B$11*$O$13*($N$13^0.5)*EXP($B$10/BP5))/($B$6*6))*($B$5*10^-6)</f>
        <v>2.126415833988685E-10</v>
      </c>
      <c r="BR5" s="40">
        <v>1</v>
      </c>
      <c r="BS5" s="38">
        <v>12</v>
      </c>
      <c r="BT5" s="38">
        <f>(((BS5^($B$9-1))/(BS4^($B$9-1)))*(BT4^$B$9))^(1/$B$9)</f>
        <v>2292.3561966414682</v>
      </c>
      <c r="BU5" s="39">
        <f t="shared" ref="BU5:BU19" si="29">(($B$11*$O$14*($N$14^0.5)*EXP($B$10/BT5))/($B$6*6))*($B$5*10^-6)</f>
        <v>1.8129075904766802E-10</v>
      </c>
      <c r="BV5" s="40">
        <v>1</v>
      </c>
      <c r="BW5" s="38">
        <v>12</v>
      </c>
      <c r="BX5" s="38">
        <f>(((BW5^($B$9-1))/(BW4^($B$9-1)))*(BX4^$B$9))^(1/$B$9)</f>
        <v>2208.1160834119942</v>
      </c>
      <c r="BY5" s="39">
        <f t="shared" ref="BY5:BY19" si="30">(($B$11*$O$15*($N$15^0.5)*EXP($B$10/BX5))/($B$6*6))*($B$5*10^-6)</f>
        <v>7.1887945896603186E-11</v>
      </c>
      <c r="BZ5" s="40">
        <v>1</v>
      </c>
      <c r="CA5" s="38">
        <v>12</v>
      </c>
      <c r="CB5" s="38">
        <f>(((CA5^($B$9-1))/(CA4^($B$9-1)))*(CB4^$B$9))^(1/$B$9)</f>
        <v>2121.4139959619206</v>
      </c>
      <c r="CC5" s="39">
        <f t="shared" ref="CC5:CC19" si="31">(($B$11*$O$16*($N$16^0.5)*EXP($B$10/CB5))/($B$6*6))*($B$5*10^-6)</f>
        <v>2.3679258494795801E-11</v>
      </c>
      <c r="CD5" s="40">
        <v>1</v>
      </c>
      <c r="CE5" s="38">
        <v>12</v>
      </c>
      <c r="CF5" s="38">
        <f>(((CE5^($B$9-1))/(CE4^($B$9-1)))*(CF4^$B$9))^(1/$B$9)</f>
        <v>2032.0113840718645</v>
      </c>
      <c r="CG5" s="39">
        <f t="shared" ref="CG5:CG19" si="32">(($B$11*$O$17*($N$17^0.5)*EXP($B$10/CF5))/($B$6*6))*($B$5*10^-6)</f>
        <v>6.491596242686568E-12</v>
      </c>
      <c r="CH5" s="40">
        <v>1</v>
      </c>
      <c r="CI5" s="38">
        <v>12</v>
      </c>
      <c r="CJ5" s="38">
        <f>(((CI5^($B$9-1))/(CI4^($B$9-1)))*(CJ4^$B$9))^(1/$B$9)</f>
        <v>1939.7065066605423</v>
      </c>
      <c r="CK5" s="39">
        <f t="shared" ref="CK5:CK19" si="33">(($B$11*$O$18*($N$18^0.5)*EXP($B$10/CJ5))/($B$6*6))*($B$5*10^-6)</f>
        <v>1.4539162673595486E-12</v>
      </c>
      <c r="CL5" s="40">
        <v>1</v>
      </c>
      <c r="CM5" s="38">
        <v>12</v>
      </c>
      <c r="CN5" s="38">
        <f>(((CM5^($B$9-1))/(CM4^($B$9-1)))*(CN4^$B$9))^(1/$B$9)</f>
        <v>1844.3602853205484</v>
      </c>
      <c r="CO5" s="39">
        <f t="shared" ref="CO5:CO19" si="34">(($B$11*$O$19*($N$19^0.5)*EXP($B$10/CN5))/($B$6*6))*($B$5*10^-6)</f>
        <v>2.5785032713454451E-13</v>
      </c>
      <c r="CP5" s="40">
        <v>1</v>
      </c>
      <c r="CQ5" s="38">
        <v>12</v>
      </c>
      <c r="CR5" s="38">
        <f>(((CQ5^($B$9-1))/(CQ4^($B$9-1)))*(CR4^$B$9))^(1/$B$9)</f>
        <v>1745.9248005033294</v>
      </c>
      <c r="CS5" s="39">
        <f t="shared" ref="CS5:CS19" si="35">(($B$11*$O$20*($N$20^0.5)*EXP($B$10/CR5))/($B$6*6))*($B$5*10^-6)</f>
        <v>3.4698160255537521E-14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7.84</v>
      </c>
      <c r="F6" s="59">
        <f t="shared" si="5"/>
        <v>8.82</v>
      </c>
      <c r="G6" s="59">
        <f t="shared" si="6"/>
        <v>0.25000000000000022</v>
      </c>
      <c r="H6" s="60">
        <f t="shared" si="7"/>
        <v>47.023809523809526</v>
      </c>
      <c r="I6" s="65">
        <f t="shared" si="8"/>
        <v>254.01599999999999</v>
      </c>
      <c r="J6" s="65">
        <f t="shared" si="9"/>
        <v>3085.04</v>
      </c>
      <c r="K6" s="65">
        <f t="shared" si="10"/>
        <v>2132.6760000000004</v>
      </c>
      <c r="L6" s="53">
        <f t="shared" si="0"/>
        <v>4963.7000000000007</v>
      </c>
      <c r="M6" s="76">
        <f t="shared" si="1"/>
        <v>1.0815026568218817E-7</v>
      </c>
      <c r="N6" s="77">
        <f t="shared" si="11"/>
        <v>6.7593916051367664E-4</v>
      </c>
      <c r="O6" s="78">
        <f t="shared" si="12"/>
        <v>0.12714093733471526</v>
      </c>
      <c r="P6" s="89">
        <f t="shared" si="13"/>
        <v>113.24254839539178</v>
      </c>
      <c r="Q6" s="89">
        <f t="shared" si="14"/>
        <v>91.53308523896348</v>
      </c>
      <c r="R6" s="89">
        <f t="shared" si="15"/>
        <v>72.852108317120113</v>
      </c>
      <c r="S6" s="90">
        <f t="shared" si="16"/>
        <v>69.121209649976564</v>
      </c>
      <c r="T6" s="82">
        <f t="shared" si="17"/>
        <v>887.82157941987157</v>
      </c>
      <c r="U6" s="83">
        <f t="shared" si="2"/>
        <v>807.32181180765792</v>
      </c>
      <c r="V6" s="83">
        <f t="shared" si="2"/>
        <v>18.213027079280046</v>
      </c>
      <c r="W6" s="84">
        <f t="shared" si="2"/>
        <v>3250.3425966358027</v>
      </c>
      <c r="X6" s="144">
        <f t="shared" si="3"/>
        <v>4963.6990149426119</v>
      </c>
      <c r="Y6" s="68">
        <v>2359.3196005936338</v>
      </c>
      <c r="Z6" s="102">
        <f t="shared" si="18"/>
        <v>6.9144584860744127E-6</v>
      </c>
      <c r="AA6" s="7">
        <f>AO20</f>
        <v>1.753090061063337E-7</v>
      </c>
      <c r="AB6" s="103">
        <f>(AA6/Z6)*10^6</f>
        <v>25353.974784779271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2510.066127150475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2493.8342719668863</v>
      </c>
      <c r="AK6" s="39">
        <f t="shared" ref="AK6:AK19" si="38">(($B$11*$O$5*($N$5^0.5)*EXP($B$10/AJ6))/($B$6*6))*($B$5*10^-6)</f>
        <v>6.2477103841575514E-10</v>
      </c>
      <c r="AL6" s="40">
        <v>2</v>
      </c>
      <c r="AM6" s="38">
        <v>14</v>
      </c>
      <c r="AN6" s="38">
        <f t="shared" ref="AN6:AN19" si="39">(((AM6^($B$9-1))/(AM5^($B$9-1)))*(AN5^$B$9))^(1/$B$9)</f>
        <v>2477.5307554111973</v>
      </c>
      <c r="AO6" s="39">
        <f t="shared" si="21"/>
        <v>7.389301025153124E-10</v>
      </c>
      <c r="AP6" s="40">
        <v>2</v>
      </c>
      <c r="AQ6" s="38">
        <v>14</v>
      </c>
      <c r="AR6" s="38">
        <f t="shared" ref="AR6:AR19" si="40">(((AQ6^($B$9-1))/(AQ5^($B$9-1)))*(AR5^$B$9))^(1/$B$9)</f>
        <v>2461.1540156238398</v>
      </c>
      <c r="AS6" s="39">
        <f t="shared" si="22"/>
        <v>7.5444993229344036E-10</v>
      </c>
      <c r="AT6" s="40">
        <v>2</v>
      </c>
      <c r="AU6" s="38">
        <v>14</v>
      </c>
      <c r="AV6" s="38">
        <f t="shared" ref="AV6:AV19" si="41">(((AU6^($B$9-1))/(AU5^($B$9-1)))*(AV5^$B$9))^(1/$B$9)</f>
        <v>2444.7012211449173</v>
      </c>
      <c r="AW6" s="39">
        <f t="shared" si="23"/>
        <v>7.2384614888647319E-10</v>
      </c>
      <c r="AX6" s="40">
        <v>2</v>
      </c>
      <c r="AY6" s="38">
        <v>14</v>
      </c>
      <c r="AZ6" s="38">
        <f t="shared" ref="AZ6:AZ19" si="42">(((AY6^($B$9-1))/(AY5^($B$9-1)))*(AZ5^$B$9))^(1/$B$9)</f>
        <v>2428.1707077757733</v>
      </c>
      <c r="BA6" s="39">
        <f t="shared" si="24"/>
        <v>6.701433871366462E-10</v>
      </c>
      <c r="BB6" s="40">
        <v>2</v>
      </c>
      <c r="BC6" s="38">
        <v>14</v>
      </c>
      <c r="BD6" s="38">
        <f t="shared" ref="BD6:BD19" si="43">(((BC6^($B$9-1))/(BC5^($B$9-1)))*(BD5^$B$9))^(1/$B$9)</f>
        <v>2411.5604124065485</v>
      </c>
      <c r="BE6" s="39">
        <f t="shared" si="25"/>
        <v>6.0575357803024724E-10</v>
      </c>
      <c r="BF6" s="40">
        <v>2</v>
      </c>
      <c r="BG6" s="38">
        <v>14</v>
      </c>
      <c r="BH6" s="38">
        <f t="shared" ref="BH6:BH19" si="44">(((BG6^($B$9-1))/(BG5^($B$9-1)))*(BH5^$B$9))^(1/$B$9)</f>
        <v>2394.8682550023809</v>
      </c>
      <c r="BI6" s="39">
        <f t="shared" si="26"/>
        <v>5.3793193869097766E-10</v>
      </c>
      <c r="BJ6" s="40">
        <v>2</v>
      </c>
      <c r="BK6" s="38">
        <v>14</v>
      </c>
      <c r="BL6" s="38">
        <f t="shared" ref="BL6:BL19" si="45">(((BK6^($B$9-1))/(BK5^($B$9-1)))*(BL5^$B$9))^(1/$B$9)</f>
        <v>2378.0921416837032</v>
      </c>
      <c r="BM6" s="39">
        <f t="shared" si="27"/>
        <v>4.7103003940830277E-10</v>
      </c>
      <c r="BN6" s="40">
        <v>2</v>
      </c>
      <c r="BO6" s="38">
        <v>14</v>
      </c>
      <c r="BP6" s="38">
        <f t="shared" ref="BP6:BP19" si="46">(((BO6^($B$9-1))/(BO5^($B$9-1)))*(BP5^$B$9))^(1/$B$9)</f>
        <v>2361.2299680070719</v>
      </c>
      <c r="BQ6" s="39">
        <f t="shared" si="28"/>
        <v>4.0762643745903059E-10</v>
      </c>
      <c r="BR6" s="40">
        <v>2</v>
      </c>
      <c r="BS6" s="38">
        <v>14</v>
      </c>
      <c r="BT6" s="38">
        <f t="shared" ref="BT6:BT19" si="47">(((BS6^($B$9-1))/(BS5^($B$9-1)))*(BT5^$B$9))^(1/$B$9)</f>
        <v>2344.2796224659455</v>
      </c>
      <c r="BU6" s="39">
        <f t="shared" si="29"/>
        <v>3.4916705388208149E-10</v>
      </c>
      <c r="BV6" s="40">
        <v>2</v>
      </c>
      <c r="BW6" s="38">
        <v>14</v>
      </c>
      <c r="BX6" s="38">
        <f t="shared" ref="BX6:BX19" si="48">(((BW6^($B$9-1))/(BW5^($B$9-1)))*(BX5^$B$9))^(1/$B$9)</f>
        <v>2258.1314134191111</v>
      </c>
      <c r="BY6" s="39">
        <f t="shared" si="30"/>
        <v>1.4196242691001733E-10</v>
      </c>
      <c r="BZ6" s="40">
        <v>2</v>
      </c>
      <c r="CA6" s="38">
        <v>14</v>
      </c>
      <c r="CB6" s="38">
        <f t="shared" ref="CB6:CB19" si="49">(((CA6^($B$9-1))/(CA5^($B$9-1)))*(CB5^$B$9))^(1/$B$9)</f>
        <v>2169.465464762327</v>
      </c>
      <c r="CC6" s="39">
        <f t="shared" si="31"/>
        <v>4.8079862695784641E-11</v>
      </c>
      <c r="CD6" s="40">
        <v>2</v>
      </c>
      <c r="CE6" s="38">
        <v>14</v>
      </c>
      <c r="CF6" s="38">
        <f t="shared" ref="CF6:CF19" si="50">(((CE6^($B$9-1))/(CE5^($B$9-1)))*(CF5^$B$9))^(1/$B$9)</f>
        <v>2078.0378229516227</v>
      </c>
      <c r="CG6" s="39">
        <f t="shared" si="32"/>
        <v>1.3598152716432114E-11</v>
      </c>
      <c r="CH6" s="40">
        <v>2</v>
      </c>
      <c r="CI6" s="38">
        <v>14</v>
      </c>
      <c r="CJ6" s="38">
        <f t="shared" ref="CJ6:CJ19" si="51">(((CI6^($B$9-1))/(CI5^($B$9-1)))*(CJ5^$B$9))^(1/$B$9)</f>
        <v>1983.6421773331035</v>
      </c>
      <c r="CK6" s="39">
        <f t="shared" si="33"/>
        <v>3.154636749270758E-12</v>
      </c>
      <c r="CL6" s="40">
        <v>2</v>
      </c>
      <c r="CM6" s="38">
        <v>14</v>
      </c>
      <c r="CN6" s="38">
        <f t="shared" ref="CN6:CN19" si="52">(((CM6^($B$9-1))/(CM5^($B$9-1)))*(CN5^$B$9))^(1/$B$9)</f>
        <v>1886.1362992789213</v>
      </c>
      <c r="CO6" s="39">
        <f t="shared" si="34"/>
        <v>5.8232941767264993E-13</v>
      </c>
      <c r="CP6" s="40">
        <v>2</v>
      </c>
      <c r="CQ6" s="38">
        <v>14</v>
      </c>
      <c r="CR6" s="38">
        <f t="shared" ref="CR6:CR19" si="53">(((CQ6^($B$9-1))/(CQ5^($B$9-1)))*(CR5^$B$9))^(1/$B$9)</f>
        <v>1785.4711838301735</v>
      </c>
      <c r="CS6" s="39">
        <f t="shared" si="35"/>
        <v>8.2045514763501149E-14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7.76</v>
      </c>
      <c r="F7" s="59">
        <f t="shared" si="5"/>
        <v>8.73</v>
      </c>
      <c r="G7" s="59">
        <f t="shared" si="6"/>
        <v>0.37500000000000033</v>
      </c>
      <c r="H7" s="60">
        <f t="shared" si="7"/>
        <v>47.023809523809526</v>
      </c>
      <c r="I7" s="65">
        <f t="shared" si="8"/>
        <v>251.42399999999998</v>
      </c>
      <c r="J7" s="65">
        <f t="shared" si="9"/>
        <v>3053.56</v>
      </c>
      <c r="K7" s="65">
        <f t="shared" si="10"/>
        <v>2110.9140000000002</v>
      </c>
      <c r="L7" s="53">
        <f t="shared" si="0"/>
        <v>4913.05</v>
      </c>
      <c r="M7" s="76">
        <f t="shared" si="1"/>
        <v>1.0816814358846213E-7</v>
      </c>
      <c r="N7" s="77">
        <f t="shared" si="11"/>
        <v>1.0140763461418336E-3</v>
      </c>
      <c r="O7" s="78">
        <f t="shared" si="12"/>
        <v>0.12716195451619808</v>
      </c>
      <c r="P7" s="89">
        <f t="shared" si="13"/>
        <v>112.27075331713421</v>
      </c>
      <c r="Q7" s="89">
        <f t="shared" si="14"/>
        <v>90.689501965749287</v>
      </c>
      <c r="R7" s="89">
        <f t="shared" si="15"/>
        <v>72.238097016536116</v>
      </c>
      <c r="S7" s="90">
        <f t="shared" si="16"/>
        <v>68.540178865729018</v>
      </c>
      <c r="T7" s="82">
        <f t="shared" si="17"/>
        <v>871.22104574096147</v>
      </c>
      <c r="U7" s="83">
        <f t="shared" si="2"/>
        <v>791.71935216099132</v>
      </c>
      <c r="V7" s="83">
        <f t="shared" si="2"/>
        <v>27.089286381201067</v>
      </c>
      <c r="W7" s="84">
        <f t="shared" si="2"/>
        <v>3223.0203157098767</v>
      </c>
      <c r="X7" s="144">
        <f t="shared" si="3"/>
        <v>4913.0499999930307</v>
      </c>
      <c r="Y7" s="68">
        <v>2343.7242490163658</v>
      </c>
      <c r="Z7" s="102">
        <f t="shared" si="18"/>
        <v>6.9107339222673361E-6</v>
      </c>
      <c r="AA7" s="7">
        <f>AS20</f>
        <v>1.8284401113044435E-7</v>
      </c>
      <c r="AB7" s="103">
        <f t="shared" si="19"/>
        <v>26457.972942829671</v>
      </c>
      <c r="AC7" s="32"/>
      <c r="AD7" s="40">
        <v>3</v>
      </c>
      <c r="AE7" s="38">
        <v>16</v>
      </c>
      <c r="AF7" s="38">
        <f t="shared" si="36"/>
        <v>2559.2419349871134</v>
      </c>
      <c r="AG7" s="39">
        <f t="shared" si="20"/>
        <v>0</v>
      </c>
      <c r="AH7" s="40">
        <v>3</v>
      </c>
      <c r="AI7" s="38">
        <v>16</v>
      </c>
      <c r="AJ7" s="38">
        <f t="shared" si="37"/>
        <v>2542.6920744001213</v>
      </c>
      <c r="AK7" s="39">
        <f t="shared" si="38"/>
        <v>1.0537065154180364E-9</v>
      </c>
      <c r="AL7" s="40">
        <v>3</v>
      </c>
      <c r="AM7" s="38">
        <v>16</v>
      </c>
      <c r="AN7" s="38">
        <f t="shared" si="39"/>
        <v>2526.0691484916115</v>
      </c>
      <c r="AO7" s="39">
        <f t="shared" si="21"/>
        <v>1.2505351753873197E-9</v>
      </c>
      <c r="AP7" s="40">
        <v>3</v>
      </c>
      <c r="AQ7" s="38">
        <v>16</v>
      </c>
      <c r="AR7" s="38">
        <f t="shared" si="40"/>
        <v>2509.3715648029493</v>
      </c>
      <c r="AS7" s="39">
        <f t="shared" si="22"/>
        <v>1.2812780520278365E-9</v>
      </c>
      <c r="AT7" s="40">
        <v>3</v>
      </c>
      <c r="AU7" s="38">
        <v>16</v>
      </c>
      <c r="AV7" s="38">
        <f t="shared" si="41"/>
        <v>2492.5964364018564</v>
      </c>
      <c r="AW7" s="39">
        <f t="shared" si="23"/>
        <v>1.2336933226621141E-9</v>
      </c>
      <c r="AX7" s="40">
        <v>3</v>
      </c>
      <c r="AY7" s="38">
        <v>16</v>
      </c>
      <c r="AZ7" s="38">
        <f t="shared" si="42"/>
        <v>2475.7420664856322</v>
      </c>
      <c r="BA7" s="39">
        <f t="shared" si="24"/>
        <v>1.1463179795990659E-9</v>
      </c>
      <c r="BB7" s="40">
        <v>3</v>
      </c>
      <c r="BC7" s="38">
        <v>16</v>
      </c>
      <c r="BD7" s="38">
        <f t="shared" si="43"/>
        <v>2458.8063515251238</v>
      </c>
      <c r="BE7" s="39">
        <f t="shared" si="25"/>
        <v>1.0400139258948984E-9</v>
      </c>
      <c r="BF7" s="40">
        <v>3</v>
      </c>
      <c r="BG7" s="38">
        <v>16</v>
      </c>
      <c r="BH7" s="38">
        <f t="shared" si="44"/>
        <v>2441.7871707345989</v>
      </c>
      <c r="BI7" s="39">
        <f t="shared" si="26"/>
        <v>9.2705745261235354E-10</v>
      </c>
      <c r="BJ7" s="40">
        <v>3</v>
      </c>
      <c r="BK7" s="38">
        <v>16</v>
      </c>
      <c r="BL7" s="38">
        <f t="shared" si="45"/>
        <v>2424.6823892123707</v>
      </c>
      <c r="BM7" s="39">
        <f t="shared" si="27"/>
        <v>8.1488335700118248E-10</v>
      </c>
      <c r="BN7" s="40">
        <v>3</v>
      </c>
      <c r="BO7" s="38">
        <v>16</v>
      </c>
      <c r="BP7" s="38">
        <f t="shared" si="46"/>
        <v>2407.4898612859183</v>
      </c>
      <c r="BQ7" s="39">
        <f t="shared" si="28"/>
        <v>7.0796068809794717E-10</v>
      </c>
      <c r="BR7" s="40">
        <v>3</v>
      </c>
      <c r="BS7" s="38">
        <v>16</v>
      </c>
      <c r="BT7" s="38">
        <f t="shared" si="47"/>
        <v>2390.207434081256</v>
      </c>
      <c r="BU7" s="39">
        <f t="shared" si="29"/>
        <v>6.0885454229471305E-10</v>
      </c>
      <c r="BV7" s="40">
        <v>3</v>
      </c>
      <c r="BW7" s="38">
        <v>16</v>
      </c>
      <c r="BX7" s="38">
        <f t="shared" si="48"/>
        <v>2302.3714576374837</v>
      </c>
      <c r="BY7" s="39">
        <f t="shared" si="30"/>
        <v>2.5285190686605661E-10</v>
      </c>
      <c r="BZ7" s="40">
        <v>3</v>
      </c>
      <c r="CA7" s="38">
        <v>16</v>
      </c>
      <c r="CB7" s="38">
        <f t="shared" si="49"/>
        <v>2211.9684154413553</v>
      </c>
      <c r="CC7" s="39">
        <f t="shared" si="31"/>
        <v>8.7680262248214397E-11</v>
      </c>
      <c r="CD7" s="40">
        <v>3</v>
      </c>
      <c r="CE7" s="38">
        <v>16</v>
      </c>
      <c r="CF7" s="38">
        <f t="shared" si="50"/>
        <v>2118.7495745478823</v>
      </c>
      <c r="CG7" s="39">
        <f t="shared" si="32"/>
        <v>2.5462384894386922E-11</v>
      </c>
      <c r="CH7" s="40">
        <v>3</v>
      </c>
      <c r="CI7" s="38">
        <v>16</v>
      </c>
      <c r="CJ7" s="38">
        <f t="shared" si="51"/>
        <v>2022.5045823805467</v>
      </c>
      <c r="CK7" s="39">
        <f t="shared" si="33"/>
        <v>6.0860027243774332E-12</v>
      </c>
      <c r="CL7" s="40">
        <v>3</v>
      </c>
      <c r="CM7" s="38">
        <v>16</v>
      </c>
      <c r="CN7" s="38">
        <f t="shared" si="52"/>
        <v>1923.0884238479841</v>
      </c>
      <c r="CO7" s="39">
        <f t="shared" si="34"/>
        <v>1.162263740641168E-12</v>
      </c>
      <c r="CP7" s="40">
        <v>3</v>
      </c>
      <c r="CQ7" s="38">
        <v>16</v>
      </c>
      <c r="CR7" s="38">
        <f t="shared" si="53"/>
        <v>1820.4511339136275</v>
      </c>
      <c r="CS7" s="39">
        <f t="shared" si="35"/>
        <v>1.7025995364984971E-13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7.68</v>
      </c>
      <c r="F8" s="59">
        <f t="shared" si="5"/>
        <v>8.64</v>
      </c>
      <c r="G8" s="59">
        <f t="shared" si="6"/>
        <v>0.50000000000000044</v>
      </c>
      <c r="H8" s="60">
        <f t="shared" si="7"/>
        <v>47.023809523809526</v>
      </c>
      <c r="I8" s="65">
        <f t="shared" si="8"/>
        <v>248.83199999999999</v>
      </c>
      <c r="J8" s="65">
        <f t="shared" si="9"/>
        <v>3022.08</v>
      </c>
      <c r="K8" s="65">
        <f t="shared" si="10"/>
        <v>2089.152</v>
      </c>
      <c r="L8" s="53">
        <f t="shared" si="0"/>
        <v>4862.3999999999996</v>
      </c>
      <c r="M8" s="76">
        <f t="shared" si="1"/>
        <v>1.0818602740636978E-7</v>
      </c>
      <c r="N8" s="77">
        <f t="shared" si="11"/>
        <v>1.3523253425796234E-3</v>
      </c>
      <c r="O8" s="78">
        <f t="shared" si="12"/>
        <v>0.12718297864736927</v>
      </c>
      <c r="P8" s="89">
        <f t="shared" si="13"/>
        <v>111.29523929612161</v>
      </c>
      <c r="Q8" s="89">
        <f t="shared" si="14"/>
        <v>89.843466971676236</v>
      </c>
      <c r="R8" s="89">
        <f t="shared" si="15"/>
        <v>71.62199303678652</v>
      </c>
      <c r="S8" s="90">
        <f t="shared" si="16"/>
        <v>67.956935931043603</v>
      </c>
      <c r="T8" s="82">
        <f t="shared" si="17"/>
        <v>854.74743779421397</v>
      </c>
      <c r="U8" s="83">
        <f t="shared" si="2"/>
        <v>776.24755463528277</v>
      </c>
      <c r="V8" s="83">
        <f t="shared" si="2"/>
        <v>35.810996518393289</v>
      </c>
      <c r="W8" s="84">
        <f t="shared" si="2"/>
        <v>3195.594011043122</v>
      </c>
      <c r="X8" s="144">
        <f t="shared" si="3"/>
        <v>4862.399999991012</v>
      </c>
      <c r="Y8" s="68">
        <v>2328.056471567435</v>
      </c>
      <c r="Z8" s="102">
        <f t="shared" si="18"/>
        <v>6.9070081268699089E-6</v>
      </c>
      <c r="AA8" s="7">
        <f>AW20</f>
        <v>1.7927709572020903E-7</v>
      </c>
      <c r="AB8" s="103">
        <f t="shared" si="19"/>
        <v>25955.825217980906</v>
      </c>
      <c r="AC8" s="32"/>
      <c r="AD8" s="40">
        <v>4</v>
      </c>
      <c r="AE8" s="38">
        <v>18</v>
      </c>
      <c r="AF8" s="38">
        <f t="shared" si="36"/>
        <v>2603.417148275485</v>
      </c>
      <c r="AG8" s="39">
        <f t="shared" si="20"/>
        <v>0</v>
      </c>
      <c r="AH8" s="40">
        <v>4</v>
      </c>
      <c r="AI8" s="38">
        <v>18</v>
      </c>
      <c r="AJ8" s="38">
        <f t="shared" si="37"/>
        <v>2586.5816196508881</v>
      </c>
      <c r="AK8" s="39">
        <f t="shared" si="38"/>
        <v>1.6570039307915886E-9</v>
      </c>
      <c r="AL8" s="40">
        <v>4</v>
      </c>
      <c r="AM8" s="38">
        <v>18</v>
      </c>
      <c r="AN8" s="38">
        <f t="shared" si="39"/>
        <v>2569.6717645203121</v>
      </c>
      <c r="AO8" s="39">
        <f t="shared" si="21"/>
        <v>1.9723934296070357E-9</v>
      </c>
      <c r="AP8" s="40">
        <v>4</v>
      </c>
      <c r="AQ8" s="38">
        <v>18</v>
      </c>
      <c r="AR8" s="38">
        <f t="shared" si="40"/>
        <v>2552.6859629376077</v>
      </c>
      <c r="AS8" s="39">
        <f t="shared" si="22"/>
        <v>2.0270191443619936E-9</v>
      </c>
      <c r="AT8" s="40">
        <v>4</v>
      </c>
      <c r="AU8" s="38">
        <v>18</v>
      </c>
      <c r="AV8" s="38">
        <f t="shared" si="41"/>
        <v>2535.6212781389995</v>
      </c>
      <c r="AW8" s="39">
        <f t="shared" si="23"/>
        <v>1.9577732372826773E-9</v>
      </c>
      <c r="AX8" s="40">
        <v>4</v>
      </c>
      <c r="AY8" s="38">
        <v>18</v>
      </c>
      <c r="AZ8" s="38">
        <f t="shared" si="42"/>
        <v>2518.4759840331922</v>
      </c>
      <c r="BA8" s="39">
        <f t="shared" si="24"/>
        <v>1.8248434710737617E-9</v>
      </c>
      <c r="BB8" s="40">
        <v>4</v>
      </c>
      <c r="BC8" s="38">
        <v>18</v>
      </c>
      <c r="BD8" s="38">
        <f t="shared" si="43"/>
        <v>2501.2479407818942</v>
      </c>
      <c r="BE8" s="39">
        <f t="shared" si="25"/>
        <v>1.6609266454492358E-9</v>
      </c>
      <c r="BF8" s="40">
        <v>4</v>
      </c>
      <c r="BG8" s="38">
        <v>18</v>
      </c>
      <c r="BH8" s="38">
        <f t="shared" si="44"/>
        <v>2483.9349909923772</v>
      </c>
      <c r="BI8" s="39">
        <f t="shared" si="26"/>
        <v>1.4853712740222839E-9</v>
      </c>
      <c r="BJ8" s="40">
        <v>4</v>
      </c>
      <c r="BK8" s="38">
        <v>18</v>
      </c>
      <c r="BL8" s="38">
        <f t="shared" si="45"/>
        <v>2466.5349629123066</v>
      </c>
      <c r="BM8" s="39">
        <f t="shared" si="27"/>
        <v>1.3099902508451214E-9</v>
      </c>
      <c r="BN8" s="40">
        <v>4</v>
      </c>
      <c r="BO8" s="38">
        <v>18</v>
      </c>
      <c r="BP8" s="38">
        <f t="shared" si="46"/>
        <v>2449.045673832587</v>
      </c>
      <c r="BQ8" s="39">
        <f t="shared" si="28"/>
        <v>1.1419684145295282E-9</v>
      </c>
      <c r="BR8" s="40">
        <v>4</v>
      </c>
      <c r="BS8" s="38">
        <v>18</v>
      </c>
      <c r="BT8" s="38">
        <f t="shared" si="47"/>
        <v>2431.4649337183591</v>
      </c>
      <c r="BU8" s="39">
        <f t="shared" si="29"/>
        <v>9.8550737653713364E-10</v>
      </c>
      <c r="BV8" s="40">
        <v>4</v>
      </c>
      <c r="BW8" s="38">
        <v>18</v>
      </c>
      <c r="BX8" s="38">
        <f t="shared" si="48"/>
        <v>2342.1128157403496</v>
      </c>
      <c r="BY8" s="39">
        <f t="shared" si="30"/>
        <v>4.1686126344182571E-10</v>
      </c>
      <c r="BZ8" s="40">
        <v>4</v>
      </c>
      <c r="CA8" s="38">
        <v>18</v>
      </c>
      <c r="CB8" s="38">
        <f t="shared" si="49"/>
        <v>2250.1493217493617</v>
      </c>
      <c r="CC8" s="39">
        <f t="shared" si="31"/>
        <v>1.4753703393109787E-10</v>
      </c>
      <c r="CD8" s="40">
        <v>4</v>
      </c>
      <c r="CE8" s="38">
        <v>18</v>
      </c>
      <c r="CF8" s="38">
        <f t="shared" si="50"/>
        <v>2155.3214254076061</v>
      </c>
      <c r="CG8" s="39">
        <f t="shared" si="32"/>
        <v>4.383707788578517E-11</v>
      </c>
      <c r="CH8" s="40">
        <v>4</v>
      </c>
      <c r="CI8" s="38">
        <v>18</v>
      </c>
      <c r="CJ8" s="38">
        <f t="shared" si="51"/>
        <v>2057.4151432313788</v>
      </c>
      <c r="CK8" s="39">
        <f t="shared" si="33"/>
        <v>1.0752327035167564E-11</v>
      </c>
      <c r="CL8" s="40">
        <v>4</v>
      </c>
      <c r="CM8" s="38">
        <v>18</v>
      </c>
      <c r="CN8" s="38">
        <f t="shared" si="52"/>
        <v>1956.2829570159906</v>
      </c>
      <c r="CO8" s="39">
        <f t="shared" si="34"/>
        <v>2.1147194123780839E-12</v>
      </c>
      <c r="CP8" s="40">
        <v>4</v>
      </c>
      <c r="CQ8" s="38">
        <v>18</v>
      </c>
      <c r="CR8" s="38">
        <f t="shared" si="53"/>
        <v>1851.8740392756786</v>
      </c>
      <c r="CS8" s="39">
        <f t="shared" si="35"/>
        <v>3.2041768750983432E-13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7.6</v>
      </c>
      <c r="F9" s="59">
        <f t="shared" si="5"/>
        <v>8.5499999999999989</v>
      </c>
      <c r="G9" s="59">
        <f t="shared" si="6"/>
        <v>0.62500000000000056</v>
      </c>
      <c r="H9" s="60">
        <f t="shared" si="7"/>
        <v>47.023809523809526</v>
      </c>
      <c r="I9" s="65">
        <f t="shared" si="8"/>
        <v>246.23999999999998</v>
      </c>
      <c r="J9" s="65">
        <f t="shared" si="9"/>
        <v>2990.6</v>
      </c>
      <c r="K9" s="65">
        <f t="shared" si="10"/>
        <v>2067.39</v>
      </c>
      <c r="L9" s="53">
        <f t="shared" si="0"/>
        <v>4811.75</v>
      </c>
      <c r="M9" s="76">
        <f t="shared" si="1"/>
        <v>1.0820391713884376E-7</v>
      </c>
      <c r="N9" s="77">
        <f t="shared" si="11"/>
        <v>1.6906862052944354E-3</v>
      </c>
      <c r="O9" s="78">
        <f t="shared" si="12"/>
        <v>0.12720400973167645</v>
      </c>
      <c r="P9" s="89">
        <f t="shared" si="13"/>
        <v>110.31599712886374</v>
      </c>
      <c r="Q9" s="89">
        <f t="shared" si="14"/>
        <v>88.994990399344104</v>
      </c>
      <c r="R9" s="89">
        <f t="shared" si="15"/>
        <v>71.003800106581167</v>
      </c>
      <c r="S9" s="90">
        <f t="shared" si="16"/>
        <v>67.371485018121021</v>
      </c>
      <c r="T9" s="82">
        <f t="shared" si="17"/>
        <v>838.40157817936438</v>
      </c>
      <c r="U9" s="83">
        <f t="shared" si="2"/>
        <v>760.90716791439195</v>
      </c>
      <c r="V9" s="83">
        <f t="shared" si="2"/>
        <v>44.377375066613268</v>
      </c>
      <c r="W9" s="84">
        <f t="shared" si="2"/>
        <v>3168.06387882831</v>
      </c>
      <c r="X9" s="144">
        <f t="shared" si="3"/>
        <v>4811.7499999886795</v>
      </c>
      <c r="Y9" s="68">
        <v>2312.3146834525887</v>
      </c>
      <c r="Z9" s="102">
        <f t="shared" si="18"/>
        <v>6.9032810992711621E-6</v>
      </c>
      <c r="AA9" s="7">
        <f>BA20</f>
        <v>1.6969109188108314E-7</v>
      </c>
      <c r="AB9" s="103">
        <f t="shared" si="19"/>
        <v>24581.222963526558</v>
      </c>
      <c r="AC9" s="32"/>
      <c r="AD9" s="40">
        <v>5</v>
      </c>
      <c r="AE9" s="38">
        <v>20</v>
      </c>
      <c r="AF9" s="38">
        <f t="shared" si="36"/>
        <v>2643.5789521759662</v>
      </c>
      <c r="AG9" s="39">
        <f t="shared" si="20"/>
        <v>0</v>
      </c>
      <c r="AH9" s="40">
        <v>5</v>
      </c>
      <c r="AI9" s="38">
        <v>20</v>
      </c>
      <c r="AJ9" s="38">
        <f t="shared" si="37"/>
        <v>2626.4837090451369</v>
      </c>
      <c r="AK9" s="39">
        <f t="shared" si="38"/>
        <v>2.4681026073277745E-9</v>
      </c>
      <c r="AL9" s="40">
        <v>5</v>
      </c>
      <c r="AM9" s="38">
        <v>20</v>
      </c>
      <c r="AN9" s="38">
        <f t="shared" si="39"/>
        <v>2609.3129928050803</v>
      </c>
      <c r="AO9" s="39">
        <f t="shared" si="21"/>
        <v>2.9455874148685351E-9</v>
      </c>
      <c r="AP9" s="40">
        <v>5</v>
      </c>
      <c r="AQ9" s="38">
        <v>20</v>
      </c>
      <c r="AR9" s="38">
        <f t="shared" si="40"/>
        <v>2592.0651585194305</v>
      </c>
      <c r="AS9" s="39">
        <f t="shared" si="22"/>
        <v>3.0352552391723111E-9</v>
      </c>
      <c r="AT9" s="40">
        <v>5</v>
      </c>
      <c r="AU9" s="38">
        <v>20</v>
      </c>
      <c r="AV9" s="38">
        <f t="shared" si="41"/>
        <v>2574.7372241202147</v>
      </c>
      <c r="AW9" s="39">
        <f t="shared" si="23"/>
        <v>2.9395426898582015E-9</v>
      </c>
      <c r="AX9" s="40">
        <v>5</v>
      </c>
      <c r="AY9" s="38">
        <v>20</v>
      </c>
      <c r="AZ9" s="38">
        <f t="shared" si="42"/>
        <v>2557.3274368884568</v>
      </c>
      <c r="BA9" s="39">
        <f t="shared" si="24"/>
        <v>2.7475442671463766E-9</v>
      </c>
      <c r="BB9" s="40">
        <v>5</v>
      </c>
      <c r="BC9" s="38">
        <v>20</v>
      </c>
      <c r="BD9" s="38">
        <f t="shared" si="43"/>
        <v>2539.8336239755022</v>
      </c>
      <c r="BE9" s="39">
        <f t="shared" si="25"/>
        <v>2.5078041823001713E-9</v>
      </c>
      <c r="BF9" s="40">
        <v>5</v>
      </c>
      <c r="BG9" s="38">
        <v>20</v>
      </c>
      <c r="BH9" s="38">
        <f t="shared" si="44"/>
        <v>2522.2535947074466</v>
      </c>
      <c r="BI9" s="39">
        <f t="shared" si="26"/>
        <v>2.2491862458454765E-9</v>
      </c>
      <c r="BJ9" s="40">
        <v>5</v>
      </c>
      <c r="BK9" s="38">
        <v>20</v>
      </c>
      <c r="BL9" s="38">
        <f t="shared" si="45"/>
        <v>2504.5851438292534</v>
      </c>
      <c r="BM9" s="39">
        <f t="shared" si="27"/>
        <v>1.9894343149678985E-9</v>
      </c>
      <c r="BN9" s="40">
        <v>5</v>
      </c>
      <c r="BO9" s="38">
        <v>20</v>
      </c>
      <c r="BP9" s="38">
        <f t="shared" si="46"/>
        <v>2486.8260549601137</v>
      </c>
      <c r="BQ9" s="39">
        <f t="shared" si="28"/>
        <v>1.7394481928619587E-9</v>
      </c>
      <c r="BR9" s="40">
        <v>5</v>
      </c>
      <c r="BS9" s="38">
        <v>20</v>
      </c>
      <c r="BT9" s="38">
        <f t="shared" si="47"/>
        <v>2468.974104280433</v>
      </c>
      <c r="BU9" s="39">
        <f t="shared" si="29"/>
        <v>1.5057009194808722E-9</v>
      </c>
      <c r="BV9" s="40">
        <v>5</v>
      </c>
      <c r="BW9" s="38">
        <v>20</v>
      </c>
      <c r="BX9" s="38">
        <f t="shared" si="48"/>
        <v>2378.2435893587367</v>
      </c>
      <c r="BY9" s="39">
        <f t="shared" si="30"/>
        <v>6.4728124688058367E-10</v>
      </c>
      <c r="BZ9" s="40">
        <v>5</v>
      </c>
      <c r="CA9" s="38">
        <v>20</v>
      </c>
      <c r="CB9" s="38">
        <f t="shared" si="49"/>
        <v>2284.8614138421558</v>
      </c>
      <c r="CC9" s="39">
        <f t="shared" si="31"/>
        <v>2.3324526758235964E-10</v>
      </c>
      <c r="CD9" s="40">
        <v>5</v>
      </c>
      <c r="CE9" s="38">
        <v>20</v>
      </c>
      <c r="CF9" s="38">
        <f t="shared" si="50"/>
        <v>2188.5706480637082</v>
      </c>
      <c r="CG9" s="39">
        <f t="shared" si="32"/>
        <v>7.071392313861031E-11</v>
      </c>
      <c r="CH9" s="40">
        <v>5</v>
      </c>
      <c r="CI9" s="38">
        <v>20</v>
      </c>
      <c r="CJ9" s="38">
        <f t="shared" si="51"/>
        <v>2089.1540075079215</v>
      </c>
      <c r="CK9" s="39">
        <f t="shared" si="33"/>
        <v>1.7743851010775813E-11</v>
      </c>
      <c r="CL9" s="40">
        <v>5</v>
      </c>
      <c r="CM9" s="38">
        <v>20</v>
      </c>
      <c r="CN9" s="38">
        <f t="shared" si="52"/>
        <v>1986.4616982697976</v>
      </c>
      <c r="CO9" s="39">
        <f t="shared" si="34"/>
        <v>3.5813306309952512E-12</v>
      </c>
      <c r="CP9" s="40">
        <v>5</v>
      </c>
      <c r="CQ9" s="38">
        <v>20</v>
      </c>
      <c r="CR9" s="38">
        <f t="shared" si="53"/>
        <v>1880.4421087696696</v>
      </c>
      <c r="CS9" s="39">
        <f t="shared" si="35"/>
        <v>5.5899439484141184E-13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7.52</v>
      </c>
      <c r="F10" s="59">
        <f t="shared" si="5"/>
        <v>8.4599999999999991</v>
      </c>
      <c r="G10" s="59">
        <f t="shared" si="6"/>
        <v>0.75000000000000067</v>
      </c>
      <c r="H10" s="60">
        <f t="shared" si="7"/>
        <v>47.023809523809526</v>
      </c>
      <c r="I10" s="65">
        <f t="shared" si="8"/>
        <v>243.64799999999997</v>
      </c>
      <c r="J10" s="65">
        <f t="shared" si="9"/>
        <v>2959.12</v>
      </c>
      <c r="K10" s="65">
        <f t="shared" si="10"/>
        <v>2045.6279999999999</v>
      </c>
      <c r="L10" s="53">
        <f t="shared" si="0"/>
        <v>4761.0999999999995</v>
      </c>
      <c r="M10" s="76">
        <f t="shared" si="1"/>
        <v>1.0822181278881868E-7</v>
      </c>
      <c r="N10" s="77">
        <f t="shared" si="11"/>
        <v>2.0291589897903522E-3</v>
      </c>
      <c r="O10" s="78">
        <f t="shared" si="12"/>
        <v>0.1272250477725696</v>
      </c>
      <c r="P10" s="89">
        <f t="shared" si="13"/>
        <v>109.33299464820728</v>
      </c>
      <c r="Q10" s="89">
        <f t="shared" si="14"/>
        <v>88.144063361558295</v>
      </c>
      <c r="R10" s="89">
        <f t="shared" si="15"/>
        <v>70.383507353880475</v>
      </c>
      <c r="S10" s="90">
        <f t="shared" si="16"/>
        <v>66.78381665541724</v>
      </c>
      <c r="T10" s="82">
        <f t="shared" si="17"/>
        <v>822.18411975451863</v>
      </c>
      <c r="U10" s="83">
        <f t="shared" si="2"/>
        <v>745.69877603878308</v>
      </c>
      <c r="V10" s="83">
        <f t="shared" si="2"/>
        <v>52.787630515410406</v>
      </c>
      <c r="W10" s="84">
        <f t="shared" si="2"/>
        <v>3140.4294736773586</v>
      </c>
      <c r="X10" s="144">
        <f t="shared" si="3"/>
        <v>4761.0999999860705</v>
      </c>
      <c r="Y10" s="68">
        <v>2296.4969199997363</v>
      </c>
      <c r="Z10" s="102">
        <f t="shared" si="18"/>
        <v>6.89955283885972E-6</v>
      </c>
      <c r="AA10" s="7">
        <f>BE20</f>
        <v>1.5688840338427879E-7</v>
      </c>
      <c r="AB10" s="103">
        <f t="shared" si="19"/>
        <v>22738.923383650399</v>
      </c>
      <c r="AC10" s="32"/>
      <c r="AD10" s="40">
        <v>6</v>
      </c>
      <c r="AE10" s="38">
        <v>22</v>
      </c>
      <c r="AF10" s="38">
        <f t="shared" si="36"/>
        <v>2680.4431905065776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2663.1095572506579</v>
      </c>
      <c r="AK10" s="39">
        <f t="shared" si="38"/>
        <v>3.5207150003154014E-9</v>
      </c>
      <c r="AL10" s="40">
        <v>6</v>
      </c>
      <c r="AM10" s="38">
        <v>22</v>
      </c>
      <c r="AN10" s="38">
        <f t="shared" si="39"/>
        <v>2645.6993984264286</v>
      </c>
      <c r="AO10" s="39">
        <f t="shared" si="21"/>
        <v>4.2116739403475486E-9</v>
      </c>
      <c r="AP10" s="40">
        <v>6</v>
      </c>
      <c r="AQ10" s="38">
        <v>22</v>
      </c>
      <c r="AR10" s="38">
        <f t="shared" si="40"/>
        <v>2628.2110461591701</v>
      </c>
      <c r="AS10" s="39">
        <f t="shared" si="22"/>
        <v>4.3502208866937561E-9</v>
      </c>
      <c r="AT10" s="40">
        <v>6</v>
      </c>
      <c r="AU10" s="38">
        <v>22</v>
      </c>
      <c r="AV10" s="38">
        <f t="shared" si="41"/>
        <v>2610.6414767965107</v>
      </c>
      <c r="AW10" s="39">
        <f t="shared" si="23"/>
        <v>4.2232604749866583E-9</v>
      </c>
      <c r="AX10" s="40">
        <v>6</v>
      </c>
      <c r="AY10" s="38">
        <v>22</v>
      </c>
      <c r="AZ10" s="38">
        <f t="shared" si="42"/>
        <v>2592.9889131781169</v>
      </c>
      <c r="BA10" s="39">
        <f t="shared" si="24"/>
        <v>3.9571646965884696E-9</v>
      </c>
      <c r="BB10" s="40">
        <v>6</v>
      </c>
      <c r="BC10" s="38">
        <v>22</v>
      </c>
      <c r="BD10" s="38">
        <f t="shared" si="43"/>
        <v>2575.2511521553456</v>
      </c>
      <c r="BE10" s="39">
        <f t="shared" si="25"/>
        <v>3.620965156191266E-9</v>
      </c>
      <c r="BF10" s="40">
        <v>6</v>
      </c>
      <c r="BG10" s="38">
        <v>22</v>
      </c>
      <c r="BH10" s="38">
        <f t="shared" si="44"/>
        <v>2557.425972505735</v>
      </c>
      <c r="BI10" s="39">
        <f t="shared" si="26"/>
        <v>3.255877575902673E-9</v>
      </c>
      <c r="BJ10" s="40">
        <v>6</v>
      </c>
      <c r="BK10" s="38">
        <v>22</v>
      </c>
      <c r="BL10" s="38">
        <f t="shared" si="45"/>
        <v>2539.5111382223595</v>
      </c>
      <c r="BM10" s="39">
        <f t="shared" si="27"/>
        <v>2.8873903220776271E-9</v>
      </c>
      <c r="BN10" s="40">
        <v>6</v>
      </c>
      <c r="BO10" s="38">
        <v>22</v>
      </c>
      <c r="BP10" s="38">
        <f t="shared" si="46"/>
        <v>2521.5044020173727</v>
      </c>
      <c r="BQ10" s="39">
        <f t="shared" si="28"/>
        <v>2.5312944975075994E-9</v>
      </c>
      <c r="BR10" s="40">
        <v>6</v>
      </c>
      <c r="BS10" s="38">
        <v>22</v>
      </c>
      <c r="BT10" s="38">
        <f t="shared" si="47"/>
        <v>2503.4035090604129</v>
      </c>
      <c r="BU10" s="39">
        <f t="shared" si="29"/>
        <v>2.1970906118976768E-9</v>
      </c>
      <c r="BV10" s="40">
        <v>6</v>
      </c>
      <c r="BW10" s="38">
        <v>22</v>
      </c>
      <c r="BX10" s="38">
        <f t="shared" si="48"/>
        <v>2411.4077732444534</v>
      </c>
      <c r="BY10" s="39">
        <f t="shared" si="30"/>
        <v>9.5821525694727031E-10</v>
      </c>
      <c r="BZ10" s="40">
        <v>6</v>
      </c>
      <c r="CA10" s="38">
        <v>22</v>
      </c>
      <c r="CB10" s="38">
        <f t="shared" si="49"/>
        <v>2316.7233998982069</v>
      </c>
      <c r="CC10" s="39">
        <f t="shared" si="31"/>
        <v>3.5086973888005373E-10</v>
      </c>
      <c r="CD10" s="40">
        <v>6</v>
      </c>
      <c r="CE10" s="38">
        <v>22</v>
      </c>
      <c r="CF10" s="38">
        <f t="shared" si="50"/>
        <v>2219.0898765161805</v>
      </c>
      <c r="CG10" s="39">
        <f t="shared" si="32"/>
        <v>1.0830291505691317E-10</v>
      </c>
      <c r="CH10" s="40">
        <v>6</v>
      </c>
      <c r="CI10" s="38">
        <v>22</v>
      </c>
      <c r="CJ10" s="38">
        <f t="shared" si="51"/>
        <v>2118.286888588977</v>
      </c>
      <c r="CK10" s="39">
        <f t="shared" si="33"/>
        <v>2.7732762455879904E-11</v>
      </c>
      <c r="CL10" s="40">
        <v>6</v>
      </c>
      <c r="CM10" s="38">
        <v>22</v>
      </c>
      <c r="CN10" s="38">
        <f t="shared" si="52"/>
        <v>2014.1625533622368</v>
      </c>
      <c r="CO10" s="39">
        <f t="shared" si="34"/>
        <v>5.7281697369223909E-12</v>
      </c>
      <c r="CP10" s="40">
        <v>6</v>
      </c>
      <c r="CQ10" s="38">
        <v>22</v>
      </c>
      <c r="CR10" s="38">
        <f t="shared" si="53"/>
        <v>1906.6645395419916</v>
      </c>
      <c r="CS10" s="39">
        <f t="shared" si="35"/>
        <v>9.1807646416895082E-13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7.44</v>
      </c>
      <c r="F11" s="59">
        <f t="shared" si="5"/>
        <v>8.370000000000001</v>
      </c>
      <c r="G11" s="59">
        <f t="shared" si="6"/>
        <v>0.87499999999999933</v>
      </c>
      <c r="H11" s="60">
        <f t="shared" si="7"/>
        <v>47.023809523809526</v>
      </c>
      <c r="I11" s="65">
        <f t="shared" si="8"/>
        <v>241.05600000000001</v>
      </c>
      <c r="J11" s="65">
        <f t="shared" si="9"/>
        <v>2927.6400000000003</v>
      </c>
      <c r="K11" s="65">
        <f t="shared" si="10"/>
        <v>2023.8660000000004</v>
      </c>
      <c r="L11" s="53">
        <f t="shared" si="0"/>
        <v>4710.4500000000016</v>
      </c>
      <c r="M11" s="76">
        <f t="shared" si="1"/>
        <v>1.0823971435923108E-7</v>
      </c>
      <c r="N11" s="77">
        <f t="shared" si="11"/>
        <v>2.3677437516081783E-3</v>
      </c>
      <c r="O11" s="78">
        <f t="shared" si="12"/>
        <v>0.12724609277350085</v>
      </c>
      <c r="P11" s="89">
        <f t="shared" si="13"/>
        <v>108.34619925064895</v>
      </c>
      <c r="Q11" s="89">
        <f t="shared" si="14"/>
        <v>87.290677538516533</v>
      </c>
      <c r="R11" s="89">
        <f t="shared" si="15"/>
        <v>69.761103507339399</v>
      </c>
      <c r="S11" s="90">
        <f t="shared" si="16"/>
        <v>66.193921175528018</v>
      </c>
      <c r="T11" s="82">
        <f t="shared" si="17"/>
        <v>806.09572242482818</v>
      </c>
      <c r="U11" s="83">
        <f t="shared" si="2"/>
        <v>730.6229709973835</v>
      </c>
      <c r="V11" s="83">
        <f t="shared" si="2"/>
        <v>61.040965568921926</v>
      </c>
      <c r="W11" s="84">
        <f t="shared" si="2"/>
        <v>3112.6903409920915</v>
      </c>
      <c r="X11" s="144">
        <f t="shared" si="3"/>
        <v>4710.4499999832251</v>
      </c>
      <c r="Y11" s="68">
        <v>2280.6012004193308</v>
      </c>
      <c r="Z11" s="102">
        <f t="shared" si="18"/>
        <v>6.8958233450238037E-6</v>
      </c>
      <c r="AA11" s="7">
        <f>BI20</f>
        <v>1.4256831433412018E-7</v>
      </c>
      <c r="AB11" s="103">
        <f t="shared" si="19"/>
        <v>20674.589124589595</v>
      </c>
      <c r="AC11" s="32"/>
      <c r="AD11" s="40">
        <v>7</v>
      </c>
      <c r="AE11" s="38">
        <v>24</v>
      </c>
      <c r="AF11" s="38">
        <f t="shared" si="36"/>
        <v>2714.5462956147817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2696.9921276655964</v>
      </c>
      <c r="AK11" s="39">
        <f t="shared" si="38"/>
        <v>4.8485611663999649E-9</v>
      </c>
      <c r="AL11" s="40">
        <v>7</v>
      </c>
      <c r="AM11" s="38">
        <v>24</v>
      </c>
      <c r="AN11" s="38">
        <f t="shared" si="39"/>
        <v>2679.36046051825</v>
      </c>
      <c r="AO11" s="39">
        <f t="shared" si="21"/>
        <v>5.8123442411624494E-9</v>
      </c>
      <c r="AP11" s="40">
        <v>7</v>
      </c>
      <c r="AQ11" s="38">
        <v>24</v>
      </c>
      <c r="AR11" s="38">
        <f t="shared" si="40"/>
        <v>2661.6496050777682</v>
      </c>
      <c r="AS11" s="39">
        <f t="shared" si="22"/>
        <v>6.0164287785731825E-9</v>
      </c>
      <c r="AT11" s="40">
        <v>7</v>
      </c>
      <c r="AU11" s="38">
        <v>24</v>
      </c>
      <c r="AV11" s="38">
        <f t="shared" si="41"/>
        <v>2643.8564992220358</v>
      </c>
      <c r="AW11" s="39">
        <f t="shared" si="23"/>
        <v>5.8536008480696251E-9</v>
      </c>
      <c r="AX11" s="40">
        <v>7</v>
      </c>
      <c r="AY11" s="38">
        <v>24</v>
      </c>
      <c r="AZ11" s="38">
        <f t="shared" si="42"/>
        <v>2625.9793431800308</v>
      </c>
      <c r="BA11" s="39">
        <f t="shared" si="24"/>
        <v>5.4969848641751912E-9</v>
      </c>
      <c r="BB11" s="40">
        <v>7</v>
      </c>
      <c r="BC11" s="38">
        <v>24</v>
      </c>
      <c r="BD11" s="38">
        <f t="shared" si="43"/>
        <v>2608.0159057725932</v>
      </c>
      <c r="BE11" s="39">
        <f t="shared" si="25"/>
        <v>5.0413624862403179E-9</v>
      </c>
      <c r="BF11" s="40">
        <v>7</v>
      </c>
      <c r="BG11" s="38">
        <v>24</v>
      </c>
      <c r="BH11" s="38">
        <f t="shared" si="44"/>
        <v>2589.963937516784</v>
      </c>
      <c r="BI11" s="39">
        <f t="shared" si="26"/>
        <v>4.5435299503436471E-9</v>
      </c>
      <c r="BJ11" s="40">
        <v>7</v>
      </c>
      <c r="BK11" s="38">
        <v>24</v>
      </c>
      <c r="BL11" s="38">
        <f t="shared" si="45"/>
        <v>2571.8211739571157</v>
      </c>
      <c r="BM11" s="39">
        <f t="shared" si="27"/>
        <v>4.0387947355607283E-9</v>
      </c>
      <c r="BN11" s="40">
        <v>7</v>
      </c>
      <c r="BO11" s="38">
        <v>24</v>
      </c>
      <c r="BP11" s="38">
        <f t="shared" si="46"/>
        <v>2553.5853392136373</v>
      </c>
      <c r="BQ11" s="39">
        <f t="shared" si="28"/>
        <v>3.5491942824789406E-9</v>
      </c>
      <c r="BR11" s="40">
        <v>7</v>
      </c>
      <c r="BS11" s="38">
        <v>24</v>
      </c>
      <c r="BT11" s="38">
        <f t="shared" si="47"/>
        <v>2535.2541497679272</v>
      </c>
      <c r="BU11" s="39">
        <f t="shared" si="29"/>
        <v>3.0881359603150928E-9</v>
      </c>
      <c r="BV11" s="40">
        <v>7</v>
      </c>
      <c r="BW11" s="38">
        <v>24</v>
      </c>
      <c r="BX11" s="38">
        <f t="shared" si="48"/>
        <v>2442.0879581634808</v>
      </c>
      <c r="BY11" s="39">
        <f t="shared" si="30"/>
        <v>1.3644322514219145E-9</v>
      </c>
      <c r="BZ11" s="40">
        <v>7</v>
      </c>
      <c r="CA11" s="38">
        <v>24</v>
      </c>
      <c r="CB11" s="38">
        <f t="shared" si="49"/>
        <v>2346.1989216675852</v>
      </c>
      <c r="CC11" s="39">
        <f t="shared" si="31"/>
        <v>5.0688319405399797E-10</v>
      </c>
      <c r="CD11" s="40">
        <v>7</v>
      </c>
      <c r="CE11" s="38">
        <v>24</v>
      </c>
      <c r="CF11" s="38">
        <f t="shared" si="50"/>
        <v>2247.3232132910125</v>
      </c>
      <c r="CG11" s="39">
        <f t="shared" si="32"/>
        <v>1.5901247186106326E-10</v>
      </c>
      <c r="CH11" s="40">
        <v>7</v>
      </c>
      <c r="CI11" s="38">
        <v>24</v>
      </c>
      <c r="CJ11" s="38">
        <f t="shared" si="51"/>
        <v>2145.2377154771334</v>
      </c>
      <c r="CK11" s="39">
        <f t="shared" si="33"/>
        <v>4.1468780616953978E-11</v>
      </c>
      <c r="CL11" s="40">
        <v>7</v>
      </c>
      <c r="CM11" s="38">
        <v>24</v>
      </c>
      <c r="CN11" s="38">
        <f t="shared" si="52"/>
        <v>2039.7886130771376</v>
      </c>
      <c r="CO11" s="39">
        <f t="shared" si="34"/>
        <v>8.7453415153412225E-12</v>
      </c>
      <c r="CP11" s="40">
        <v>7</v>
      </c>
      <c r="CQ11" s="38">
        <v>24</v>
      </c>
      <c r="CR11" s="38">
        <f t="shared" si="53"/>
        <v>1930.9229089893954</v>
      </c>
      <c r="CS11" s="39">
        <f t="shared" si="35"/>
        <v>1.4354901417241786E-12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7.36</v>
      </c>
      <c r="F12" s="59">
        <f t="shared" si="5"/>
        <v>8.2800000000000011</v>
      </c>
      <c r="G12" s="59">
        <f t="shared" si="6"/>
        <v>0.99999999999999956</v>
      </c>
      <c r="H12" s="60">
        <f t="shared" si="7"/>
        <v>47.023809523809526</v>
      </c>
      <c r="I12" s="65">
        <f t="shared" si="8"/>
        <v>238.464</v>
      </c>
      <c r="J12" s="65">
        <f t="shared" si="9"/>
        <v>2896.1600000000003</v>
      </c>
      <c r="K12" s="65">
        <f t="shared" si="10"/>
        <v>2002.1040000000003</v>
      </c>
      <c r="L12" s="53">
        <f t="shared" si="0"/>
        <v>4659.8000000000011</v>
      </c>
      <c r="M12" s="76">
        <f t="shared" si="1"/>
        <v>1.0825762185301944E-7</v>
      </c>
      <c r="N12" s="77">
        <f t="shared" si="11"/>
        <v>2.7064405463254849E-3</v>
      </c>
      <c r="O12" s="78">
        <f t="shared" si="12"/>
        <v>0.12726714473792466</v>
      </c>
      <c r="P12" s="89">
        <f t="shared" si="13"/>
        <v>107.35557792292997</v>
      </c>
      <c r="Q12" s="89">
        <f t="shared" si="14"/>
        <v>86.434825233695022</v>
      </c>
      <c r="R12" s="89">
        <f t="shared" si="15"/>
        <v>69.136576875953793</v>
      </c>
      <c r="S12" s="90">
        <f t="shared" si="16"/>
        <v>65.601788708642957</v>
      </c>
      <c r="T12" s="82">
        <f t="shared" si="17"/>
        <v>790.13705351276462</v>
      </c>
      <c r="U12" s="83">
        <f t="shared" si="2"/>
        <v>715.68035293499486</v>
      </c>
      <c r="V12" s="83">
        <f t="shared" si="2"/>
        <v>69.136576875953764</v>
      </c>
      <c r="W12" s="84">
        <f t="shared" si="2"/>
        <v>3084.846016656425</v>
      </c>
      <c r="X12" s="144">
        <f t="shared" si="3"/>
        <v>4659.7999999801386</v>
      </c>
      <c r="Y12" s="68">
        <v>2264.6255307377</v>
      </c>
      <c r="Z12" s="102">
        <f t="shared" si="18"/>
        <v>6.8920926171512287E-6</v>
      </c>
      <c r="AA12" s="7">
        <f>BM20</f>
        <v>1.2780539295276438E-7</v>
      </c>
      <c r="AB12" s="103">
        <f t="shared" si="19"/>
        <v>18543.771834219973</v>
      </c>
      <c r="AC12" s="32"/>
      <c r="AD12" s="40">
        <v>8</v>
      </c>
      <c r="AE12" s="38">
        <v>26</v>
      </c>
      <c r="AF12" s="38">
        <f t="shared" si="36"/>
        <v>2746.3011396231445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2728.5416224906244</v>
      </c>
      <c r="AK12" s="39">
        <f t="shared" si="38"/>
        <v>6.4851724420935854E-9</v>
      </c>
      <c r="AL12" s="40">
        <v>8</v>
      </c>
      <c r="AM12" s="38">
        <v>26</v>
      </c>
      <c r="AN12" s="38">
        <f t="shared" si="39"/>
        <v>2710.7036995720023</v>
      </c>
      <c r="AO12" s="39">
        <f t="shared" si="21"/>
        <v>7.7891695626216857E-9</v>
      </c>
      <c r="AP12" s="40">
        <v>8</v>
      </c>
      <c r="AQ12" s="38">
        <v>26</v>
      </c>
      <c r="AR12" s="38">
        <f t="shared" si="40"/>
        <v>2692.7856620132115</v>
      </c>
      <c r="AS12" s="39">
        <f t="shared" si="22"/>
        <v>8.0783861739591039E-9</v>
      </c>
      <c r="AT12" s="40">
        <v>8</v>
      </c>
      <c r="AU12" s="38">
        <v>26</v>
      </c>
      <c r="AV12" s="38">
        <f t="shared" si="41"/>
        <v>2674.7844118713492</v>
      </c>
      <c r="AW12" s="39">
        <f t="shared" si="23"/>
        <v>7.8753574951531625E-9</v>
      </c>
      <c r="AX12" s="40">
        <v>8</v>
      </c>
      <c r="AY12" s="38">
        <v>26</v>
      </c>
      <c r="AZ12" s="38">
        <f t="shared" si="42"/>
        <v>2656.6981283216119</v>
      </c>
      <c r="BA12" s="39">
        <f t="shared" si="24"/>
        <v>7.4105233492624365E-9</v>
      </c>
      <c r="BB12" s="40">
        <v>8</v>
      </c>
      <c r="BC12" s="38">
        <v>26</v>
      </c>
      <c r="BD12" s="38">
        <f t="shared" si="43"/>
        <v>2638.5245540844376</v>
      </c>
      <c r="BE12" s="39">
        <f t="shared" si="25"/>
        <v>6.8102926835063363E-9</v>
      </c>
      <c r="BF12" s="40">
        <v>8</v>
      </c>
      <c r="BG12" s="38">
        <v>26</v>
      </c>
      <c r="BH12" s="38">
        <f t="shared" si="44"/>
        <v>2620.2614133623765</v>
      </c>
      <c r="BI12" s="39">
        <f t="shared" si="26"/>
        <v>6.1506589878481953E-9</v>
      </c>
      <c r="BJ12" s="40">
        <v>8</v>
      </c>
      <c r="BK12" s="38">
        <v>26</v>
      </c>
      <c r="BL12" s="38">
        <f t="shared" si="45"/>
        <v>2601.9064152102624</v>
      </c>
      <c r="BM12" s="39">
        <f t="shared" si="27"/>
        <v>5.4790831811327024E-9</v>
      </c>
      <c r="BN12" s="40">
        <v>8</v>
      </c>
      <c r="BO12" s="38">
        <v>26</v>
      </c>
      <c r="BP12" s="38">
        <f t="shared" si="46"/>
        <v>2583.4572571248405</v>
      </c>
      <c r="BQ12" s="39">
        <f t="shared" si="28"/>
        <v>4.8253830012354652E-9</v>
      </c>
      <c r="BR12" s="40">
        <v>8</v>
      </c>
      <c r="BS12" s="38">
        <v>26</v>
      </c>
      <c r="BT12" s="38">
        <f t="shared" si="47"/>
        <v>2564.9116288750215</v>
      </c>
      <c r="BU12" s="39">
        <f t="shared" si="29"/>
        <v>4.2078765922741983E-9</v>
      </c>
      <c r="BV12" s="40">
        <v>8</v>
      </c>
      <c r="BW12" s="38">
        <v>26</v>
      </c>
      <c r="BX12" s="38">
        <f t="shared" si="48"/>
        <v>2470.655576365999</v>
      </c>
      <c r="BY12" s="39">
        <f t="shared" si="30"/>
        <v>1.8812420289526625E-9</v>
      </c>
      <c r="BZ12" s="40">
        <v>8</v>
      </c>
      <c r="CA12" s="38">
        <v>26</v>
      </c>
      <c r="CB12" s="38">
        <f t="shared" si="49"/>
        <v>2373.6448270442957</v>
      </c>
      <c r="CC12" s="39">
        <f t="shared" si="31"/>
        <v>7.0811150136355938E-10</v>
      </c>
      <c r="CD12" s="40">
        <v>8</v>
      </c>
      <c r="CE12" s="38">
        <v>26</v>
      </c>
      <c r="CF12" s="38">
        <f t="shared" si="50"/>
        <v>2273.6124676646486</v>
      </c>
      <c r="CG12" s="39">
        <f t="shared" si="32"/>
        <v>2.2543069471723938E-10</v>
      </c>
      <c r="CH12" s="40">
        <v>8</v>
      </c>
      <c r="CI12" s="38">
        <v>26</v>
      </c>
      <c r="CJ12" s="38">
        <f t="shared" si="51"/>
        <v>2170.3327706345549</v>
      </c>
      <c r="CK12" s="39">
        <f t="shared" si="33"/>
        <v>5.9774569478215793E-11</v>
      </c>
      <c r="CL12" s="40">
        <v>8</v>
      </c>
      <c r="CM12" s="38">
        <v>26</v>
      </c>
      <c r="CN12" s="38">
        <f t="shared" si="52"/>
        <v>2063.6501214709829</v>
      </c>
      <c r="CO12" s="39">
        <f t="shared" si="34"/>
        <v>1.2846388639320267E-11</v>
      </c>
      <c r="CP12" s="40">
        <v>8</v>
      </c>
      <c r="CQ12" s="38">
        <v>26</v>
      </c>
      <c r="CR12" s="38">
        <f t="shared" si="53"/>
        <v>1953.5109031106158</v>
      </c>
      <c r="CS12" s="39">
        <f t="shared" si="35"/>
        <v>2.1548657669614617E-12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7.28</v>
      </c>
      <c r="F13" s="59">
        <f t="shared" si="5"/>
        <v>8.19</v>
      </c>
      <c r="G13" s="59">
        <f t="shared" si="6"/>
        <v>1.1249999999999996</v>
      </c>
      <c r="H13" s="60">
        <f t="shared" si="7"/>
        <v>47.023809523809526</v>
      </c>
      <c r="I13" s="65">
        <f t="shared" si="8"/>
        <v>235.87199999999999</v>
      </c>
      <c r="J13" s="65">
        <f t="shared" si="9"/>
        <v>2864.6800000000003</v>
      </c>
      <c r="K13" s="65">
        <f t="shared" si="10"/>
        <v>1980.3419999999999</v>
      </c>
      <c r="L13" s="53">
        <f t="shared" si="0"/>
        <v>4609.1499999999996</v>
      </c>
      <c r="M13" s="76">
        <f t="shared" si="1"/>
        <v>1.0827553527312419E-7</v>
      </c>
      <c r="N13" s="77">
        <f t="shared" si="11"/>
        <v>3.0452494295566167E-3</v>
      </c>
      <c r="O13" s="78">
        <f t="shared" si="12"/>
        <v>0.1272882036692978</v>
      </c>
      <c r="P13" s="89">
        <f t="shared" si="13"/>
        <v>106.36109727172453</v>
      </c>
      <c r="Q13" s="89">
        <f t="shared" si="14"/>
        <v>85.576499431981276</v>
      </c>
      <c r="R13" s="89">
        <f t="shared" si="15"/>
        <v>68.509915328268491</v>
      </c>
      <c r="S13" s="90">
        <f t="shared" si="16"/>
        <v>65.007409176381458</v>
      </c>
      <c r="T13" s="82">
        <f t="shared" si="17"/>
        <v>774.30878813815457</v>
      </c>
      <c r="U13" s="83">
        <f t="shared" si="2"/>
        <v>700.87153034792664</v>
      </c>
      <c r="V13" s="83">
        <f t="shared" si="2"/>
        <v>77.073654744302019</v>
      </c>
      <c r="W13" s="84">
        <f t="shared" si="2"/>
        <v>3056.8960267465091</v>
      </c>
      <c r="X13" s="144">
        <f t="shared" si="3"/>
        <v>4609.1499999768921</v>
      </c>
      <c r="Y13" s="68">
        <v>2248.5679069213238</v>
      </c>
      <c r="Z13" s="102">
        <f t="shared" si="18"/>
        <v>6.8883606546294071E-6</v>
      </c>
      <c r="AA13" s="7">
        <f>BQ20</f>
        <v>1.1328670450822658E-7</v>
      </c>
      <c r="AB13" s="103">
        <f t="shared" si="19"/>
        <v>16446.105276455124</v>
      </c>
      <c r="AC13" s="32"/>
      <c r="AD13" s="40">
        <v>9</v>
      </c>
      <c r="AE13" s="38">
        <v>28</v>
      </c>
      <c r="AF13" s="38">
        <f t="shared" si="36"/>
        <v>2776.0326141171086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2758.0808323334063</v>
      </c>
      <c r="AK13" s="39">
        <f t="shared" si="38"/>
        <v>8.4637463002392412E-9</v>
      </c>
      <c r="AL13" s="40">
        <v>9</v>
      </c>
      <c r="AM13" s="38">
        <v>28</v>
      </c>
      <c r="AN13" s="38">
        <f t="shared" si="39"/>
        <v>2740.0497959420331</v>
      </c>
      <c r="AO13" s="39">
        <f t="shared" si="21"/>
        <v>1.0183410449987872E-8</v>
      </c>
      <c r="AP13" s="40">
        <v>9</v>
      </c>
      <c r="AQ13" s="38">
        <v>28</v>
      </c>
      <c r="AR13" s="38">
        <f t="shared" si="40"/>
        <v>2721.9377775888661</v>
      </c>
      <c r="AS13" s="39">
        <f t="shared" si="22"/>
        <v>1.0580379627318966E-8</v>
      </c>
      <c r="AT13" s="40">
        <v>9</v>
      </c>
      <c r="AU13" s="38">
        <v>28</v>
      </c>
      <c r="AV13" s="38">
        <f t="shared" si="41"/>
        <v>2703.7416457926515</v>
      </c>
      <c r="AW13" s="39">
        <f t="shared" si="23"/>
        <v>1.0333216161270032E-8</v>
      </c>
      <c r="AX13" s="40">
        <v>9</v>
      </c>
      <c r="AY13" s="38">
        <v>28</v>
      </c>
      <c r="AZ13" s="38">
        <f t="shared" si="42"/>
        <v>2685.4595600163152</v>
      </c>
      <c r="BA13" s="39">
        <f t="shared" si="24"/>
        <v>9.7413063512041783E-9</v>
      </c>
      <c r="BB13" s="40">
        <v>9</v>
      </c>
      <c r="BC13" s="38">
        <v>28</v>
      </c>
      <c r="BD13" s="38">
        <f t="shared" si="43"/>
        <v>2667.0892385429761</v>
      </c>
      <c r="BE13" s="39">
        <f t="shared" si="25"/>
        <v>8.9691677842247671E-9</v>
      </c>
      <c r="BF13" s="40">
        <v>9</v>
      </c>
      <c r="BG13" s="38">
        <v>28</v>
      </c>
      <c r="BH13" s="38">
        <f t="shared" si="44"/>
        <v>2648.6283809373863</v>
      </c>
      <c r="BI13" s="39">
        <f t="shared" si="26"/>
        <v>8.115990571371451E-9</v>
      </c>
      <c r="BJ13" s="40">
        <v>9</v>
      </c>
      <c r="BK13" s="38">
        <v>28</v>
      </c>
      <c r="BL13" s="38">
        <f t="shared" si="45"/>
        <v>2630.0746714525917</v>
      </c>
      <c r="BM13" s="39">
        <f t="shared" si="27"/>
        <v>7.2439805183747021E-9</v>
      </c>
      <c r="BN13" s="40">
        <v>9</v>
      </c>
      <c r="BO13" s="38">
        <v>28</v>
      </c>
      <c r="BP13" s="38">
        <f t="shared" si="46"/>
        <v>2611.4257826584221</v>
      </c>
      <c r="BQ13" s="39">
        <f t="shared" si="28"/>
        <v>6.3924477495706013E-9</v>
      </c>
      <c r="BR13" s="40">
        <v>9</v>
      </c>
      <c r="BS13" s="38">
        <v>28</v>
      </c>
      <c r="BT13" s="38">
        <f t="shared" si="47"/>
        <v>2592.679379313206</v>
      </c>
      <c r="BU13" s="39">
        <f t="shared" si="29"/>
        <v>5.5857499847892636E-9</v>
      </c>
      <c r="BV13" s="40">
        <v>9</v>
      </c>
      <c r="BW13" s="38">
        <v>28</v>
      </c>
      <c r="BX13" s="38">
        <f t="shared" si="48"/>
        <v>2497.4029101497135</v>
      </c>
      <c r="BY13" s="39">
        <f t="shared" si="30"/>
        <v>2.5243894359869273E-9</v>
      </c>
      <c r="BZ13" s="40">
        <v>9</v>
      </c>
      <c r="CA13" s="38">
        <v>28</v>
      </c>
      <c r="CB13" s="38">
        <f t="shared" si="49"/>
        <v>2399.3419218074291</v>
      </c>
      <c r="CC13" s="39">
        <f t="shared" si="31"/>
        <v>9.6168512795946685E-10</v>
      </c>
      <c r="CD13" s="40">
        <v>9</v>
      </c>
      <c r="CE13" s="38">
        <v>28</v>
      </c>
      <c r="CF13" s="38">
        <f t="shared" si="50"/>
        <v>2298.2266114365175</v>
      </c>
      <c r="CG13" s="39">
        <f t="shared" si="32"/>
        <v>3.1030794181331263E-10</v>
      </c>
      <c r="CH13" s="40">
        <v>9</v>
      </c>
      <c r="CI13" s="38">
        <v>28</v>
      </c>
      <c r="CJ13" s="38">
        <f t="shared" si="51"/>
        <v>2193.8288077160496</v>
      </c>
      <c r="CK13" s="39">
        <f t="shared" si="33"/>
        <v>8.3541144178111455E-11</v>
      </c>
      <c r="CL13" s="40">
        <v>9</v>
      </c>
      <c r="CM13" s="38">
        <v>28</v>
      </c>
      <c r="CN13" s="38">
        <f t="shared" si="52"/>
        <v>2085.9912114795611</v>
      </c>
      <c r="CO13" s="39">
        <f t="shared" si="34"/>
        <v>1.8267570900331291E-11</v>
      </c>
      <c r="CP13" s="40">
        <v>9</v>
      </c>
      <c r="CQ13" s="38">
        <v>28</v>
      </c>
      <c r="CR13" s="38">
        <f t="shared" si="53"/>
        <v>1974.6596252050488</v>
      </c>
      <c r="CS13" s="39">
        <f t="shared" si="35"/>
        <v>3.1256509388570789E-12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7.2</v>
      </c>
      <c r="F14" s="59">
        <f t="shared" si="5"/>
        <v>8.1</v>
      </c>
      <c r="G14" s="59">
        <f t="shared" si="6"/>
        <v>1.2499999999999998</v>
      </c>
      <c r="H14" s="60">
        <f t="shared" si="7"/>
        <v>47.023809523809526</v>
      </c>
      <c r="I14" s="65">
        <f t="shared" si="8"/>
        <v>233.28</v>
      </c>
      <c r="J14" s="65">
        <f t="shared" si="9"/>
        <v>2833.2000000000003</v>
      </c>
      <c r="K14" s="65">
        <f t="shared" si="10"/>
        <v>1958.58</v>
      </c>
      <c r="L14" s="53">
        <f t="shared" si="0"/>
        <v>4558.5000000000009</v>
      </c>
      <c r="M14" s="76">
        <f t="shared" si="1"/>
        <v>1.082934546224877E-7</v>
      </c>
      <c r="N14" s="77">
        <f t="shared" si="11"/>
        <v>3.3841704569527406E-3</v>
      </c>
      <c r="O14" s="78">
        <f t="shared" si="12"/>
        <v>0.1273092695710793</v>
      </c>
      <c r="P14" s="89">
        <f t="shared" si="13"/>
        <v>105.36272355670192</v>
      </c>
      <c r="Q14" s="89">
        <f t="shared" si="14"/>
        <v>84.71569386012375</v>
      </c>
      <c r="R14" s="89">
        <f t="shared" si="15"/>
        <v>67.881106271156014</v>
      </c>
      <c r="S14" s="90">
        <f t="shared" si="16"/>
        <v>64.410772286021441</v>
      </c>
      <c r="T14" s="82">
        <f t="shared" si="17"/>
        <v>758.61160960825384</v>
      </c>
      <c r="U14" s="83">
        <f t="shared" si="2"/>
        <v>686.19712026700233</v>
      </c>
      <c r="V14" s="83">
        <f t="shared" si="2"/>
        <v>84.851382838945</v>
      </c>
      <c r="W14" s="84">
        <f t="shared" si="2"/>
        <v>3028.8398872593416</v>
      </c>
      <c r="X14" s="144">
        <f t="shared" si="3"/>
        <v>4558.4999999735428</v>
      </c>
      <c r="Y14" s="68">
        <v>2232.4263182106024</v>
      </c>
      <c r="Z14" s="102">
        <f t="shared" si="18"/>
        <v>6.8846274568453437E-6</v>
      </c>
      <c r="AA14" s="7">
        <f>BU20</f>
        <v>9.9445330070208676E-8</v>
      </c>
      <c r="AB14" s="103">
        <f t="shared" si="19"/>
        <v>14444.547754189774</v>
      </c>
      <c r="AC14" s="32"/>
      <c r="AD14" s="40">
        <v>10</v>
      </c>
      <c r="AE14" s="38">
        <v>30</v>
      </c>
      <c r="AF14" s="38">
        <f t="shared" si="36"/>
        <v>2804.0011980464133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2785.8685517033596</v>
      </c>
      <c r="AK14" s="39">
        <f t="shared" si="38"/>
        <v>1.081703944279219E-8</v>
      </c>
      <c r="AL14" s="40">
        <v>10</v>
      </c>
      <c r="AM14" s="38">
        <v>30</v>
      </c>
      <c r="AN14" s="38">
        <f t="shared" si="39"/>
        <v>2767.6558522608825</v>
      </c>
      <c r="AO14" s="39">
        <f t="shared" si="21"/>
        <v>1.30358740245982E-8</v>
      </c>
      <c r="AP14" s="40">
        <v>10</v>
      </c>
      <c r="AQ14" s="38">
        <v>30</v>
      </c>
      <c r="AR14" s="38">
        <f t="shared" si="40"/>
        <v>2749.3613549617344</v>
      </c>
      <c r="AS14" s="39">
        <f t="shared" si="22"/>
        <v>1.3566311579793358E-8</v>
      </c>
      <c r="AT14" s="40">
        <v>10</v>
      </c>
      <c r="AU14" s="38">
        <v>30</v>
      </c>
      <c r="AV14" s="38">
        <f t="shared" si="41"/>
        <v>2730.9818967749184</v>
      </c>
      <c r="AW14" s="39">
        <f t="shared" si="23"/>
        <v>1.3271579829292206E-8</v>
      </c>
      <c r="AX14" s="40">
        <v>10</v>
      </c>
      <c r="AY14" s="38">
        <v>30</v>
      </c>
      <c r="AZ14" s="38">
        <f t="shared" si="42"/>
        <v>2712.5156186199197</v>
      </c>
      <c r="BA14" s="39">
        <f t="shared" si="24"/>
        <v>1.2532688096170847E-8</v>
      </c>
      <c r="BB14" s="40">
        <v>10</v>
      </c>
      <c r="BC14" s="38">
        <v>30</v>
      </c>
      <c r="BD14" s="38">
        <f t="shared" si="43"/>
        <v>2693.9602157915147</v>
      </c>
      <c r="BE14" s="39">
        <f t="shared" si="25"/>
        <v>1.1559335991664556E-8</v>
      </c>
      <c r="BF14" s="40">
        <v>10</v>
      </c>
      <c r="BG14" s="38">
        <v>30</v>
      </c>
      <c r="BH14" s="38">
        <f t="shared" si="44"/>
        <v>2675.3133646775163</v>
      </c>
      <c r="BI14" s="39">
        <f t="shared" si="26"/>
        <v>1.0478285543885255E-8</v>
      </c>
      <c r="BJ14" s="40">
        <v>10</v>
      </c>
      <c r="BK14" s="38">
        <v>30</v>
      </c>
      <c r="BL14" s="38">
        <f t="shared" si="45"/>
        <v>2656.5727261997818</v>
      </c>
      <c r="BM14" s="39">
        <f t="shared" si="27"/>
        <v>9.3693324722209237E-9</v>
      </c>
      <c r="BN14" s="40">
        <v>10</v>
      </c>
      <c r="BO14" s="38">
        <v>30</v>
      </c>
      <c r="BP14" s="38">
        <f t="shared" si="46"/>
        <v>2637.7359494792354</v>
      </c>
      <c r="BQ14" s="39">
        <f t="shared" si="28"/>
        <v>8.2831679463927566E-9</v>
      </c>
      <c r="BR14" s="40">
        <v>10</v>
      </c>
      <c r="BS14" s="38">
        <v>30</v>
      </c>
      <c r="BT14" s="38">
        <f t="shared" si="47"/>
        <v>2618.8006757465937</v>
      </c>
      <c r="BU14" s="39">
        <f t="shared" si="29"/>
        <v>7.251442667675127E-9</v>
      </c>
      <c r="BV14" s="40">
        <v>10</v>
      </c>
      <c r="BW14" s="38">
        <v>30</v>
      </c>
      <c r="BX14" s="38">
        <f t="shared" si="48"/>
        <v>2522.5642942568766</v>
      </c>
      <c r="BY14" s="39">
        <f t="shared" si="30"/>
        <v>3.3099645019616967E-9</v>
      </c>
      <c r="BZ14" s="40">
        <v>10</v>
      </c>
      <c r="CA14" s="38">
        <v>30</v>
      </c>
      <c r="CB14" s="38">
        <f t="shared" si="49"/>
        <v>2423.5153395021321</v>
      </c>
      <c r="CC14" s="39">
        <f t="shared" si="31"/>
        <v>1.2749963041601365E-9</v>
      </c>
      <c r="CD14" s="40">
        <v>10</v>
      </c>
      <c r="CE14" s="38">
        <v>30</v>
      </c>
      <c r="CF14" s="38">
        <f t="shared" si="50"/>
        <v>2321.3812903634316</v>
      </c>
      <c r="CG14" s="39">
        <f t="shared" si="32"/>
        <v>4.1654076175421611E-10</v>
      </c>
      <c r="CH14" s="40">
        <v>10</v>
      </c>
      <c r="CI14" s="38">
        <v>30</v>
      </c>
      <c r="CJ14" s="38">
        <f t="shared" si="51"/>
        <v>2215.9316766892398</v>
      </c>
      <c r="CK14" s="39">
        <f t="shared" si="33"/>
        <v>1.1372337317238006E-10</v>
      </c>
      <c r="CL14" s="40">
        <v>10</v>
      </c>
      <c r="CM14" s="38">
        <v>30</v>
      </c>
      <c r="CN14" s="38">
        <f t="shared" si="52"/>
        <v>2107.0076145208554</v>
      </c>
      <c r="CO14" s="39">
        <f t="shared" si="34"/>
        <v>2.5267063492843429E-11</v>
      </c>
      <c r="CP14" s="40">
        <v>10</v>
      </c>
      <c r="CQ14" s="38">
        <v>30</v>
      </c>
      <c r="CR14" s="38">
        <f t="shared" si="53"/>
        <v>1994.5543602951559</v>
      </c>
      <c r="CS14" s="39">
        <f t="shared" si="35"/>
        <v>4.4030836899358732E-12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6.8</v>
      </c>
      <c r="F15" s="59">
        <f t="shared" si="5"/>
        <v>7.6499999999999995</v>
      </c>
      <c r="G15" s="59">
        <f t="shared" si="6"/>
        <v>1.8750000000000002</v>
      </c>
      <c r="H15" s="60">
        <f t="shared" si="7"/>
        <v>47.023809523809526</v>
      </c>
      <c r="I15" s="65">
        <f t="shared" si="8"/>
        <v>220.32</v>
      </c>
      <c r="J15" s="65">
        <f t="shared" si="9"/>
        <v>2675.7999999999997</v>
      </c>
      <c r="K15" s="65">
        <f t="shared" si="10"/>
        <v>1849.77</v>
      </c>
      <c r="L15" s="53">
        <f t="shared" si="0"/>
        <v>4305.25</v>
      </c>
      <c r="M15" s="76">
        <f t="shared" si="1"/>
        <v>1.0838314041130626E-7</v>
      </c>
      <c r="N15" s="77">
        <f t="shared" si="11"/>
        <v>5.0804597067799825E-3</v>
      </c>
      <c r="O15" s="78">
        <f t="shared" si="12"/>
        <v>0.12741470375733921</v>
      </c>
      <c r="P15" s="89">
        <f t="shared" si="13"/>
        <v>100.31125880016464</v>
      </c>
      <c r="Q15" s="89">
        <f t="shared" si="14"/>
        <v>80.374309935040984</v>
      </c>
      <c r="R15" s="89">
        <f t="shared" si="15"/>
        <v>64.704372511500694</v>
      </c>
      <c r="S15" s="90">
        <f t="shared" si="16"/>
        <v>61.393351578465207</v>
      </c>
      <c r="T15" s="82">
        <f t="shared" si="17"/>
        <v>682.11655984111951</v>
      </c>
      <c r="U15" s="83">
        <f t="shared" si="2"/>
        <v>614.86347100306352</v>
      </c>
      <c r="V15" s="83">
        <f t="shared" si="2"/>
        <v>121.32069845906382</v>
      </c>
      <c r="W15" s="84">
        <f t="shared" si="2"/>
        <v>2886.9492706540186</v>
      </c>
      <c r="X15" s="144">
        <f t="shared" si="3"/>
        <v>4305.2499999572656</v>
      </c>
      <c r="Y15" s="68">
        <v>2150.3885240414229</v>
      </c>
      <c r="Z15" s="102">
        <f t="shared" si="18"/>
        <v>6.8659429175081422E-6</v>
      </c>
      <c r="AA15" s="7">
        <f>BY20</f>
        <v>4.6074029414587719E-8</v>
      </c>
      <c r="AB15" s="103">
        <f t="shared" si="19"/>
        <v>6710.5173998896826</v>
      </c>
      <c r="AC15" s="32"/>
      <c r="AD15" s="40">
        <v>11</v>
      </c>
      <c r="AE15" s="38">
        <v>32</v>
      </c>
      <c r="AF15" s="38">
        <f t="shared" si="36"/>
        <v>2830.4190882037656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2812.1156051792987</v>
      </c>
      <c r="AK15" s="39">
        <f t="shared" si="38"/>
        <v>1.3577289719583209E-8</v>
      </c>
      <c r="AL15" s="40">
        <v>11</v>
      </c>
      <c r="AM15" s="38">
        <v>32</v>
      </c>
      <c r="AN15" s="38">
        <f t="shared" si="39"/>
        <v>2793.7313148353355</v>
      </c>
      <c r="AO15" s="39">
        <f t="shared" si="21"/>
        <v>1.6386807727441713E-8</v>
      </c>
      <c r="AP15" s="40">
        <v>11</v>
      </c>
      <c r="AQ15" s="38">
        <v>32</v>
      </c>
      <c r="AR15" s="38">
        <f t="shared" si="40"/>
        <v>2775.2644559764026</v>
      </c>
      <c r="AS15" s="39">
        <f t="shared" si="22"/>
        <v>1.7079576672816857E-8</v>
      </c>
      <c r="AT15" s="40">
        <v>11</v>
      </c>
      <c r="AU15" s="38">
        <v>32</v>
      </c>
      <c r="AV15" s="38">
        <f t="shared" si="41"/>
        <v>2756.7118357710156</v>
      </c>
      <c r="AW15" s="39">
        <f t="shared" si="23"/>
        <v>1.673443445527855E-8</v>
      </c>
      <c r="AX15" s="40">
        <v>11</v>
      </c>
      <c r="AY15" s="38">
        <v>32</v>
      </c>
      <c r="AZ15" s="38">
        <f t="shared" si="42"/>
        <v>2738.0715776233355</v>
      </c>
      <c r="BA15" s="39">
        <f t="shared" si="24"/>
        <v>1.5827711103624259E-8</v>
      </c>
      <c r="BB15" s="40">
        <v>11</v>
      </c>
      <c r="BC15" s="38">
        <v>32</v>
      </c>
      <c r="BD15" s="38">
        <f t="shared" si="43"/>
        <v>2719.3413551143653</v>
      </c>
      <c r="BE15" s="39">
        <f t="shared" si="25"/>
        <v>1.4621940475138302E-8</v>
      </c>
      <c r="BF15" s="40">
        <v>11</v>
      </c>
      <c r="BG15" s="38">
        <v>32</v>
      </c>
      <c r="BH15" s="38">
        <f t="shared" si="44"/>
        <v>2700.5188227400122</v>
      </c>
      <c r="BI15" s="39">
        <f t="shared" si="26"/>
        <v>1.3276200205043127E-8</v>
      </c>
      <c r="BJ15" s="40">
        <v>11</v>
      </c>
      <c r="BK15" s="38">
        <v>32</v>
      </c>
      <c r="BL15" s="38">
        <f t="shared" si="45"/>
        <v>2681.6016193845135</v>
      </c>
      <c r="BM15" s="39">
        <f t="shared" si="27"/>
        <v>1.1890970307082063E-8</v>
      </c>
      <c r="BN15" s="40">
        <v>11</v>
      </c>
      <c r="BO15" s="38">
        <v>32</v>
      </c>
      <c r="BP15" s="38">
        <f t="shared" si="46"/>
        <v>2662.5873720199902</v>
      </c>
      <c r="BQ15" s="39">
        <f t="shared" si="28"/>
        <v>1.0530386082761662E-8</v>
      </c>
      <c r="BR15" s="40">
        <v>11</v>
      </c>
      <c r="BS15" s="38">
        <v>32</v>
      </c>
      <c r="BT15" s="38">
        <f t="shared" si="47"/>
        <v>2643.4736996540255</v>
      </c>
      <c r="BU15" s="39">
        <f t="shared" si="29"/>
        <v>9.2347684438351944E-9</v>
      </c>
      <c r="BV15" s="40">
        <v>11</v>
      </c>
      <c r="BW15" s="38">
        <v>32</v>
      </c>
      <c r="BX15" s="38">
        <f t="shared" si="48"/>
        <v>2546.3306273408161</v>
      </c>
      <c r="BY15" s="39">
        <f t="shared" si="30"/>
        <v>4.2543259673022627E-9</v>
      </c>
      <c r="BZ15" s="40">
        <v>11</v>
      </c>
      <c r="CA15" s="38">
        <v>32</v>
      </c>
      <c r="CB15" s="38">
        <f t="shared" si="49"/>
        <v>2446.3484831107121</v>
      </c>
      <c r="CC15" s="39">
        <f t="shared" si="31"/>
        <v>1.6556612351018064E-9</v>
      </c>
      <c r="CD15" s="40">
        <v>11</v>
      </c>
      <c r="CE15" s="38">
        <v>32</v>
      </c>
      <c r="CF15" s="38">
        <f t="shared" si="50"/>
        <v>2343.2521782877593</v>
      </c>
      <c r="CG15" s="39">
        <f t="shared" si="32"/>
        <v>5.4715715804651668E-10</v>
      </c>
      <c r="CH15" s="40">
        <v>11</v>
      </c>
      <c r="CI15" s="38">
        <v>32</v>
      </c>
      <c r="CJ15" s="38">
        <f t="shared" si="51"/>
        <v>2236.8090713464744</v>
      </c>
      <c r="CK15" s="39">
        <f t="shared" si="33"/>
        <v>1.5133563836942989E-10</v>
      </c>
      <c r="CL15" s="40">
        <v>11</v>
      </c>
      <c r="CM15" s="38">
        <v>32</v>
      </c>
      <c r="CN15" s="38">
        <f t="shared" si="52"/>
        <v>2126.858781403344</v>
      </c>
      <c r="CO15" s="39">
        <f t="shared" si="34"/>
        <v>3.4124107117019374E-11</v>
      </c>
      <c r="CP15" s="40">
        <v>11</v>
      </c>
      <c r="CQ15" s="38">
        <v>32</v>
      </c>
      <c r="CR15" s="38">
        <f t="shared" si="53"/>
        <v>2013.346049128904</v>
      </c>
      <c r="CS15" s="39">
        <f t="shared" si="35"/>
        <v>6.0481345097237377E-12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6.4</v>
      </c>
      <c r="F16" s="59">
        <f t="shared" si="5"/>
        <v>7.2</v>
      </c>
      <c r="G16" s="59">
        <f t="shared" si="6"/>
        <v>2.4999999999999996</v>
      </c>
      <c r="H16" s="60">
        <f t="shared" si="7"/>
        <v>47.023809523809526</v>
      </c>
      <c r="I16" s="65">
        <f t="shared" si="8"/>
        <v>207.36</v>
      </c>
      <c r="J16" s="65">
        <f t="shared" si="9"/>
        <v>2518.4</v>
      </c>
      <c r="K16" s="65">
        <f t="shared" si="10"/>
        <v>1740.96</v>
      </c>
      <c r="L16" s="53">
        <f t="shared" si="0"/>
        <v>4052.0000000000005</v>
      </c>
      <c r="M16" s="76">
        <f t="shared" si="1"/>
        <v>1.0847297487407219E-7</v>
      </c>
      <c r="N16" s="77">
        <f t="shared" si="11"/>
        <v>6.779560929629511E-3</v>
      </c>
      <c r="O16" s="78">
        <f t="shared" si="12"/>
        <v>0.1275203127239837</v>
      </c>
      <c r="P16" s="89">
        <f t="shared" si="13"/>
        <v>95.157283651268813</v>
      </c>
      <c r="Q16" s="89">
        <f t="shared" si="14"/>
        <v>75.970534129035428</v>
      </c>
      <c r="R16" s="89">
        <f t="shared" si="15"/>
        <v>61.471757822696773</v>
      </c>
      <c r="S16" s="90">
        <f t="shared" si="16"/>
        <v>58.317821802711443</v>
      </c>
      <c r="T16" s="82">
        <f t="shared" si="17"/>
        <v>609.00661536812038</v>
      </c>
      <c r="U16" s="83">
        <f t="shared" si="2"/>
        <v>546.98784572905515</v>
      </c>
      <c r="V16" s="83">
        <f t="shared" si="2"/>
        <v>153.6793945567419</v>
      </c>
      <c r="W16" s="84">
        <f t="shared" si="2"/>
        <v>2742.3261442941689</v>
      </c>
      <c r="X16" s="144">
        <f t="shared" si="3"/>
        <v>4051.9999999480865</v>
      </c>
      <c r="Y16" s="68">
        <v>2065.9531199140333</v>
      </c>
      <c r="Z16" s="102">
        <f t="shared" si="18"/>
        <v>6.8472274044319099E-6</v>
      </c>
      <c r="AA16" s="7">
        <f>CC20</f>
        <v>1.8061279474322206E-8</v>
      </c>
      <c r="AB16" s="103">
        <f t="shared" si="19"/>
        <v>2637.750786929018</v>
      </c>
      <c r="AC16" s="32"/>
      <c r="AD16" s="40">
        <v>12</v>
      </c>
      <c r="AE16" s="38">
        <v>34</v>
      </c>
      <c r="AF16" s="38">
        <f t="shared" si="36"/>
        <v>2855.461550971309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2836.9961257475188</v>
      </c>
      <c r="AK16" s="39">
        <f t="shared" si="38"/>
        <v>1.6776159945976271E-8</v>
      </c>
      <c r="AL16" s="40">
        <v>12</v>
      </c>
      <c r="AM16" s="38">
        <v>34</v>
      </c>
      <c r="AN16" s="38">
        <f t="shared" si="39"/>
        <v>2818.4491782520531</v>
      </c>
      <c r="AO16" s="39">
        <f t="shared" si="21"/>
        <v>2.027582099047411E-8</v>
      </c>
      <c r="AP16" s="40">
        <v>12</v>
      </c>
      <c r="AQ16" s="38">
        <v>34</v>
      </c>
      <c r="AR16" s="38">
        <f t="shared" si="40"/>
        <v>2799.8189317070555</v>
      </c>
      <c r="AS16" s="39">
        <f t="shared" si="22"/>
        <v>2.116296871804837E-8</v>
      </c>
      <c r="AT16" s="40">
        <v>12</v>
      </c>
      <c r="AU16" s="38">
        <v>34</v>
      </c>
      <c r="AV16" s="38">
        <f t="shared" si="41"/>
        <v>2781.1021650320977</v>
      </c>
      <c r="AW16" s="39">
        <f t="shared" si="23"/>
        <v>2.0765246238828864E-8</v>
      </c>
      <c r="AX16" s="40">
        <v>12</v>
      </c>
      <c r="AY16" s="38">
        <v>34</v>
      </c>
      <c r="AZ16" s="38">
        <f t="shared" si="42"/>
        <v>2762.2969850279383</v>
      </c>
      <c r="BA16" s="39">
        <f t="shared" si="24"/>
        <v>1.9668997672455011E-8</v>
      </c>
      <c r="BB16" s="40">
        <v>12</v>
      </c>
      <c r="BC16" s="38">
        <v>34</v>
      </c>
      <c r="BD16" s="38">
        <f t="shared" si="43"/>
        <v>2743.4010446923176</v>
      </c>
      <c r="BE16" s="39">
        <f t="shared" si="25"/>
        <v>1.8197808269237115E-8</v>
      </c>
      <c r="BF16" s="40">
        <v>12</v>
      </c>
      <c r="BG16" s="38">
        <v>34</v>
      </c>
      <c r="BH16" s="38">
        <f t="shared" si="44"/>
        <v>2724.4119777690203</v>
      </c>
      <c r="BI16" s="39">
        <f t="shared" si="26"/>
        <v>1.6548175248778205E-8</v>
      </c>
      <c r="BJ16" s="40">
        <v>12</v>
      </c>
      <c r="BK16" s="38">
        <v>34</v>
      </c>
      <c r="BL16" s="38">
        <f t="shared" si="45"/>
        <v>2705.3274022520409</v>
      </c>
      <c r="BM16" s="39">
        <f t="shared" si="27"/>
        <v>1.4844601934512952E-8</v>
      </c>
      <c r="BN16" s="40">
        <v>12</v>
      </c>
      <c r="BO16" s="38">
        <v>34</v>
      </c>
      <c r="BP16" s="38">
        <f t="shared" si="46"/>
        <v>2686.1449241178539</v>
      </c>
      <c r="BQ16" s="39">
        <f t="shared" si="28"/>
        <v>1.3166902693106222E-8</v>
      </c>
      <c r="BR16" s="40">
        <v>12</v>
      </c>
      <c r="BS16" s="38">
        <v>34</v>
      </c>
      <c r="BT16" s="38">
        <f t="shared" si="47"/>
        <v>2666.8621413079377</v>
      </c>
      <c r="BU16" s="39">
        <f t="shared" si="29"/>
        <v>1.1565568526322641E-8</v>
      </c>
      <c r="BV16" s="40">
        <v>12</v>
      </c>
      <c r="BW16" s="38">
        <v>34</v>
      </c>
      <c r="BX16" s="38">
        <f t="shared" si="48"/>
        <v>2568.8595843404332</v>
      </c>
      <c r="BY16" s="39">
        <f t="shared" si="30"/>
        <v>5.374036083852368E-9</v>
      </c>
      <c r="BZ16" s="40">
        <v>12</v>
      </c>
      <c r="CA16" s="38">
        <v>34</v>
      </c>
      <c r="CB16" s="38">
        <f t="shared" si="49"/>
        <v>2467.9928364363586</v>
      </c>
      <c r="CC16" s="39">
        <f t="shared" si="31"/>
        <v>2.1114867602109325E-9</v>
      </c>
      <c r="CD16" s="40">
        <v>12</v>
      </c>
      <c r="CE16" s="38">
        <v>34</v>
      </c>
      <c r="CF16" s="38">
        <f t="shared" si="50"/>
        <v>2363.9843750406349</v>
      </c>
      <c r="CG16" s="39">
        <f t="shared" si="32"/>
        <v>7.0530311823292567E-10</v>
      </c>
      <c r="CH16" s="40">
        <v>12</v>
      </c>
      <c r="CI16" s="38">
        <v>34</v>
      </c>
      <c r="CJ16" s="38">
        <f t="shared" si="51"/>
        <v>2256.5995003047706</v>
      </c>
      <c r="CK16" s="39">
        <f t="shared" si="33"/>
        <v>1.9744768903681587E-10</v>
      </c>
      <c r="CL16" s="40">
        <v>12</v>
      </c>
      <c r="CM16" s="38">
        <v>34</v>
      </c>
      <c r="CN16" s="38">
        <f t="shared" si="52"/>
        <v>2145.6764123566868</v>
      </c>
      <c r="CO16" s="39">
        <f t="shared" si="34"/>
        <v>4.5138133618401092E-11</v>
      </c>
      <c r="CP16" s="40">
        <v>12</v>
      </c>
      <c r="CQ16" s="38">
        <v>34</v>
      </c>
      <c r="CR16" s="38">
        <f t="shared" si="53"/>
        <v>2031.1593629535689</v>
      </c>
      <c r="CS16" s="39">
        <f t="shared" si="35"/>
        <v>8.1274242730927192E-12</v>
      </c>
    </row>
    <row r="17" spans="1:97" ht="26.4" thickBot="1" x14ac:dyDescent="0.35">
      <c r="C17" s="148">
        <v>0</v>
      </c>
      <c r="D17" s="124">
        <v>0.75</v>
      </c>
      <c r="E17" s="58">
        <f t="shared" si="4"/>
        <v>6</v>
      </c>
      <c r="F17" s="59">
        <f t="shared" si="5"/>
        <v>6.75</v>
      </c>
      <c r="G17" s="59">
        <f t="shared" si="6"/>
        <v>3.125</v>
      </c>
      <c r="H17" s="60">
        <f t="shared" si="7"/>
        <v>47.023809523809526</v>
      </c>
      <c r="I17" s="65">
        <f t="shared" si="8"/>
        <v>194.39999999999998</v>
      </c>
      <c r="J17" s="65">
        <f t="shared" si="9"/>
        <v>2361</v>
      </c>
      <c r="K17" s="65">
        <f t="shared" si="10"/>
        <v>1632.15</v>
      </c>
      <c r="L17" s="53">
        <f t="shared" si="0"/>
        <v>3798.75</v>
      </c>
      <c r="M17" s="76">
        <f t="shared" si="1"/>
        <v>1.0856295838078186E-7</v>
      </c>
      <c r="N17" s="77">
        <f t="shared" si="11"/>
        <v>8.4814811234985837E-3</v>
      </c>
      <c r="O17" s="78">
        <f t="shared" si="12"/>
        <v>0.12762609690597868</v>
      </c>
      <c r="P17" s="89">
        <f t="shared" si="13"/>
        <v>89.896497981401851</v>
      </c>
      <c r="Q17" s="89">
        <f t="shared" si="14"/>
        <v>71.504837049909412</v>
      </c>
      <c r="R17" s="89">
        <f t="shared" si="15"/>
        <v>58.18103450326538</v>
      </c>
      <c r="S17" s="90">
        <f t="shared" si="16"/>
        <v>55.182633126301269</v>
      </c>
      <c r="T17" s="82">
        <f t="shared" si="17"/>
        <v>539.37898788841107</v>
      </c>
      <c r="U17" s="83">
        <f t="shared" si="2"/>
        <v>482.65765008688851</v>
      </c>
      <c r="V17" s="83">
        <f t="shared" si="2"/>
        <v>181.81573282270432</v>
      </c>
      <c r="W17" s="84">
        <f t="shared" si="2"/>
        <v>2594.8976291534527</v>
      </c>
      <c r="X17" s="144">
        <f t="shared" si="3"/>
        <v>3798.7499999514566</v>
      </c>
      <c r="Y17" s="68">
        <v>1978.8877921117783</v>
      </c>
      <c r="Z17" s="102">
        <f t="shared" si="18"/>
        <v>6.8284808405340592E-6</v>
      </c>
      <c r="AA17" s="7">
        <f>CG20</f>
        <v>6.024220224558792E-9</v>
      </c>
      <c r="AB17" s="103">
        <f t="shared" si="19"/>
        <v>882.21968622930694</v>
      </c>
      <c r="AC17" s="32"/>
      <c r="AD17" s="40">
        <v>13</v>
      </c>
      <c r="AE17" s="38">
        <v>36</v>
      </c>
      <c r="AF17" s="38">
        <f t="shared" si="36"/>
        <v>2879.2751049826202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2860.6556845489263</v>
      </c>
      <c r="AK17" s="39">
        <f t="shared" si="38"/>
        <v>2.0444698462461022E-8</v>
      </c>
      <c r="AL17" s="40">
        <v>13</v>
      </c>
      <c r="AM17" s="38">
        <v>36</v>
      </c>
      <c r="AN17" s="38">
        <f t="shared" si="39"/>
        <v>2841.9540619762288</v>
      </c>
      <c r="AO17" s="39">
        <f t="shared" si="21"/>
        <v>2.4741828435581699E-8</v>
      </c>
      <c r="AP17" s="40">
        <v>13</v>
      </c>
      <c r="AQ17" s="38">
        <v>36</v>
      </c>
      <c r="AR17" s="38">
        <f t="shared" si="40"/>
        <v>2823.1684456689618</v>
      </c>
      <c r="AS17" s="39">
        <f t="shared" si="22"/>
        <v>2.5858611483615799E-8</v>
      </c>
      <c r="AT17" s="40">
        <v>13</v>
      </c>
      <c r="AU17" s="38">
        <v>36</v>
      </c>
      <c r="AV17" s="38">
        <f t="shared" si="41"/>
        <v>2804.2955876840115</v>
      </c>
      <c r="AW17" s="39">
        <f t="shared" si="23"/>
        <v>2.5406883576152293E-8</v>
      </c>
      <c r="AX17" s="40">
        <v>13</v>
      </c>
      <c r="AY17" s="38">
        <v>36</v>
      </c>
      <c r="AZ17" s="38">
        <f t="shared" si="42"/>
        <v>2785.33357903351</v>
      </c>
      <c r="BA17" s="39">
        <f t="shared" si="24"/>
        <v>2.4098665979517339E-8</v>
      </c>
      <c r="BB17" s="40">
        <v>13</v>
      </c>
      <c r="BC17" s="38">
        <v>36</v>
      </c>
      <c r="BD17" s="38">
        <f t="shared" si="43"/>
        <v>2766.2800531420185</v>
      </c>
      <c r="BE17" s="39">
        <f t="shared" si="25"/>
        <v>2.2327363069171942E-8</v>
      </c>
      <c r="BF17" s="40">
        <v>13</v>
      </c>
      <c r="BG17" s="38">
        <v>36</v>
      </c>
      <c r="BH17" s="38">
        <f t="shared" si="44"/>
        <v>2747.1326240195704</v>
      </c>
      <c r="BI17" s="39">
        <f t="shared" si="26"/>
        <v>2.0332347434153961E-8</v>
      </c>
      <c r="BJ17" s="40">
        <v>13</v>
      </c>
      <c r="BK17" s="38">
        <v>36</v>
      </c>
      <c r="BL17" s="38">
        <f t="shared" si="45"/>
        <v>2727.8888897950578</v>
      </c>
      <c r="BM17" s="39">
        <f t="shared" si="27"/>
        <v>1.8265724291598637E-8</v>
      </c>
      <c r="BN17" s="40">
        <v>13</v>
      </c>
      <c r="BO17" s="38">
        <v>36</v>
      </c>
      <c r="BP17" s="38">
        <f t="shared" si="46"/>
        <v>2708.5464364796385</v>
      </c>
      <c r="BQ17" s="39">
        <f t="shared" si="28"/>
        <v>1.6225390947228183E-8</v>
      </c>
      <c r="BR17" s="40">
        <v>13</v>
      </c>
      <c r="BS17" s="38">
        <v>36</v>
      </c>
      <c r="BT17" s="38">
        <f t="shared" si="47"/>
        <v>2689.102841982457</v>
      </c>
      <c r="BU17" s="39">
        <f t="shared" si="29"/>
        <v>1.4273629546096824E-8</v>
      </c>
      <c r="BV17" s="40">
        <v>13</v>
      </c>
      <c r="BW17" s="38">
        <v>36</v>
      </c>
      <c r="BX17" s="38">
        <f t="shared" si="48"/>
        <v>2590.2829778504447</v>
      </c>
      <c r="BY17" s="39">
        <f t="shared" si="30"/>
        <v>6.6858049233197519E-9</v>
      </c>
      <c r="BZ17" s="40">
        <v>13</v>
      </c>
      <c r="CA17" s="38">
        <v>36</v>
      </c>
      <c r="CB17" s="38">
        <f t="shared" si="49"/>
        <v>2488.5750364278156</v>
      </c>
      <c r="CC17" s="39">
        <f t="shared" si="31"/>
        <v>2.6504409180894264E-9</v>
      </c>
      <c r="CD17" s="40">
        <v>13</v>
      </c>
      <c r="CE17" s="38">
        <v>36</v>
      </c>
      <c r="CF17" s="38">
        <f t="shared" si="50"/>
        <v>2383.6991807181189</v>
      </c>
      <c r="CG17" s="39">
        <f t="shared" si="32"/>
        <v>8.9423032297554206E-10</v>
      </c>
      <c r="CH17" s="40">
        <v>13</v>
      </c>
      <c r="CI17" s="38">
        <v>36</v>
      </c>
      <c r="CJ17" s="38">
        <f t="shared" si="51"/>
        <v>2275.4187535579345</v>
      </c>
      <c r="CK17" s="39">
        <f t="shared" si="33"/>
        <v>2.531807079433702E-10</v>
      </c>
      <c r="CL17" s="40">
        <v>13</v>
      </c>
      <c r="CM17" s="38">
        <v>36</v>
      </c>
      <c r="CN17" s="38">
        <f t="shared" si="52"/>
        <v>2163.5706057206535</v>
      </c>
      <c r="CO17" s="39">
        <f t="shared" si="34"/>
        <v>5.8627884299776576E-11</v>
      </c>
      <c r="CP17" s="40">
        <v>13</v>
      </c>
      <c r="CQ17" s="38">
        <v>36</v>
      </c>
      <c r="CR17" s="38">
        <f t="shared" si="53"/>
        <v>2048.0985240425416</v>
      </c>
      <c r="CS17" s="39">
        <f t="shared" si="35"/>
        <v>1.0713123707884936E-11</v>
      </c>
    </row>
    <row r="18" spans="1:97" x14ac:dyDescent="0.3">
      <c r="A18" s="37" t="s">
        <v>105</v>
      </c>
      <c r="B18" s="37">
        <v>8</v>
      </c>
      <c r="C18" s="37">
        <f>B18*($C$17+1)</f>
        <v>8</v>
      </c>
      <c r="D18" s="124">
        <v>0.7</v>
      </c>
      <c r="E18" s="58">
        <f t="shared" si="4"/>
        <v>5.6</v>
      </c>
      <c r="F18" s="59">
        <f t="shared" si="5"/>
        <v>6.3</v>
      </c>
      <c r="G18" s="59">
        <f t="shared" si="6"/>
        <v>3.7500000000000004</v>
      </c>
      <c r="H18" s="60">
        <f t="shared" si="7"/>
        <v>47.023809523809526</v>
      </c>
      <c r="I18" s="65">
        <f t="shared" si="8"/>
        <v>181.43999999999997</v>
      </c>
      <c r="J18" s="65">
        <f t="shared" si="9"/>
        <v>2203.6</v>
      </c>
      <c r="K18" s="65">
        <f t="shared" si="10"/>
        <v>1523.34</v>
      </c>
      <c r="L18" s="53">
        <f t="shared" si="0"/>
        <v>3545.4999999999995</v>
      </c>
      <c r="M18" s="76">
        <f t="shared" si="1"/>
        <v>1.0865309130266042E-7</v>
      </c>
      <c r="N18" s="77">
        <f t="shared" si="11"/>
        <v>1.0186227309624417E-2</v>
      </c>
      <c r="O18" s="78">
        <f t="shared" si="12"/>
        <v>0.12773205673973473</v>
      </c>
      <c r="P18" s="89">
        <f t="shared" si="13"/>
        <v>84.524892332621491</v>
      </c>
      <c r="Q18" s="89">
        <f t="shared" si="14"/>
        <v>66.978717599430723</v>
      </c>
      <c r="R18" s="89">
        <f t="shared" si="15"/>
        <v>54.829521578691867</v>
      </c>
      <c r="S18" s="90">
        <f t="shared" si="16"/>
        <v>51.986089618463879</v>
      </c>
      <c r="T18" s="82">
        <f t="shared" si="17"/>
        <v>473.33939706268029</v>
      </c>
      <c r="U18" s="83">
        <f t="shared" si="2"/>
        <v>421.96592087641352</v>
      </c>
      <c r="V18" s="83">
        <f t="shared" si="2"/>
        <v>205.61070592009452</v>
      </c>
      <c r="W18" s="84">
        <f t="shared" si="2"/>
        <v>2444.5839761063371</v>
      </c>
      <c r="X18" s="144">
        <f t="shared" si="3"/>
        <v>3545.4999999655256</v>
      </c>
      <c r="Y18" s="68">
        <v>1888.9960737417666</v>
      </c>
      <c r="Z18" s="102">
        <f t="shared" si="18"/>
        <v>6.8097031484760242E-6</v>
      </c>
      <c r="AA18" s="7">
        <f>CK20</f>
        <v>1.6858970698668573E-9</v>
      </c>
      <c r="AB18" s="103">
        <f t="shared" si="19"/>
        <v>247.57276978279918</v>
      </c>
      <c r="AC18" s="32"/>
      <c r="AD18" s="40">
        <v>14</v>
      </c>
      <c r="AE18" s="38">
        <v>38</v>
      </c>
      <c r="AF18" s="38">
        <f t="shared" si="36"/>
        <v>2901.98354392089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2883.2172747295858</v>
      </c>
      <c r="AK18" s="39">
        <f t="shared" si="38"/>
        <v>2.4613312557526678E-8</v>
      </c>
      <c r="AL18" s="40">
        <v>14</v>
      </c>
      <c r="AM18" s="38">
        <v>38</v>
      </c>
      <c r="AN18" s="38">
        <f t="shared" si="39"/>
        <v>2864.3681550825368</v>
      </c>
      <c r="AO18" s="39">
        <f t="shared" si="21"/>
        <v>2.9823009756746608E-8</v>
      </c>
      <c r="AP18" s="40">
        <v>14</v>
      </c>
      <c r="AQ18" s="38">
        <v>38</v>
      </c>
      <c r="AR18" s="38">
        <f t="shared" si="40"/>
        <v>2845.4343792541135</v>
      </c>
      <c r="AS18" s="39">
        <f t="shared" si="22"/>
        <v>3.120790808637293E-8</v>
      </c>
      <c r="AT18" s="40">
        <v>14</v>
      </c>
      <c r="AU18" s="38">
        <v>38</v>
      </c>
      <c r="AV18" s="38">
        <f t="shared" si="41"/>
        <v>2826.4126736851308</v>
      </c>
      <c r="AW18" s="39">
        <f t="shared" si="23"/>
        <v>3.0701558443103731E-8</v>
      </c>
      <c r="AX18" s="40">
        <v>14</v>
      </c>
      <c r="AY18" s="38">
        <v>38</v>
      </c>
      <c r="AZ18" s="38">
        <f t="shared" si="42"/>
        <v>2807.3011143318008</v>
      </c>
      <c r="BA18" s="39">
        <f t="shared" si="24"/>
        <v>2.9158265693464286E-8</v>
      </c>
      <c r="BB18" s="40">
        <v>14</v>
      </c>
      <c r="BC18" s="38">
        <v>38</v>
      </c>
      <c r="BD18" s="38">
        <f t="shared" si="43"/>
        <v>2788.0973159538335</v>
      </c>
      <c r="BE18" s="39">
        <f t="shared" si="25"/>
        <v>2.7050557105454592E-8</v>
      </c>
      <c r="BF18" s="40">
        <v>14</v>
      </c>
      <c r="BG18" s="38">
        <v>38</v>
      </c>
      <c r="BH18" s="38">
        <f t="shared" si="44"/>
        <v>2768.7988737433025</v>
      </c>
      <c r="BI18" s="39">
        <f t="shared" si="26"/>
        <v>2.4666479529293982E-8</v>
      </c>
      <c r="BJ18" s="40">
        <v>14</v>
      </c>
      <c r="BK18" s="38">
        <v>38</v>
      </c>
      <c r="BL18" s="38">
        <f t="shared" si="45"/>
        <v>2749.4033668858706</v>
      </c>
      <c r="BM18" s="39">
        <f t="shared" si="27"/>
        <v>2.2189552928862913E-8</v>
      </c>
      <c r="BN18" s="40">
        <v>14</v>
      </c>
      <c r="BO18" s="38">
        <v>38</v>
      </c>
      <c r="BP18" s="38">
        <f t="shared" si="46"/>
        <v>2729.9083623539073</v>
      </c>
      <c r="BQ18" s="39">
        <f t="shared" si="28"/>
        <v>1.9738327218842671E-8</v>
      </c>
      <c r="BR18" s="40">
        <v>14</v>
      </c>
      <c r="BS18" s="38">
        <v>38</v>
      </c>
      <c r="BT18" s="38">
        <f t="shared" si="47"/>
        <v>2710.311418953866</v>
      </c>
      <c r="BU18" s="39">
        <f t="shared" si="29"/>
        <v>1.7388616203421306E-8</v>
      </c>
      <c r="BV18" s="40">
        <v>14</v>
      </c>
      <c r="BW18" s="38">
        <v>38</v>
      </c>
      <c r="BX18" s="38">
        <f t="shared" si="48"/>
        <v>2610.7121764128069</v>
      </c>
      <c r="BY18" s="39">
        <f t="shared" si="30"/>
        <v>8.206442727325127E-9</v>
      </c>
      <c r="BZ18" s="40">
        <v>14</v>
      </c>
      <c r="CA18" s="38">
        <v>38</v>
      </c>
      <c r="CB18" s="38">
        <f t="shared" si="49"/>
        <v>2508.2020787205888</v>
      </c>
      <c r="CC18" s="39">
        <f t="shared" si="31"/>
        <v>3.280626935391513E-9</v>
      </c>
      <c r="CD18" s="40">
        <v>14</v>
      </c>
      <c r="CE18" s="38">
        <v>38</v>
      </c>
      <c r="CF18" s="38">
        <f t="shared" si="50"/>
        <v>2402.4990818456176</v>
      </c>
      <c r="CG18" s="39">
        <f t="shared" si="32"/>
        <v>1.1172849436711241E-9</v>
      </c>
      <c r="CH18" s="40">
        <v>14</v>
      </c>
      <c r="CI18" s="38">
        <v>38</v>
      </c>
      <c r="CJ18" s="38">
        <f t="shared" si="51"/>
        <v>2293.3646621426151</v>
      </c>
      <c r="CK18" s="39">
        <f t="shared" si="33"/>
        <v>3.1970359685334803E-10</v>
      </c>
      <c r="CL18" s="40">
        <v>14</v>
      </c>
      <c r="CM18" s="38">
        <v>38</v>
      </c>
      <c r="CN18" s="38">
        <f t="shared" si="52"/>
        <v>2180.6343836499022</v>
      </c>
      <c r="CO18" s="39">
        <f t="shared" si="34"/>
        <v>7.4930533220439391E-11</v>
      </c>
      <c r="CP18" s="40">
        <v>14</v>
      </c>
      <c r="CQ18" s="38">
        <v>38</v>
      </c>
      <c r="CR18" s="38">
        <f t="shared" si="53"/>
        <v>2064.251589858412</v>
      </c>
      <c r="CS18" s="39">
        <f t="shared" si="35"/>
        <v>1.388283890659125E-11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18</v>
      </c>
      <c r="D19" s="124">
        <v>0.65</v>
      </c>
      <c r="E19" s="58">
        <f t="shared" si="4"/>
        <v>5.2</v>
      </c>
      <c r="F19" s="59">
        <f t="shared" si="5"/>
        <v>5.8500000000000005</v>
      </c>
      <c r="G19" s="59">
        <f t="shared" si="6"/>
        <v>4.375</v>
      </c>
      <c r="H19" s="60">
        <f t="shared" si="7"/>
        <v>47.023809523809526</v>
      </c>
      <c r="I19" s="65">
        <f t="shared" si="8"/>
        <v>168.48</v>
      </c>
      <c r="J19" s="65">
        <f t="shared" si="9"/>
        <v>2046.2</v>
      </c>
      <c r="K19" s="65">
        <f t="shared" si="10"/>
        <v>1414.5300000000002</v>
      </c>
      <c r="L19" s="53">
        <f t="shared" si="0"/>
        <v>3292.2500000000005</v>
      </c>
      <c r="M19" s="76">
        <f t="shared" si="1"/>
        <v>1.0874337401216685E-7</v>
      </c>
      <c r="N19" s="77">
        <f t="shared" si="11"/>
        <v>1.189380653258075E-2</v>
      </c>
      <c r="O19" s="78">
        <f t="shared" si="12"/>
        <v>0.12783819266311283</v>
      </c>
      <c r="P19" s="89">
        <f t="shared" si="13"/>
        <v>79.039136684112378</v>
      </c>
      <c r="Q19" s="89">
        <f t="shared" si="14"/>
        <v>62.394956304316743</v>
      </c>
      <c r="R19" s="89">
        <f t="shared" si="15"/>
        <v>51.414037878039778</v>
      </c>
      <c r="S19" s="90">
        <f t="shared" si="16"/>
        <v>48.726370796651757</v>
      </c>
      <c r="T19" s="82">
        <f t="shared" si="17"/>
        <v>411.00351075738439</v>
      </c>
      <c r="U19" s="83">
        <f t="shared" si="2"/>
        <v>365.01049438025296</v>
      </c>
      <c r="V19" s="83">
        <f t="shared" si="2"/>
        <v>224.93641571642402</v>
      </c>
      <c r="W19" s="84">
        <f t="shared" si="2"/>
        <v>2291.2995791282674</v>
      </c>
      <c r="X19" s="144">
        <f t="shared" si="3"/>
        <v>3292.249999982329</v>
      </c>
      <c r="Y19" s="68">
        <v>1796.1425223725741</v>
      </c>
      <c r="Z19" s="102">
        <f t="shared" si="18"/>
        <v>6.7908942506621872E-6</v>
      </c>
      <c r="AA19" s="7">
        <f>CO20</f>
        <v>3.8587057223288689E-10</v>
      </c>
      <c r="AB19" s="103">
        <f t="shared" si="19"/>
        <v>56.82176131593571</v>
      </c>
      <c r="AC19" s="32"/>
      <c r="AD19" s="41">
        <v>15</v>
      </c>
      <c r="AE19" s="42">
        <v>40</v>
      </c>
      <c r="AF19" s="42">
        <f t="shared" si="36"/>
        <v>2923.6924517065067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2904.7857974299018</v>
      </c>
      <c r="AK19" s="39">
        <f t="shared" si="38"/>
        <v>2.9311751809601878E-8</v>
      </c>
      <c r="AL19" s="41">
        <v>15</v>
      </c>
      <c r="AM19" s="42">
        <v>40</v>
      </c>
      <c r="AN19" s="42">
        <f t="shared" si="39"/>
        <v>2885.7956729170151</v>
      </c>
      <c r="AO19" s="39">
        <f t="shared" si="21"/>
        <v>3.5556782585186074E-8</v>
      </c>
      <c r="AP19" s="41">
        <v>15</v>
      </c>
      <c r="AQ19" s="42">
        <v>40</v>
      </c>
      <c r="AR19" s="42">
        <f t="shared" si="40"/>
        <v>2866.7202589341146</v>
      </c>
      <c r="AS19" s="39">
        <f t="shared" si="22"/>
        <v>3.7251504986161724E-8</v>
      </c>
      <c r="AT19" s="41">
        <v>15</v>
      </c>
      <c r="AU19" s="42">
        <v>40</v>
      </c>
      <c r="AV19" s="42">
        <f t="shared" si="41"/>
        <v>2847.5562574334472</v>
      </c>
      <c r="AW19" s="39">
        <f t="shared" si="23"/>
        <v>3.6690783147157027E-8</v>
      </c>
      <c r="AX19" s="41">
        <v>15</v>
      </c>
      <c r="AY19" s="42">
        <v>40</v>
      </c>
      <c r="AZ19" s="42">
        <f t="shared" si="42"/>
        <v>2828.3017299779981</v>
      </c>
      <c r="BA19" s="39">
        <f t="shared" si="24"/>
        <v>3.4888729139467037E-8</v>
      </c>
      <c r="BB19" s="41">
        <v>15</v>
      </c>
      <c r="BC19" s="42">
        <v>40</v>
      </c>
      <c r="BD19" s="42">
        <f t="shared" si="43"/>
        <v>2808.9542734841953</v>
      </c>
      <c r="BE19" s="39">
        <f t="shared" si="25"/>
        <v>3.2406818328966257E-8</v>
      </c>
      <c r="BF19" s="41">
        <v>15</v>
      </c>
      <c r="BG19" s="42">
        <v>40</v>
      </c>
      <c r="BH19" s="42">
        <f t="shared" si="44"/>
        <v>2789.5114651544118</v>
      </c>
      <c r="BI19" s="39">
        <f t="shared" si="26"/>
        <v>2.9587905017287403E-8</v>
      </c>
      <c r="BJ19" s="41">
        <v>15</v>
      </c>
      <c r="BK19" s="42">
        <v>40</v>
      </c>
      <c r="BL19" s="42">
        <f t="shared" si="45"/>
        <v>2769.970866064913</v>
      </c>
      <c r="BM19" s="39">
        <f t="shared" si="27"/>
        <v>2.6650965591019251E-8</v>
      </c>
      <c r="BN19" s="41">
        <v>15</v>
      </c>
      <c r="BO19" s="42">
        <v>40</v>
      </c>
      <c r="BP19" s="42">
        <f t="shared" si="46"/>
        <v>2750.3300249872655</v>
      </c>
      <c r="BQ19" s="39">
        <f t="shared" si="28"/>
        <v>2.3737934726135381E-8</v>
      </c>
      <c r="BR19" s="41">
        <v>15</v>
      </c>
      <c r="BS19" s="42">
        <v>40</v>
      </c>
      <c r="BT19" s="42">
        <f t="shared" si="47"/>
        <v>2730.5864824660671</v>
      </c>
      <c r="BU19" s="39">
        <f t="shared" si="29"/>
        <v>2.0940015974375261E-8</v>
      </c>
      <c r="BV19" s="41">
        <v>15</v>
      </c>
      <c r="BW19" s="42">
        <v>40</v>
      </c>
      <c r="BX19" s="42">
        <f t="shared" si="48"/>
        <v>2630.2421665160437</v>
      </c>
      <c r="BY19" s="39">
        <f t="shared" si="30"/>
        <v>9.9528190792160665E-9</v>
      </c>
      <c r="BZ19" s="41">
        <v>15</v>
      </c>
      <c r="CA19" s="42">
        <v>40</v>
      </c>
      <c r="CB19" s="42">
        <f t="shared" si="49"/>
        <v>2526.9652201411182</v>
      </c>
      <c r="CC19" s="39">
        <f t="shared" si="31"/>
        <v>4.0102602169924531E-9</v>
      </c>
      <c r="CD19" s="41">
        <v>15</v>
      </c>
      <c r="CE19" s="42">
        <v>40</v>
      </c>
      <c r="CF19" s="42">
        <f t="shared" si="50"/>
        <v>2420.4714894190715</v>
      </c>
      <c r="CG19" s="39">
        <f t="shared" si="32"/>
        <v>1.3778974370609958E-9</v>
      </c>
      <c r="CH19" s="41">
        <v>15</v>
      </c>
      <c r="CI19" s="42">
        <v>40</v>
      </c>
      <c r="CJ19" s="42">
        <f t="shared" si="51"/>
        <v>2310.5206663775548</v>
      </c>
      <c r="CK19" s="39">
        <f t="shared" si="33"/>
        <v>3.9822948111949005E-10</v>
      </c>
      <c r="CL19" s="41">
        <v>15</v>
      </c>
      <c r="CM19" s="42">
        <v>40</v>
      </c>
      <c r="CN19" s="42">
        <f t="shared" si="52"/>
        <v>2196.9470849565519</v>
      </c>
      <c r="CO19" s="39">
        <f t="shared" si="34"/>
        <v>9.4400824251307386E-11</v>
      </c>
      <c r="CP19" s="41">
        <v>15</v>
      </c>
      <c r="CQ19" s="42">
        <v>40</v>
      </c>
      <c r="CR19" s="42">
        <f t="shared" si="53"/>
        <v>2079.6936648158703</v>
      </c>
      <c r="CS19" s="39">
        <f t="shared" si="35"/>
        <v>1.7719486487935078E-11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25</v>
      </c>
      <c r="D20" s="125">
        <v>0.6</v>
      </c>
      <c r="E20" s="61">
        <f t="shared" si="4"/>
        <v>4.8</v>
      </c>
      <c r="F20" s="62">
        <f t="shared" si="5"/>
        <v>5.3999999999999995</v>
      </c>
      <c r="G20" s="62">
        <f t="shared" si="6"/>
        <v>5</v>
      </c>
      <c r="H20" s="63">
        <f t="shared" si="7"/>
        <v>47.023809523809526</v>
      </c>
      <c r="I20" s="66">
        <f t="shared" si="8"/>
        <v>155.51999999999998</v>
      </c>
      <c r="J20" s="66">
        <f t="shared" si="9"/>
        <v>1888.8</v>
      </c>
      <c r="K20" s="66">
        <f t="shared" si="10"/>
        <v>1305.72</v>
      </c>
      <c r="L20" s="54">
        <f t="shared" si="0"/>
        <v>3039</v>
      </c>
      <c r="M20" s="79">
        <f t="shared" si="1"/>
        <v>1.0883380688299908E-7</v>
      </c>
      <c r="N20" s="80">
        <f t="shared" si="11"/>
        <v>1.3604225860374887E-2</v>
      </c>
      <c r="O20" s="81">
        <f t="shared" si="12"/>
        <v>0.12794450511543048</v>
      </c>
      <c r="P20" s="89">
        <f t="shared" si="13"/>
        <v>73.437070991182111</v>
      </c>
      <c r="Q20" s="89">
        <f t="shared" si="14"/>
        <v>57.757796400143739</v>
      </c>
      <c r="R20" s="89">
        <f t="shared" si="15"/>
        <v>47.930890237710749</v>
      </c>
      <c r="S20" s="90">
        <f t="shared" si="16"/>
        <v>45.401569444855156</v>
      </c>
      <c r="T20" s="85">
        <f t="shared" si="17"/>
        <v>352.49794075767414</v>
      </c>
      <c r="U20" s="86">
        <f t="shared" si="2"/>
        <v>311.89210056077616</v>
      </c>
      <c r="V20" s="86">
        <f t="shared" si="2"/>
        <v>239.65445118855374</v>
      </c>
      <c r="W20" s="87">
        <f t="shared" si="2"/>
        <v>2134.9547536568793</v>
      </c>
      <c r="X20" s="145">
        <f t="shared" si="3"/>
        <v>3038.9992461638835</v>
      </c>
      <c r="Y20" s="69">
        <v>1700.2804712333402</v>
      </c>
      <c r="Z20" s="104">
        <f t="shared" si="18"/>
        <v>6.7720540692388049E-6</v>
      </c>
      <c r="AA20" s="105">
        <f>CS20</f>
        <v>6.9706817410554142E-11</v>
      </c>
      <c r="AB20" s="106">
        <f t="shared" si="19"/>
        <v>10.293304911310218</v>
      </c>
      <c r="AC20" s="32"/>
      <c r="AF20" s="33" t="s">
        <v>187</v>
      </c>
      <c r="AG20" s="34">
        <f>SUM(AG4:AG19)</f>
        <v>0</v>
      </c>
      <c r="AJ20" s="33" t="s">
        <v>187</v>
      </c>
      <c r="AK20" s="34">
        <f>SUM(AK4:AK19)</f>
        <v>1.4515930893213889E-7</v>
      </c>
      <c r="AN20" s="33" t="s">
        <v>187</v>
      </c>
      <c r="AO20" s="34">
        <f>SUM(AO4:AO19)</f>
        <v>1.753090061063337E-7</v>
      </c>
      <c r="AR20" s="33" t="s">
        <v>187</v>
      </c>
      <c r="AS20" s="34">
        <f>SUM(AS4:AS19)</f>
        <v>1.8284401113044435E-7</v>
      </c>
      <c r="AV20" s="33" t="s">
        <v>187</v>
      </c>
      <c r="AW20" s="34">
        <f>SUM(AW4:AW19)</f>
        <v>1.7927709572020903E-7</v>
      </c>
      <c r="AZ20" s="33" t="s">
        <v>187</v>
      </c>
      <c r="BA20" s="34">
        <f>SUM(BA4:BA19)</f>
        <v>1.6969109188108314E-7</v>
      </c>
      <c r="BD20" s="33" t="s">
        <v>187</v>
      </c>
      <c r="BE20" s="34">
        <f>SUM(BE4:BE19)</f>
        <v>1.5688840338427879E-7</v>
      </c>
      <c r="BH20" s="33" t="s">
        <v>187</v>
      </c>
      <c r="BI20" s="34">
        <f>SUM(BI4:BI19)</f>
        <v>1.4256831433412018E-7</v>
      </c>
      <c r="BL20" s="33" t="s">
        <v>187</v>
      </c>
      <c r="BM20" s="34">
        <f>SUM(BM4:BM19)</f>
        <v>1.2780539295276438E-7</v>
      </c>
      <c r="BP20" s="33" t="s">
        <v>187</v>
      </c>
      <c r="BQ20" s="34">
        <f>SUM(BQ4:BQ19)</f>
        <v>1.1328670450822658E-7</v>
      </c>
      <c r="BT20" s="33" t="s">
        <v>187</v>
      </c>
      <c r="BU20" s="34">
        <f>SUM(BU4:BU19)</f>
        <v>9.9445330070208676E-8</v>
      </c>
      <c r="BX20" s="33" t="s">
        <v>187</v>
      </c>
      <c r="BY20" s="34">
        <f>SUM(BY4:BY19)</f>
        <v>4.6074029414587719E-8</v>
      </c>
      <c r="CB20" s="33" t="s">
        <v>187</v>
      </c>
      <c r="CC20" s="34">
        <f>SUM(CC4:CC19)</f>
        <v>1.8061279474322206E-8</v>
      </c>
      <c r="CF20" s="33" t="s">
        <v>187</v>
      </c>
      <c r="CG20" s="34">
        <f>SUM(CG4:CG19)</f>
        <v>6.024220224558792E-9</v>
      </c>
      <c r="CJ20" s="33" t="s">
        <v>187</v>
      </c>
      <c r="CK20" s="34">
        <f>SUM(CK4:CK19)</f>
        <v>1.6858970698668573E-9</v>
      </c>
      <c r="CN20" s="33" t="s">
        <v>187</v>
      </c>
      <c r="CO20" s="34">
        <f>SUM(CO4:CO19)</f>
        <v>3.8587057223288689E-10</v>
      </c>
      <c r="CR20" s="33" t="s">
        <v>187</v>
      </c>
      <c r="CS20" s="34">
        <f>SUM(CS4:CS19)</f>
        <v>6.9706817410554142E-11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3.7619047619047619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</mergeCells>
  <pageMargins left="0.7" right="0.7" top="0.75" bottom="0.75" header="0.3" footer="0.3"/>
  <drawing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CC41D-A997-412E-8AF8-FE06729DEC41}">
  <sheetPr codeName="Sheet27"/>
  <dimension ref="A1:CS38"/>
  <sheetViews>
    <sheetView topLeftCell="N1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/>
    <col min="21" max="21" width="13.33203125" style="37" customWidth="1"/>
    <col min="22" max="23" width="9.109375" style="37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8.1999999999999993</v>
      </c>
      <c r="F4" s="120">
        <f>($C$19*D4)/2</f>
        <v>9.2249999999999996</v>
      </c>
      <c r="G4" s="120">
        <f>$B$15*(1-D4)*($C$17+1)</f>
        <v>0</v>
      </c>
      <c r="H4" s="121">
        <f>$B$15*$C$21</f>
        <v>48.199404761904759</v>
      </c>
      <c r="I4" s="67">
        <f>D4*ABS($B$36)</f>
        <v>259.2</v>
      </c>
      <c r="J4" s="67">
        <f>E4*ABS($B$35)</f>
        <v>3226.7</v>
      </c>
      <c r="K4" s="67">
        <f>F4*ABS($B$33)</f>
        <v>2230.605</v>
      </c>
      <c r="L4" s="146">
        <f t="shared" ref="L4:L20" si="0">(K4+J4)-I4</f>
        <v>5198.1050000000005</v>
      </c>
      <c r="M4" s="73">
        <f>$B$12/(D4+$B$15*(1+$B$21))</f>
        <v>1.0811452759282032E-7</v>
      </c>
      <c r="N4" s="74">
        <f>(G4*M4)/($B$5*10^-6)</f>
        <v>0</v>
      </c>
      <c r="O4" s="75">
        <f>(H4*M4)/($B$5*10^-6)</f>
        <v>0.13027639690221168</v>
      </c>
      <c r="P4" s="89">
        <f>((($B$30*(Y4^6)+$B$29*(Y4^5)+$B$28 *(Y4^4)+$B$27*(Y4^3)+$B$26*(Y4^2)+$B$25*(Y4)+$B$24)))*($C$17+1)</f>
        <v>115.3164588041342</v>
      </c>
      <c r="Q4" s="89">
        <f>((($C$30*(Y4^6)+$C$29*(Y4^5)+$C$28 *(Y4^4)+$C$27*(Y4^3)+$C$26*(Y4^2)+$C$25*(Y4)+$C$24)))*($C$17+1)</f>
        <v>93.164080733917118</v>
      </c>
      <c r="R4" s="89">
        <f>((($D$30*(Y4^6)+$D$29*(Y4^5)+$D$28 *(Y4^4)+$D$27*(Y4^3)+$D$26*(Y4^2)+$D$25*(Y4)+$D$24)))*($C$17+1)</f>
        <v>74.194993655651544</v>
      </c>
      <c r="S4" s="90">
        <f>((($E$30*(Y4^6)+$E$29*(Y4^5)+$E$28 *(Y4^4)+$E$27*(Y4^3)+$E$26*(Y4^2)+$E$25*(Y4)+$E$24)))*($C$17+1)</f>
        <v>70.396541520524764</v>
      </c>
      <c r="T4" s="82">
        <f>P4*E4</f>
        <v>945.59496219390041</v>
      </c>
      <c r="U4" s="83">
        <f t="shared" ref="U4:W20" si="1">Q4*F4</f>
        <v>859.43864477038539</v>
      </c>
      <c r="V4" s="83">
        <f t="shared" si="1"/>
        <v>0</v>
      </c>
      <c r="W4" s="84">
        <f t="shared" si="1"/>
        <v>3393.0713985860075</v>
      </c>
      <c r="X4" s="144">
        <f t="shared" ref="X4:X20" si="2">W4+V4+U4+T4</f>
        <v>5198.1050055502938</v>
      </c>
      <c r="Y4" s="68">
        <v>2347.46628422295</v>
      </c>
      <c r="Z4" s="99">
        <f>M4*(E4+F4+G4+H4)</f>
        <v>7.0949515193933611E-6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2347.46628422295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2332.3240310823608</v>
      </c>
      <c r="AK4" s="39">
        <f>(($B$11*$O$5*($N$5^0.5)*EXP($B$10/AJ4))/($B$6*6))*($B$5*10^-6)</f>
        <v>9.8566429872683962E-11</v>
      </c>
      <c r="AL4" s="40">
        <v>0</v>
      </c>
      <c r="AM4" s="38">
        <v>10</v>
      </c>
      <c r="AN4" s="38">
        <f>Y6</f>
        <v>2317.1114431571791</v>
      </c>
      <c r="AO4" s="39">
        <f>(($B$11*$O$6*($N$6^0.5)*EXP($B$10/AN4))/($B$6*6))*($B$5*10^-6)</f>
        <v>1.1519149904889714E-10</v>
      </c>
      <c r="AP4" s="40">
        <v>0</v>
      </c>
      <c r="AQ4" s="38">
        <v>10</v>
      </c>
      <c r="AR4" s="38">
        <f>Y7</f>
        <v>2301.8267247152539</v>
      </c>
      <c r="AS4" s="39">
        <f>(($B$11*$O$7*($N$7^0.5)*EXP($B$10/AR4))/($B$6*6))*($B$5*10^-6)</f>
        <v>1.1618372162079431E-10</v>
      </c>
      <c r="AT4" s="40">
        <v>0</v>
      </c>
      <c r="AU4" s="38">
        <v>10</v>
      </c>
      <c r="AV4" s="38">
        <f>Y8</f>
        <v>2286.4680639759458</v>
      </c>
      <c r="AW4" s="39">
        <f>(($B$11*$O$8*($N$8^0.5)*EXP($B$10/AV4))/($B$6*6))*($B$5*10^-6)</f>
        <v>1.1009015135786958E-10</v>
      </c>
      <c r="AX4" s="40">
        <v>0</v>
      </c>
      <c r="AY4" s="38">
        <v>10</v>
      </c>
      <c r="AZ4" s="38">
        <f>Y9</f>
        <v>2271.0336355336781</v>
      </c>
      <c r="BA4" s="39">
        <f>(($B$11*$O$9*($N$9^0.5)*EXP($B$10/AZ4))/($B$6*6))*($B$5*10^-6)</f>
        <v>1.0063329791419859E-10</v>
      </c>
      <c r="BB4" s="40">
        <v>0</v>
      </c>
      <c r="BC4" s="38">
        <v>10</v>
      </c>
      <c r="BD4" s="38">
        <f>Y10</f>
        <v>2255.5216029369567</v>
      </c>
      <c r="BE4" s="39">
        <f>(($B$11*$O$10*($N$10^0.5)*EXP($B$10/BD4))/($B$6*6))*($B$5*10^-6)</f>
        <v>8.9788921735449629E-11</v>
      </c>
      <c r="BF4" s="40">
        <v>0</v>
      </c>
      <c r="BG4" s="38">
        <v>10</v>
      </c>
      <c r="BH4" s="38">
        <f>Y11</f>
        <v>2239.9301214381026</v>
      </c>
      <c r="BI4" s="39">
        <f>(($B$11*$O$11*($N$11^0.5)*EXP($B$10/BH4))/($B$6*6))*($B$5*10^-6)</f>
        <v>7.8683638880346302E-11</v>
      </c>
      <c r="BJ4" s="40">
        <v>0</v>
      </c>
      <c r="BK4" s="38">
        <v>10</v>
      </c>
      <c r="BL4" s="38">
        <f>Y12</f>
        <v>2224.2573409288225</v>
      </c>
      <c r="BM4" s="39">
        <f>(($B$11*$O$12*($N$12^0.5)*EXP($B$10/BL4))/($B$6*6))*($B$5*10^-6)</f>
        <v>6.7968861919516633E-11</v>
      </c>
      <c r="BN4" s="40">
        <v>0</v>
      </c>
      <c r="BO4" s="38">
        <v>10</v>
      </c>
      <c r="BP4" s="38">
        <f>Y13</f>
        <v>2208.5014090770333</v>
      </c>
      <c r="BQ4" s="39">
        <f>(($B$11*$O$13*($N$13^0.5)*EXP($B$10/BP4))/($B$6*6))*($B$5*10^-6)</f>
        <v>5.800938804100188E-11</v>
      </c>
      <c r="BR4" s="40">
        <v>0</v>
      </c>
      <c r="BS4" s="38">
        <v>10</v>
      </c>
      <c r="BT4" s="38">
        <f>Y14</f>
        <v>2192.6604746801731</v>
      </c>
      <c r="BU4" s="39">
        <f>(($B$11*$O$14*($N$14^0.5)*EXP($B$10/BT4))/($B$6*6))*($B$5*10^-6)</f>
        <v>4.8990312979896328E-11</v>
      </c>
      <c r="BV4" s="40">
        <v>0</v>
      </c>
      <c r="BW4" s="38">
        <v>10</v>
      </c>
      <c r="BX4" s="38">
        <f>Y15</f>
        <v>2112.1165243948935</v>
      </c>
      <c r="BY4" s="39">
        <f>(($B$11*$O$15*($N$15^0.5)*EXP($B$10/BX4))/($B$6*6))*($B$5*10^-6)</f>
        <v>1.8463424276830024E-11</v>
      </c>
      <c r="BZ4" s="40">
        <v>0</v>
      </c>
      <c r="CA4" s="38">
        <v>10</v>
      </c>
      <c r="CB4" s="38">
        <f>Y16</f>
        <v>2029.1774960412904</v>
      </c>
      <c r="CC4" s="39">
        <f>(($B$11*$O$16*($N$16^0.5)*EXP($B$10/CB4))/($B$6*6))*($B$5*10^-6)</f>
        <v>5.7437280035266347E-12</v>
      </c>
      <c r="CD4" s="40">
        <v>0</v>
      </c>
      <c r="CE4" s="38">
        <v>10</v>
      </c>
      <c r="CF4" s="38">
        <f>Y17</f>
        <v>1943.6397801670732</v>
      </c>
      <c r="CG4" s="39">
        <f>(($B$11*$O$17*($N$17^0.5)*EXP($B$10/CF4))/($B$6*6))*($B$5*10^-6)</f>
        <v>1.476489507748554E-12</v>
      </c>
      <c r="CH4" s="40">
        <v>0</v>
      </c>
      <c r="CI4" s="38">
        <v>10</v>
      </c>
      <c r="CJ4" s="38">
        <f>Y18</f>
        <v>1855.3397456221821</v>
      </c>
      <c r="CK4" s="39">
        <f>(($B$11*$O$18*($N$18^0.5)*EXP($B$10/CJ4))/($B$6*6))*($B$5*10^-6)</f>
        <v>3.0758666707612551E-13</v>
      </c>
      <c r="CL4" s="40">
        <v>0</v>
      </c>
      <c r="CM4" s="38">
        <v>10</v>
      </c>
      <c r="CN4" s="38">
        <f>Y19</f>
        <v>1764.1770587819199</v>
      </c>
      <c r="CO4" s="39">
        <f>(($B$11*$O$19*($N$19^0.5)*EXP($B$10/CN4))/($B$6*6))*($B$5*10^-6)</f>
        <v>5.0284820189490112E-14</v>
      </c>
      <c r="CP4" s="40">
        <v>0</v>
      </c>
      <c r="CQ4" s="38">
        <v>10</v>
      </c>
      <c r="CR4" s="38">
        <f>Y20</f>
        <v>1670.1390867150631</v>
      </c>
      <c r="CS4" s="39">
        <f>(($B$11*$O$20*($N$20^0.5)*EXP($B$10/CR4))/($B$6*6))*($B$5*10^-6)</f>
        <v>6.1757492822144457E-15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3">$C$18*D5</f>
        <v>8.1179999999999986</v>
      </c>
      <c r="F5" s="59">
        <f t="shared" ref="F5:F20" si="4">($C$19*D5)/2</f>
        <v>9.1327499999999997</v>
      </c>
      <c r="G5" s="59">
        <f t="shared" ref="G5:G20" si="5">$B$15*(1-D5)*($C$17+1)</f>
        <v>0.1281250000000001</v>
      </c>
      <c r="H5" s="60">
        <f t="shared" ref="H5:H20" si="6">$B$15*$C$21</f>
        <v>48.199404761904759</v>
      </c>
      <c r="I5" s="65">
        <f t="shared" ref="I5:I20" si="7">D5*ABS($B$36)</f>
        <v>256.608</v>
      </c>
      <c r="J5" s="65">
        <f t="shared" ref="J5:J20" si="8">E5*ABS($B$35)</f>
        <v>3194.4329999999995</v>
      </c>
      <c r="K5" s="65">
        <f t="shared" ref="K5:K20" si="9">F5*ABS($B$33)</f>
        <v>2208.2989499999999</v>
      </c>
      <c r="L5" s="53">
        <f t="shared" si="0"/>
        <v>5146.1239499999992</v>
      </c>
      <c r="M5" s="76">
        <f t="shared" ref="M4:M20" si="10">$B$12/(D5+$B$15*(1+$B$21))</f>
        <v>1.0813239368461715E-7</v>
      </c>
      <c r="N5" s="77">
        <f t="shared" ref="N5:N20" si="11">(G5*M5)/($B$5*10^-6)</f>
        <v>3.4636157352103958E-4</v>
      </c>
      <c r="O5" s="78">
        <f t="shared" ref="O5:O20" si="12">(H5*M5)/($B$5*10^-6)</f>
        <v>0.13029792527696241</v>
      </c>
      <c r="P5" s="89">
        <f t="shared" ref="P5:P20" si="13">((($B$30*(Y5^6)+$B$29*(Y5^5)+$B$28 *(Y5^4)+$B$27*(Y5^3)+$B$26*(Y5^2)+$B$25*(Y5)+$B$24)))*($C$17+1)</f>
        <v>114.34988623496201</v>
      </c>
      <c r="Q5" s="89">
        <f t="shared" ref="Q5:Q20" si="14">((($C$30*(Y5^6)+$C$29*(Y5^5)+$C$28 *(Y5^4)+$C$27*(Y5^3)+$C$26*(Y5^2)+$C$25*(Y5)+$C$24)))*($C$17+1)</f>
        <v>92.325602469912482</v>
      </c>
      <c r="R5" s="89">
        <f t="shared" ref="R5:R20" si="15">((($D$30*(Y5^6)+$D$29*(Y5^5)+$D$28 *(Y5^4)+$D$27*(Y5^3)+$D$26*(Y5^2)+$D$25*(Y5)+$D$24)))*($C$17+1)</f>
        <v>73.584470936145735</v>
      </c>
      <c r="S5" s="90">
        <f t="shared" ref="S5:S20" si="16">((($E$30*(Y5^6)+$E$29*(Y5^5)+$E$28 *(Y5^4)+$E$27*(Y5^3)+$E$26*(Y5^2)+$E$25*(Y5)+$E$24)))*($C$17+1)</f>
        <v>69.818640713917318</v>
      </c>
      <c r="T5" s="82">
        <f t="shared" ref="T5:T20" si="17">P5*E5</f>
        <v>928.2923764554215</v>
      </c>
      <c r="U5" s="83">
        <f t="shared" si="1"/>
        <v>843.18664595709322</v>
      </c>
      <c r="V5" s="83">
        <f t="shared" si="1"/>
        <v>9.4280103386936798</v>
      </c>
      <c r="W5" s="84">
        <f t="shared" si="1"/>
        <v>3365.216923696104</v>
      </c>
      <c r="X5" s="144">
        <f t="shared" si="2"/>
        <v>5146.1239564473126</v>
      </c>
      <c r="Y5" s="68">
        <v>2332.3240310823608</v>
      </c>
      <c r="Z5" s="102">
        <f t="shared" ref="Z5:Z20" si="18">M5*(E5+F5+G5+H5)</f>
        <v>7.0911363643742462E-6</v>
      </c>
      <c r="AA5" s="7">
        <f>AK20</f>
        <v>9.7213426057728785E-8</v>
      </c>
      <c r="AB5" s="103">
        <f t="shared" ref="AB5:AB20" si="19">(AA5/Z5)*10^6</f>
        <v>13709.146328947707</v>
      </c>
      <c r="AC5" s="32"/>
      <c r="AD5" s="40">
        <v>1</v>
      </c>
      <c r="AE5" s="38">
        <v>12</v>
      </c>
      <c r="AF5" s="38">
        <f>(((AE5^($B$9-1))/(AE4^($B$9-1)))*(AF4^$B$9))^(1/$B$9)</f>
        <v>2410.4844308405727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2394.9356812425308</v>
      </c>
      <c r="AK5" s="39">
        <f>(($B$11*$O$5*($N$5^0.5)*EXP($B$10/AJ5))/($B$6*6))*($B$5*10^-6)</f>
        <v>2.1084544299511595E-10</v>
      </c>
      <c r="AL5" s="40">
        <v>1</v>
      </c>
      <c r="AM5" s="38">
        <v>12</v>
      </c>
      <c r="AN5" s="38">
        <f>(((AM5^($B$9-1))/(AM4^($B$9-1)))*(AN4^$B$9))^(1/$B$9)</f>
        <v>2379.3147087101847</v>
      </c>
      <c r="AO5" s="39">
        <f t="shared" ref="AO5:AO19" si="21">(($B$11*$O$6*($N$6^0.5)*EXP($B$10/AN5))/($B$6*6))*($B$5*10^-6)</f>
        <v>2.4764166979710043E-10</v>
      </c>
      <c r="AP5" s="40">
        <v>1</v>
      </c>
      <c r="AQ5" s="38">
        <v>12</v>
      </c>
      <c r="AR5" s="38">
        <f>(((AQ5^($B$9-1))/(AQ4^($B$9-1)))*(AR4^$B$9))^(1/$B$9)</f>
        <v>2363.619669304655</v>
      </c>
      <c r="AS5" s="39">
        <f t="shared" ref="AS5:AS19" si="22">(($B$11*$O$7*($N$7^0.5)*EXP($B$10/AR5))/($B$6*6))*($B$5*10^-6)</f>
        <v>2.510474534537287E-10</v>
      </c>
      <c r="AT5" s="40">
        <v>1</v>
      </c>
      <c r="AU5" s="38">
        <v>12</v>
      </c>
      <c r="AV5" s="38">
        <f>(((AU5^($B$9-1))/(AU4^($B$9-1)))*(AV4^$B$9))^(1/$B$9)</f>
        <v>2347.8487026077119</v>
      </c>
      <c r="AW5" s="39">
        <f t="shared" ref="AW5:AW19" si="23">(($B$11*$O$8*($N$8^0.5)*EXP($B$10/AV5))/($B$6*6))*($B$5*10^-6)</f>
        <v>2.3911490646489504E-10</v>
      </c>
      <c r="AX5" s="40">
        <v>1</v>
      </c>
      <c r="AY5" s="38">
        <v>12</v>
      </c>
      <c r="AZ5" s="38">
        <f>(((AY5^($B$9-1))/(AY4^($B$9-1)))*(AZ4^$B$9))^(1/$B$9)</f>
        <v>2331.9999342104625</v>
      </c>
      <c r="BA5" s="39">
        <f t="shared" ref="BA5:BA19" si="24">(($B$11*$O$9*($N$9^0.5)*EXP($B$10/AZ5))/($B$6*6))*($B$5*10^-6)</f>
        <v>2.197299452804215E-10</v>
      </c>
      <c r="BB5" s="40">
        <v>1</v>
      </c>
      <c r="BC5" s="38">
        <v>12</v>
      </c>
      <c r="BD5" s="38">
        <f>(((BC5^($B$9-1))/(BC4^($B$9-1)))*(BD4^$B$9))^(1/$B$9)</f>
        <v>2316.0714783615385</v>
      </c>
      <c r="BE5" s="39">
        <f t="shared" ref="BE5:BE19" si="25">(($B$11*$O$10*($N$10^0.5)*EXP($B$10/BD5))/($B$6*6))*($B$5*10^-6)</f>
        <v>1.9710731310400007E-10</v>
      </c>
      <c r="BF5" s="40">
        <v>1</v>
      </c>
      <c r="BG5" s="38">
        <v>12</v>
      </c>
      <c r="BH5" s="38">
        <f>(((BG5^($B$9-1))/(BG4^($B$9-1)))*(BH4^$B$9))^(1/$B$9)</f>
        <v>2300.0614407906792</v>
      </c>
      <c r="BI5" s="39">
        <f t="shared" ref="BI5:BI19" si="26">(($B$11*$O$11*($N$11^0.5)*EXP($B$10/BH5))/($B$6*6))*($B$5*10^-6)</f>
        <v>1.7367661972844447E-10</v>
      </c>
      <c r="BJ5" s="40">
        <v>1</v>
      </c>
      <c r="BK5" s="38">
        <v>12</v>
      </c>
      <c r="BL5" s="38">
        <f>(((BK5^($B$9-1))/(BK4^($B$9-1)))*(BL4^$B$9))^(1/$B$9)</f>
        <v>2283.9679217231178</v>
      </c>
      <c r="BM5" s="39">
        <f t="shared" ref="BM5:BM19" si="27">(($B$11*$O$12*($N$12^0.5)*EXP($B$10/BL5))/($B$6*6))*($B$5*10^-6)</f>
        <v>1.5086546574296275E-10</v>
      </c>
      <c r="BN5" s="40">
        <v>1</v>
      </c>
      <c r="BO5" s="38">
        <v>12</v>
      </c>
      <c r="BP5" s="38">
        <f>(((BO5^($B$9-1))/(BO4^($B$9-1)))*(BP4^$B$9))^(1/$B$9)</f>
        <v>2267.7890191005845</v>
      </c>
      <c r="BQ5" s="39">
        <f t="shared" ref="BQ5:BQ19" si="28">(($B$11*$O$13*($N$13^0.5)*EXP($B$10/BP5))/($B$6*6))*($B$5*10^-6)</f>
        <v>1.2949367606696563E-10</v>
      </c>
      <c r="BR5" s="40">
        <v>1</v>
      </c>
      <c r="BS5" s="38">
        <v>12</v>
      </c>
      <c r="BT5" s="38">
        <f>(((BS5^($B$9-1))/(BS4^($B$9-1)))*(BT4^$B$9))^(1/$B$9)</f>
        <v>2251.5228320246597</v>
      </c>
      <c r="BU5" s="39">
        <f t="shared" ref="BU5:BU19" si="29">(($B$11*$O$14*($N$14^0.5)*EXP($B$10/BT5))/($B$6*6))*($B$5*10^-6)</f>
        <v>1.0999679862755787E-10</v>
      </c>
      <c r="BV5" s="40">
        <v>1</v>
      </c>
      <c r="BW5" s="38">
        <v>12</v>
      </c>
      <c r="BX5" s="38">
        <f>(((BW5^($B$9-1))/(BW4^($B$9-1)))*(BX4^$B$9))^(1/$B$9)</f>
        <v>2168.8166651817446</v>
      </c>
      <c r="BY5" s="39">
        <f t="shared" ref="BY5:BY19" si="30">(($B$11*$O$15*($N$15^0.5)*EXP($B$10/BX5))/($B$6*6))*($B$5*10^-6)</f>
        <v>4.2754072349549246E-11</v>
      </c>
      <c r="BZ5" s="40">
        <v>1</v>
      </c>
      <c r="CA5" s="38">
        <v>12</v>
      </c>
      <c r="CB5" s="38">
        <f>(((CA5^($B$9-1))/(CA4^($B$9-1)))*(CB4^$B$9))^(1/$B$9)</f>
        <v>2083.6511239771426</v>
      </c>
      <c r="CC5" s="39">
        <f t="shared" ref="CC5:CC19" si="31">(($B$11*$O$16*($N$16^0.5)*EXP($B$10/CB5))/($B$6*6))*($B$5*10^-6)</f>
        <v>1.3764617520874325E-11</v>
      </c>
      <c r="CD5" s="40">
        <v>1</v>
      </c>
      <c r="CE5" s="38">
        <v>12</v>
      </c>
      <c r="CF5" s="38">
        <f>(((CE5^($B$9-1))/(CE4^($B$9-1)))*(CF4^$B$9))^(1/$B$9)</f>
        <v>1995.8171330268838</v>
      </c>
      <c r="CG5" s="39">
        <f t="shared" ref="CG5:CG19" si="32">(($B$11*$O$17*($N$17^0.5)*EXP($B$10/CF5))/($B$6*6))*($B$5*10^-6)</f>
        <v>3.6770977109969515E-12</v>
      </c>
      <c r="CH5" s="40">
        <v>1</v>
      </c>
      <c r="CI5" s="38">
        <v>12</v>
      </c>
      <c r="CJ5" s="38">
        <f>(((CI5^($B$9-1))/(CI4^($B$9-1)))*(CJ4^$B$9))^(1/$B$9)</f>
        <v>1905.1466684738241</v>
      </c>
      <c r="CK5" s="39">
        <f t="shared" ref="CK5:CK19" si="33">(($B$11*$O$18*($N$18^0.5)*EXP($B$10/CJ5))/($B$6*6))*($B$5*10^-6)</f>
        <v>8.0002207891222699E-13</v>
      </c>
      <c r="CL5" s="40">
        <v>1</v>
      </c>
      <c r="CM5" s="38">
        <v>12</v>
      </c>
      <c r="CN5" s="38">
        <f>(((CM5^($B$9-1))/(CM4^($B$9-1)))*(CN4^$B$9))^(1/$B$9)</f>
        <v>1811.5367032193988</v>
      </c>
      <c r="CO5" s="39">
        <f t="shared" ref="CO5:CO19" si="34">(($B$11*$O$19*($N$19^0.5)*EXP($B$10/CN5))/($B$6*6))*($B$5*10^-6)</f>
        <v>1.3741152770258335E-13</v>
      </c>
      <c r="CP5" s="40">
        <v>1</v>
      </c>
      <c r="CQ5" s="38">
        <v>12</v>
      </c>
      <c r="CR5" s="38">
        <f>(((CQ5^($B$9-1))/(CQ4^($B$9-1)))*(CR4^$B$9))^(1/$B$9)</f>
        <v>1714.9742651991173</v>
      </c>
      <c r="CS5" s="39">
        <f t="shared" ref="CS5:CS19" si="35">(($B$11*$O$20*($N$20^0.5)*EXP($B$10/CR5))/($B$6*6))*($B$5*10^-6)</f>
        <v>1.7859040392298551E-14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3"/>
        <v>8.0359999999999996</v>
      </c>
      <c r="F6" s="59">
        <f t="shared" si="4"/>
        <v>9.0404999999999998</v>
      </c>
      <c r="G6" s="59">
        <f t="shared" si="5"/>
        <v>0.2562500000000002</v>
      </c>
      <c r="H6" s="60">
        <f t="shared" si="6"/>
        <v>48.199404761904759</v>
      </c>
      <c r="I6" s="65">
        <f t="shared" si="7"/>
        <v>254.01599999999999</v>
      </c>
      <c r="J6" s="65">
        <f t="shared" si="8"/>
        <v>3162.1659999999997</v>
      </c>
      <c r="K6" s="65">
        <f t="shared" si="9"/>
        <v>2185.9929000000002</v>
      </c>
      <c r="L6" s="53">
        <f t="shared" si="0"/>
        <v>5094.1429000000007</v>
      </c>
      <c r="M6" s="76">
        <f t="shared" si="10"/>
        <v>1.0815026568218817E-7</v>
      </c>
      <c r="N6" s="77">
        <f t="shared" si="11"/>
        <v>6.9283763952651862E-4</v>
      </c>
      <c r="O6" s="78">
        <f t="shared" si="12"/>
        <v>0.13031946076808312</v>
      </c>
      <c r="P6" s="89">
        <f t="shared" si="13"/>
        <v>113.37964611065391</v>
      </c>
      <c r="Q6" s="89">
        <f t="shared" si="14"/>
        <v>91.484698529813571</v>
      </c>
      <c r="R6" s="89">
        <f t="shared" si="15"/>
        <v>72.971884373158517</v>
      </c>
      <c r="S6" s="90">
        <f t="shared" si="16"/>
        <v>69.238564776478384</v>
      </c>
      <c r="T6" s="82">
        <f t="shared" si="17"/>
        <v>911.1188361452148</v>
      </c>
      <c r="U6" s="83">
        <f t="shared" si="1"/>
        <v>827.0674170587796</v>
      </c>
      <c r="V6" s="83">
        <f t="shared" si="1"/>
        <v>18.699045370621885</v>
      </c>
      <c r="W6" s="84">
        <f t="shared" si="1"/>
        <v>3337.2576087948432</v>
      </c>
      <c r="X6" s="144">
        <f t="shared" si="2"/>
        <v>5094.1429073694599</v>
      </c>
      <c r="Y6" s="68">
        <v>2317.1114431571791</v>
      </c>
      <c r="Z6" s="102">
        <f t="shared" si="18"/>
        <v>7.0873199482262728E-6</v>
      </c>
      <c r="AA6" s="7">
        <f>AO20</f>
        <v>1.1711832146188138E-7</v>
      </c>
      <c r="AB6" s="103">
        <f>(AA6/Z6)*10^6</f>
        <v>16525.050698634299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2465.0835414540043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2449.1826021100583</v>
      </c>
      <c r="AK6" s="39">
        <f t="shared" ref="AK6:AK19" si="38">(($B$11*$O$5*($N$5^0.5)*EXP($B$10/AJ6))/($B$6*6))*($B$5*10^-6)</f>
        <v>3.9484751028698112E-10</v>
      </c>
      <c r="AL6" s="40">
        <v>2</v>
      </c>
      <c r="AM6" s="38">
        <v>14</v>
      </c>
      <c r="AN6" s="38">
        <f t="shared" ref="AN6:AN19" si="39">(((AM6^($B$9-1))/(AM5^($B$9-1)))*(AN5^$B$9))^(1/$B$9)</f>
        <v>2433.20780393326</v>
      </c>
      <c r="AO6" s="39">
        <f t="shared" si="21"/>
        <v>4.6566943247689758E-10</v>
      </c>
      <c r="AP6" s="40">
        <v>2</v>
      </c>
      <c r="AQ6" s="38">
        <v>14</v>
      </c>
      <c r="AR6" s="38">
        <f t="shared" ref="AR6:AR19" si="40">(((AQ6^($B$9-1))/(AQ5^($B$9-1)))*(AR5^$B$9))^(1/$B$9)</f>
        <v>2417.1572612182604</v>
      </c>
      <c r="AS6" s="39">
        <f t="shared" si="22"/>
        <v>4.7405741534107188E-10</v>
      </c>
      <c r="AT6" s="40">
        <v>2</v>
      </c>
      <c r="AU6" s="38">
        <v>14</v>
      </c>
      <c r="AV6" s="38">
        <f t="shared" ref="AV6:AV19" si="41">(((AU6^($B$9-1))/(AU5^($B$9-1)))*(AV5^$B$9))^(1/$B$9)</f>
        <v>2401.0290714070979</v>
      </c>
      <c r="AW6" s="39">
        <f t="shared" si="23"/>
        <v>4.5345712104734796E-10</v>
      </c>
      <c r="AX6" s="40">
        <v>2</v>
      </c>
      <c r="AY6" s="38">
        <v>14</v>
      </c>
      <c r="AZ6" s="38">
        <f t="shared" ref="AZ6:AZ19" si="42">(((AY6^($B$9-1))/(AY5^($B$9-1)))*(AZ5^$B$9))^(1/$B$9)</f>
        <v>2384.821317634236</v>
      </c>
      <c r="BA6" s="39">
        <f t="shared" si="24"/>
        <v>4.1851178470337508E-10</v>
      </c>
      <c r="BB6" s="40">
        <v>2</v>
      </c>
      <c r="BC6" s="38">
        <v>14</v>
      </c>
      <c r="BD6" s="38">
        <f t="shared" ref="BD6:BD19" si="43">(((BC6^($B$9-1))/(BC5^($B$9-1)))*(BD5^$B$9))^(1/$B$9)</f>
        <v>2368.5320714347649</v>
      </c>
      <c r="BE6" s="39">
        <f t="shared" si="25"/>
        <v>3.7709050215433637E-10</v>
      </c>
      <c r="BF6" s="40">
        <v>2</v>
      </c>
      <c r="BG6" s="38">
        <v>14</v>
      </c>
      <c r="BH6" s="38">
        <f t="shared" ref="BH6:BH19" si="44">(((BG6^($B$9-1))/(BG5^($B$9-1)))*(BH5^$B$9))^(1/$B$9)</f>
        <v>2352.1593956319089</v>
      </c>
      <c r="BI6" s="39">
        <f t="shared" si="26"/>
        <v>3.3376849571969148E-10</v>
      </c>
      <c r="BJ6" s="40">
        <v>2</v>
      </c>
      <c r="BK6" s="38">
        <v>14</v>
      </c>
      <c r="BL6" s="38">
        <f t="shared" ref="BL6:BL19" si="45">(((BK6^($B$9-1))/(BK5^($B$9-1)))*(BL5^$B$9))^(1/$B$9)</f>
        <v>2335.7013474197129</v>
      </c>
      <c r="BM6" s="39">
        <f t="shared" si="27"/>
        <v>2.9126807412168182E-10</v>
      </c>
      <c r="BN6" s="40">
        <v>2</v>
      </c>
      <c r="BO6" s="38">
        <v>14</v>
      </c>
      <c r="BP6" s="38">
        <f t="shared" ref="BP6:BP19" si="46">(((BO6^($B$9-1))/(BO5^($B$9-1)))*(BP5^$B$9))^(1/$B$9)</f>
        <v>2319.1559816569948</v>
      </c>
      <c r="BQ6" s="39">
        <f t="shared" si="28"/>
        <v>2.5118278662618875E-10</v>
      </c>
      <c r="BR6" s="40">
        <v>2</v>
      </c>
      <c r="BS6" s="38">
        <v>14</v>
      </c>
      <c r="BT6" s="38">
        <f t="shared" ref="BT6:BT19" si="47">(((BS6^($B$9-1))/(BS5^($B$9-1)))*(BT5^$B$9))^(1/$B$9)</f>
        <v>2302.5213543886925</v>
      </c>
      <c r="BU6" s="39">
        <f t="shared" si="29"/>
        <v>2.1438784300322639E-10</v>
      </c>
      <c r="BV6" s="40">
        <v>2</v>
      </c>
      <c r="BW6" s="38">
        <v>14</v>
      </c>
      <c r="BX6" s="38">
        <f t="shared" ref="BX6:BX19" si="48">(((BW6^($B$9-1))/(BW5^($B$9-1)))*(BX5^$B$9))^(1/$B$9)</f>
        <v>2217.9418366565978</v>
      </c>
      <c r="BY6" s="39">
        <f t="shared" si="30"/>
        <v>8.5477077605322731E-11</v>
      </c>
      <c r="BZ6" s="40">
        <v>2</v>
      </c>
      <c r="CA6" s="38">
        <v>14</v>
      </c>
      <c r="CB6" s="38">
        <f t="shared" ref="CB6:CB19" si="49">(((CA6^($B$9-1))/(CA5^($B$9-1)))*(CB5^$B$9))^(1/$B$9)</f>
        <v>2130.8472380620433</v>
      </c>
      <c r="CC6" s="39">
        <f t="shared" si="31"/>
        <v>2.8309613623244121E-11</v>
      </c>
      <c r="CD6" s="40">
        <v>2</v>
      </c>
      <c r="CE6" s="38">
        <v>14</v>
      </c>
      <c r="CF6" s="38">
        <f t="shared" ref="CF6:CF19" si="50">(((CE6^($B$9-1))/(CE5^($B$9-1)))*(CF5^$B$9))^(1/$B$9)</f>
        <v>2041.0237475215133</v>
      </c>
      <c r="CG6" s="39">
        <f t="shared" si="32"/>
        <v>7.8065162055694656E-12</v>
      </c>
      <c r="CH6" s="40">
        <v>2</v>
      </c>
      <c r="CI6" s="38">
        <v>14</v>
      </c>
      <c r="CJ6" s="38">
        <f t="shared" ref="CJ6:CJ19" si="51">(((CI6^($B$9-1))/(CI5^($B$9-1)))*(CJ5^$B$9))^(1/$B$9)</f>
        <v>1948.2995353233061</v>
      </c>
      <c r="CK6" s="39">
        <f t="shared" si="33"/>
        <v>1.7604127134259196E-12</v>
      </c>
      <c r="CL6" s="40">
        <v>2</v>
      </c>
      <c r="CM6" s="38">
        <v>14</v>
      </c>
      <c r="CN6" s="38">
        <f t="shared" ref="CN6:CN19" si="52">(((CM6^($B$9-1))/(CM5^($B$9-1)))*(CN5^$B$9))^(1/$B$9)</f>
        <v>1852.5692407350516</v>
      </c>
      <c r="CO6" s="39">
        <f t="shared" si="34"/>
        <v>3.1494505982761356E-13</v>
      </c>
      <c r="CP6" s="40">
        <v>2</v>
      </c>
      <c r="CQ6" s="38">
        <v>14</v>
      </c>
      <c r="CR6" s="38">
        <f t="shared" ref="CR6:CR19" si="53">(((CQ6^($B$9-1))/(CQ5^($B$9-1)))*(CR5^$B$9))^(1/$B$9)</f>
        <v>1753.8195978661859</v>
      </c>
      <c r="CS6" s="39">
        <f t="shared" si="35"/>
        <v>4.2889564705129079E-14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3"/>
        <v>7.9539999999999988</v>
      </c>
      <c r="F7" s="59">
        <f t="shared" si="4"/>
        <v>8.9482499999999998</v>
      </c>
      <c r="G7" s="59">
        <f t="shared" si="5"/>
        <v>0.3843750000000003</v>
      </c>
      <c r="H7" s="60">
        <f t="shared" si="6"/>
        <v>48.199404761904759</v>
      </c>
      <c r="I7" s="65">
        <f t="shared" si="7"/>
        <v>251.42399999999998</v>
      </c>
      <c r="J7" s="65">
        <f t="shared" si="8"/>
        <v>3129.8989999999994</v>
      </c>
      <c r="K7" s="65">
        <f t="shared" si="9"/>
        <v>2163.68685</v>
      </c>
      <c r="L7" s="53">
        <f t="shared" si="0"/>
        <v>5042.1618499999995</v>
      </c>
      <c r="M7" s="76">
        <f t="shared" si="10"/>
        <v>1.0816814358846213E-7</v>
      </c>
      <c r="N7" s="77">
        <f t="shared" si="11"/>
        <v>1.0394282547953792E-3</v>
      </c>
      <c r="O7" s="78">
        <f t="shared" si="12"/>
        <v>0.13034100337910298</v>
      </c>
      <c r="P7" s="89">
        <f t="shared" si="13"/>
        <v>112.40570765893743</v>
      </c>
      <c r="Q7" s="89">
        <f t="shared" si="14"/>
        <v>90.641359867415531</v>
      </c>
      <c r="R7" s="89">
        <f t="shared" si="15"/>
        <v>72.357223408820545</v>
      </c>
      <c r="S7" s="90">
        <f t="shared" si="16"/>
        <v>68.656304362111527</v>
      </c>
      <c r="T7" s="82">
        <f t="shared" si="17"/>
        <v>894.07499871918822</v>
      </c>
      <c r="U7" s="83">
        <f t="shared" si="1"/>
        <v>811.08154843360103</v>
      </c>
      <c r="V7" s="83">
        <f t="shared" si="1"/>
        <v>27.81230774776542</v>
      </c>
      <c r="W7" s="84">
        <f t="shared" si="1"/>
        <v>3309.193003405941</v>
      </c>
      <c r="X7" s="144">
        <f t="shared" si="2"/>
        <v>5042.1618583064956</v>
      </c>
      <c r="Y7" s="68">
        <v>2301.8267247152539</v>
      </c>
      <c r="Z7" s="102">
        <f t="shared" si="18"/>
        <v>7.0835022703240189E-6</v>
      </c>
      <c r="AA7" s="7">
        <f>AS20</f>
        <v>1.2184455573936097E-7</v>
      </c>
      <c r="AB7" s="103">
        <f t="shared" si="19"/>
        <v>17201.174092909194</v>
      </c>
      <c r="AC7" s="32"/>
      <c r="AD7" s="40">
        <v>3</v>
      </c>
      <c r="AE7" s="38">
        <v>16</v>
      </c>
      <c r="AF7" s="38">
        <f t="shared" si="36"/>
        <v>2513.3780756993706</v>
      </c>
      <c r="AG7" s="39">
        <f t="shared" si="20"/>
        <v>0</v>
      </c>
      <c r="AH7" s="40">
        <v>3</v>
      </c>
      <c r="AI7" s="38">
        <v>16</v>
      </c>
      <c r="AJ7" s="38">
        <f t="shared" si="37"/>
        <v>2497.1656140695604</v>
      </c>
      <c r="AK7" s="39">
        <f t="shared" si="38"/>
        <v>6.7230548164059255E-10</v>
      </c>
      <c r="AL7" s="40">
        <v>3</v>
      </c>
      <c r="AM7" s="38">
        <v>16</v>
      </c>
      <c r="AN7" s="38">
        <f t="shared" si="39"/>
        <v>2480.8778466060676</v>
      </c>
      <c r="AO7" s="39">
        <f t="shared" si="21"/>
        <v>7.956690592552329E-10</v>
      </c>
      <c r="AP7" s="40">
        <v>3</v>
      </c>
      <c r="AQ7" s="38">
        <v>16</v>
      </c>
      <c r="AR7" s="38">
        <f t="shared" si="40"/>
        <v>2464.5128506598626</v>
      </c>
      <c r="AS7" s="39">
        <f t="shared" si="22"/>
        <v>8.1288773461200578E-10</v>
      </c>
      <c r="AT7" s="40">
        <v>3</v>
      </c>
      <c r="AU7" s="38">
        <v>16</v>
      </c>
      <c r="AV7" s="38">
        <f t="shared" si="41"/>
        <v>2448.06868639913</v>
      </c>
      <c r="AW7" s="39">
        <f t="shared" si="23"/>
        <v>7.8038518890252376E-10</v>
      </c>
      <c r="AX7" s="40">
        <v>3</v>
      </c>
      <c r="AY7" s="38">
        <v>16</v>
      </c>
      <c r="AZ7" s="38">
        <f t="shared" si="42"/>
        <v>2431.5433994041859</v>
      </c>
      <c r="BA7" s="39">
        <f t="shared" si="24"/>
        <v>7.2290769158979397E-10</v>
      </c>
      <c r="BB7" s="40">
        <v>3</v>
      </c>
      <c r="BC7" s="38">
        <v>16</v>
      </c>
      <c r="BD7" s="38">
        <f t="shared" si="43"/>
        <v>2414.9350234287103</v>
      </c>
      <c r="BE7" s="39">
        <f t="shared" si="25"/>
        <v>6.5381256419183678E-10</v>
      </c>
      <c r="BF7" s="40">
        <v>3</v>
      </c>
      <c r="BG7" s="38">
        <v>16</v>
      </c>
      <c r="BH7" s="38">
        <f t="shared" si="44"/>
        <v>2398.2415833438522</v>
      </c>
      <c r="BI7" s="39">
        <f t="shared" si="26"/>
        <v>5.809204568680939E-10</v>
      </c>
      <c r="BJ7" s="40">
        <v>3</v>
      </c>
      <c r="BK7" s="38">
        <v>16</v>
      </c>
      <c r="BL7" s="38">
        <f t="shared" si="45"/>
        <v>2381.4610982812901</v>
      </c>
      <c r="BM7" s="39">
        <f t="shared" si="27"/>
        <v>5.0893234720032847E-10</v>
      </c>
      <c r="BN7" s="40">
        <v>3</v>
      </c>
      <c r="BO7" s="38">
        <v>16</v>
      </c>
      <c r="BP7" s="38">
        <f t="shared" si="46"/>
        <v>2364.5915849917264</v>
      </c>
      <c r="BQ7" s="39">
        <f t="shared" si="28"/>
        <v>4.4064225935139499E-10</v>
      </c>
      <c r="BR7" s="40">
        <v>3</v>
      </c>
      <c r="BS7" s="38">
        <v>16</v>
      </c>
      <c r="BT7" s="38">
        <f t="shared" si="47"/>
        <v>2347.6310614352246</v>
      </c>
      <c r="BU7" s="39">
        <f t="shared" si="29"/>
        <v>3.7762427633983614E-10</v>
      </c>
      <c r="BV7" s="40">
        <v>3</v>
      </c>
      <c r="BW7" s="38">
        <v>16</v>
      </c>
      <c r="BX7" s="38">
        <f t="shared" si="48"/>
        <v>2261.394509226659</v>
      </c>
      <c r="BY7" s="39">
        <f t="shared" si="30"/>
        <v>1.5384560379573694E-10</v>
      </c>
      <c r="BZ7" s="40">
        <v>3</v>
      </c>
      <c r="CA7" s="38">
        <v>16</v>
      </c>
      <c r="CB7" s="38">
        <f t="shared" si="49"/>
        <v>2172.5936021019138</v>
      </c>
      <c r="CC7" s="39">
        <f t="shared" si="31"/>
        <v>5.2191726321912552E-11</v>
      </c>
      <c r="CD7" s="40">
        <v>3</v>
      </c>
      <c r="CE7" s="38">
        <v>16</v>
      </c>
      <c r="CF7" s="38">
        <f t="shared" si="50"/>
        <v>2081.0103401106403</v>
      </c>
      <c r="CG7" s="39">
        <f t="shared" si="32"/>
        <v>1.4784844672439329E-11</v>
      </c>
      <c r="CH7" s="40">
        <v>3</v>
      </c>
      <c r="CI7" s="38">
        <v>16</v>
      </c>
      <c r="CJ7" s="38">
        <f t="shared" si="51"/>
        <v>1986.4695271497915</v>
      </c>
      <c r="CK7" s="39">
        <f t="shared" si="33"/>
        <v>3.4369577682461485E-12</v>
      </c>
      <c r="CL7" s="40">
        <v>3</v>
      </c>
      <c r="CM7" s="38">
        <v>16</v>
      </c>
      <c r="CN7" s="38">
        <f t="shared" si="52"/>
        <v>1888.8637383186197</v>
      </c>
      <c r="CO7" s="39">
        <f t="shared" si="34"/>
        <v>6.3651549579816253E-13</v>
      </c>
      <c r="CP7" s="40">
        <v>3</v>
      </c>
      <c r="CQ7" s="38">
        <v>16</v>
      </c>
      <c r="CR7" s="38">
        <f t="shared" si="53"/>
        <v>1788.1794478286695</v>
      </c>
      <c r="CS7" s="39">
        <f t="shared" si="35"/>
        <v>9.0184378738385768E-14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3"/>
        <v>7.871999999999999</v>
      </c>
      <c r="F8" s="59">
        <f t="shared" si="4"/>
        <v>8.8559999999999999</v>
      </c>
      <c r="G8" s="59">
        <f t="shared" si="5"/>
        <v>0.5125000000000004</v>
      </c>
      <c r="H8" s="60">
        <f t="shared" si="6"/>
        <v>48.199404761904759</v>
      </c>
      <c r="I8" s="65">
        <f t="shared" si="7"/>
        <v>248.83199999999999</v>
      </c>
      <c r="J8" s="65">
        <f t="shared" si="8"/>
        <v>3097.6319999999996</v>
      </c>
      <c r="K8" s="65">
        <f t="shared" si="9"/>
        <v>2141.3807999999999</v>
      </c>
      <c r="L8" s="53">
        <f t="shared" si="0"/>
        <v>4990.1807999999992</v>
      </c>
      <c r="M8" s="76">
        <f t="shared" si="10"/>
        <v>1.0818602740636978E-7</v>
      </c>
      <c r="N8" s="77">
        <f t="shared" si="11"/>
        <v>1.3861334761441141E-3</v>
      </c>
      <c r="O8" s="78">
        <f t="shared" si="12"/>
        <v>0.13036255311355346</v>
      </c>
      <c r="P8" s="89">
        <f t="shared" si="13"/>
        <v>111.42803968504744</v>
      </c>
      <c r="Q8" s="89">
        <f t="shared" si="14"/>
        <v>89.795577922017827</v>
      </c>
      <c r="R8" s="89">
        <f t="shared" si="15"/>
        <v>71.74047712220559</v>
      </c>
      <c r="S8" s="90">
        <f t="shared" si="16"/>
        <v>68.071849941973895</v>
      </c>
      <c r="T8" s="82">
        <f t="shared" si="17"/>
        <v>877.16152840069333</v>
      </c>
      <c r="U8" s="83">
        <f t="shared" si="1"/>
        <v>795.22963807738984</v>
      </c>
      <c r="V8" s="83">
        <f t="shared" si="1"/>
        <v>36.766994525130393</v>
      </c>
      <c r="W8" s="84">
        <f t="shared" si="1"/>
        <v>3281.0226482448429</v>
      </c>
      <c r="X8" s="144">
        <f t="shared" si="2"/>
        <v>4990.180809248056</v>
      </c>
      <c r="Y8" s="68">
        <v>2286.4680639759458</v>
      </c>
      <c r="Z8" s="102">
        <f t="shared" si="18"/>
        <v>7.0796833300416559E-6</v>
      </c>
      <c r="AA8" s="7">
        <f>AW20</f>
        <v>1.1915798986325167E-7</v>
      </c>
      <c r="AB8" s="103">
        <f t="shared" si="19"/>
        <v>16830.977362733338</v>
      </c>
      <c r="AC8" s="32"/>
      <c r="AD8" s="40">
        <v>4</v>
      </c>
      <c r="AE8" s="38">
        <v>18</v>
      </c>
      <c r="AF8" s="38">
        <f t="shared" si="36"/>
        <v>2556.7616304350413</v>
      </c>
      <c r="AG8" s="39">
        <f t="shared" si="20"/>
        <v>0</v>
      </c>
      <c r="AH8" s="40">
        <v>4</v>
      </c>
      <c r="AI8" s="38">
        <v>18</v>
      </c>
      <c r="AJ8" s="38">
        <f t="shared" si="37"/>
        <v>2540.2693246292524</v>
      </c>
      <c r="AK8" s="39">
        <f t="shared" si="38"/>
        <v>1.065994246405526E-9</v>
      </c>
      <c r="AL8" s="40">
        <v>4</v>
      </c>
      <c r="AM8" s="38">
        <v>18</v>
      </c>
      <c r="AN8" s="38">
        <f t="shared" si="39"/>
        <v>2523.7004131317176</v>
      </c>
      <c r="AO8" s="39">
        <f t="shared" si="21"/>
        <v>1.2654208299803757E-9</v>
      </c>
      <c r="AP8" s="40">
        <v>4</v>
      </c>
      <c r="AQ8" s="38">
        <v>18</v>
      </c>
      <c r="AR8" s="38">
        <f t="shared" si="40"/>
        <v>2507.0529401064591</v>
      </c>
      <c r="AS8" s="39">
        <f t="shared" si="22"/>
        <v>1.2967943442581683E-9</v>
      </c>
      <c r="AT8" s="40">
        <v>4</v>
      </c>
      <c r="AU8" s="38">
        <v>18</v>
      </c>
      <c r="AV8" s="38">
        <f t="shared" si="41"/>
        <v>2490.3249322381189</v>
      </c>
      <c r="AW8" s="39">
        <f t="shared" si="23"/>
        <v>1.2488551684396449E-9</v>
      </c>
      <c r="AX8" s="40">
        <v>4</v>
      </c>
      <c r="AY8" s="38">
        <v>18</v>
      </c>
      <c r="AZ8" s="38">
        <f t="shared" si="42"/>
        <v>2473.5144013716699</v>
      </c>
      <c r="BA8" s="39">
        <f t="shared" si="24"/>
        <v>1.1605763339801385E-9</v>
      </c>
      <c r="BB8" s="40">
        <v>4</v>
      </c>
      <c r="BC8" s="38">
        <v>18</v>
      </c>
      <c r="BD8" s="38">
        <f t="shared" si="43"/>
        <v>2456.6193473213084</v>
      </c>
      <c r="BE8" s="39">
        <f t="shared" si="25"/>
        <v>1.0530719602239482E-9</v>
      </c>
      <c r="BF8" s="40">
        <v>4</v>
      </c>
      <c r="BG8" s="38">
        <v>18</v>
      </c>
      <c r="BH8" s="38">
        <f t="shared" si="44"/>
        <v>2439.6377608653765</v>
      </c>
      <c r="BI8" s="39">
        <f t="shared" si="26"/>
        <v>9.3877681546639516E-10</v>
      </c>
      <c r="BJ8" s="40">
        <v>4</v>
      </c>
      <c r="BK8" s="38">
        <v>18</v>
      </c>
      <c r="BL8" s="38">
        <f t="shared" si="45"/>
        <v>2422.567626943679</v>
      </c>
      <c r="BM8" s="39">
        <f t="shared" si="27"/>
        <v>8.2522905569696882E-10</v>
      </c>
      <c r="BN8" s="40">
        <v>4</v>
      </c>
      <c r="BO8" s="38">
        <v>18</v>
      </c>
      <c r="BP8" s="38">
        <f t="shared" si="46"/>
        <v>2405.4069280739445</v>
      </c>
      <c r="BQ8" s="39">
        <f t="shared" si="28"/>
        <v>7.1696536555091892E-10</v>
      </c>
      <c r="BR8" s="40">
        <v>4</v>
      </c>
      <c r="BS8" s="38">
        <v>18</v>
      </c>
      <c r="BT8" s="38">
        <f t="shared" si="47"/>
        <v>2388.1536480041373</v>
      </c>
      <c r="BU8" s="39">
        <f t="shared" si="29"/>
        <v>6.1659399274373796E-10</v>
      </c>
      <c r="BV8" s="40">
        <v>4</v>
      </c>
      <c r="BW8" s="38">
        <v>18</v>
      </c>
      <c r="BX8" s="38">
        <f t="shared" si="48"/>
        <v>2300.4285620094579</v>
      </c>
      <c r="BY8" s="39">
        <f t="shared" si="30"/>
        <v>2.5594388304201105E-10</v>
      </c>
      <c r="BZ8" s="40">
        <v>4</v>
      </c>
      <c r="CA8" s="38">
        <v>18</v>
      </c>
      <c r="CB8" s="38">
        <f t="shared" si="49"/>
        <v>2210.0948576298665</v>
      </c>
      <c r="CC8" s="39">
        <f t="shared" si="31"/>
        <v>8.8653675828306878E-11</v>
      </c>
      <c r="CD8" s="40">
        <v>4</v>
      </c>
      <c r="CE8" s="38">
        <v>18</v>
      </c>
      <c r="CF8" s="38">
        <f t="shared" si="50"/>
        <v>2116.9307720060942</v>
      </c>
      <c r="CG8" s="39">
        <f t="shared" si="32"/>
        <v>2.5706213771483446E-11</v>
      </c>
      <c r="CH8" s="40">
        <v>4</v>
      </c>
      <c r="CI8" s="38">
        <v>18</v>
      </c>
      <c r="CJ8" s="38">
        <f t="shared" si="51"/>
        <v>2020.7580849656958</v>
      </c>
      <c r="CK8" s="39">
        <f t="shared" si="33"/>
        <v>6.13519329383823E-12</v>
      </c>
      <c r="CL8" s="40">
        <v>4</v>
      </c>
      <c r="CM8" s="38">
        <v>18</v>
      </c>
      <c r="CN8" s="38">
        <f t="shared" si="52"/>
        <v>1921.4675173409089</v>
      </c>
      <c r="CO8" s="39">
        <f t="shared" si="34"/>
        <v>1.1707578881753642E-12</v>
      </c>
      <c r="CP8" s="40">
        <v>4</v>
      </c>
      <c r="CQ8" s="38">
        <v>18</v>
      </c>
      <c r="CR8" s="38">
        <f t="shared" si="53"/>
        <v>1819.0453098739129</v>
      </c>
      <c r="CS8" s="39">
        <f t="shared" si="35"/>
        <v>1.7166870453973734E-13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3"/>
        <v>7.7899999999999991</v>
      </c>
      <c r="F9" s="59">
        <f t="shared" si="4"/>
        <v>8.7637499999999999</v>
      </c>
      <c r="G9" s="59">
        <f t="shared" si="5"/>
        <v>0.64062500000000056</v>
      </c>
      <c r="H9" s="60">
        <f t="shared" si="6"/>
        <v>48.199404761904759</v>
      </c>
      <c r="I9" s="65">
        <f t="shared" si="7"/>
        <v>246.23999999999998</v>
      </c>
      <c r="J9" s="65">
        <f t="shared" si="8"/>
        <v>3065.3649999999998</v>
      </c>
      <c r="K9" s="65">
        <f t="shared" si="9"/>
        <v>2119.0747500000002</v>
      </c>
      <c r="L9" s="53">
        <f t="shared" si="0"/>
        <v>4938.1997499999998</v>
      </c>
      <c r="M9" s="76">
        <f t="shared" si="10"/>
        <v>1.0820391713884376E-7</v>
      </c>
      <c r="N9" s="77">
        <f t="shared" si="11"/>
        <v>1.7329533604267962E-3</v>
      </c>
      <c r="O9" s="78">
        <f t="shared" si="12"/>
        <v>0.13038410997496835</v>
      </c>
      <c r="P9" s="89">
        <f t="shared" si="13"/>
        <v>110.44661059337295</v>
      </c>
      <c r="Q9" s="89">
        <f t="shared" si="14"/>
        <v>88.947344666735589</v>
      </c>
      <c r="R9" s="89">
        <f t="shared" si="15"/>
        <v>71.121634211192244</v>
      </c>
      <c r="S9" s="90">
        <f t="shared" si="16"/>
        <v>67.485191798320272</v>
      </c>
      <c r="T9" s="82">
        <f t="shared" si="17"/>
        <v>860.37909652237522</v>
      </c>
      <c r="U9" s="83">
        <f t="shared" si="1"/>
        <v>779.51229182310396</v>
      </c>
      <c r="V9" s="83">
        <f t="shared" si="1"/>
        <v>45.562296916545073</v>
      </c>
      <c r="W9" s="84">
        <f t="shared" si="1"/>
        <v>3252.746074922014</v>
      </c>
      <c r="X9" s="144">
        <f t="shared" si="2"/>
        <v>4938.1997601840385</v>
      </c>
      <c r="Y9" s="68">
        <v>2271.0336355336781</v>
      </c>
      <c r="Z9" s="102">
        <f t="shared" si="18"/>
        <v>7.0758631267529417E-6</v>
      </c>
      <c r="AA9" s="7">
        <f>BA20</f>
        <v>1.1248540745492267E-7</v>
      </c>
      <c r="AB9" s="103">
        <f t="shared" si="19"/>
        <v>15897.058131273001</v>
      </c>
      <c r="AC9" s="32"/>
      <c r="AD9" s="40">
        <v>5</v>
      </c>
      <c r="AE9" s="38">
        <v>20</v>
      </c>
      <c r="AF9" s="38">
        <f t="shared" si="36"/>
        <v>2596.2036995978051</v>
      </c>
      <c r="AG9" s="39">
        <f t="shared" si="20"/>
        <v>0</v>
      </c>
      <c r="AH9" s="40">
        <v>5</v>
      </c>
      <c r="AI9" s="38">
        <v>20</v>
      </c>
      <c r="AJ9" s="38">
        <f t="shared" si="37"/>
        <v>2579.4569740375491</v>
      </c>
      <c r="AK9" s="39">
        <f t="shared" si="38"/>
        <v>1.5993711690999488E-9</v>
      </c>
      <c r="AL9" s="40">
        <v>5</v>
      </c>
      <c r="AM9" s="38">
        <v>20</v>
      </c>
      <c r="AN9" s="38">
        <f t="shared" si="39"/>
        <v>2562.632461022275</v>
      </c>
      <c r="AO9" s="39">
        <f t="shared" si="21"/>
        <v>1.9036458430002186E-9</v>
      </c>
      <c r="AP9" s="40">
        <v>5</v>
      </c>
      <c r="AQ9" s="38">
        <v>20</v>
      </c>
      <c r="AR9" s="38">
        <f t="shared" si="40"/>
        <v>2545.7281745441583</v>
      </c>
      <c r="AS9" s="39">
        <f t="shared" si="22"/>
        <v>1.9561400308618922E-9</v>
      </c>
      <c r="AT9" s="40">
        <v>5</v>
      </c>
      <c r="AU9" s="38">
        <v>20</v>
      </c>
      <c r="AV9" s="38">
        <f t="shared" si="41"/>
        <v>2528.7421108463482</v>
      </c>
      <c r="AW9" s="39">
        <f t="shared" si="23"/>
        <v>1.8890355112122683E-9</v>
      </c>
      <c r="AX9" s="40">
        <v>5</v>
      </c>
      <c r="AY9" s="38">
        <v>20</v>
      </c>
      <c r="AZ9" s="38">
        <f t="shared" si="42"/>
        <v>2511.6722511034004</v>
      </c>
      <c r="BA9" s="39">
        <f t="shared" si="24"/>
        <v>1.7604481038318175E-9</v>
      </c>
      <c r="BB9" s="40">
        <v>5</v>
      </c>
      <c r="BC9" s="38">
        <v>20</v>
      </c>
      <c r="BD9" s="38">
        <f t="shared" si="43"/>
        <v>2494.5165642734978</v>
      </c>
      <c r="BE9" s="39">
        <f t="shared" si="25"/>
        <v>1.601961301556169E-9</v>
      </c>
      <c r="BF9" s="40">
        <v>5</v>
      </c>
      <c r="BG9" s="38">
        <v>20</v>
      </c>
      <c r="BH9" s="38">
        <f t="shared" si="44"/>
        <v>2477.2730101395805</v>
      </c>
      <c r="BI9" s="39">
        <f t="shared" si="26"/>
        <v>1.4322687771919431E-9</v>
      </c>
      <c r="BJ9" s="40">
        <v>5</v>
      </c>
      <c r="BK9" s="38">
        <v>20</v>
      </c>
      <c r="BL9" s="38">
        <f t="shared" si="45"/>
        <v>2459.9395425559787</v>
      </c>
      <c r="BM9" s="39">
        <f t="shared" si="27"/>
        <v>1.2627849841235943E-9</v>
      </c>
      <c r="BN9" s="40">
        <v>5</v>
      </c>
      <c r="BO9" s="38">
        <v>20</v>
      </c>
      <c r="BP9" s="38">
        <f t="shared" si="46"/>
        <v>2442.5141129175863</v>
      </c>
      <c r="BQ9" s="39">
        <f t="shared" si="28"/>
        <v>1.1004521336750134E-9</v>
      </c>
      <c r="BR9" s="40">
        <v>5</v>
      </c>
      <c r="BS9" s="38">
        <v>20</v>
      </c>
      <c r="BT9" s="38">
        <f t="shared" si="47"/>
        <v>2424.9946738685071</v>
      </c>
      <c r="BU9" s="39">
        <f t="shared" si="29"/>
        <v>9.4932858623325585E-10</v>
      </c>
      <c r="BV9" s="40">
        <v>5</v>
      </c>
      <c r="BW9" s="38">
        <v>20</v>
      </c>
      <c r="BX9" s="38">
        <f t="shared" si="48"/>
        <v>2335.9162904573132</v>
      </c>
      <c r="BY9" s="39">
        <f t="shared" si="30"/>
        <v>4.0059824125716063E-10</v>
      </c>
      <c r="BZ9" s="40">
        <v>5</v>
      </c>
      <c r="CA9" s="38">
        <v>20</v>
      </c>
      <c r="CB9" s="38">
        <f t="shared" si="49"/>
        <v>2244.1890466200512</v>
      </c>
      <c r="CC9" s="39">
        <f t="shared" si="31"/>
        <v>1.4132321242805111E-10</v>
      </c>
      <c r="CD9" s="40">
        <v>5</v>
      </c>
      <c r="CE9" s="38">
        <v>20</v>
      </c>
      <c r="CF9" s="38">
        <f t="shared" si="50"/>
        <v>2149.5877584565833</v>
      </c>
      <c r="CG9" s="39">
        <f t="shared" si="32"/>
        <v>4.1828032391477268E-11</v>
      </c>
      <c r="CH9" s="40">
        <v>5</v>
      </c>
      <c r="CI9" s="38">
        <v>20</v>
      </c>
      <c r="CJ9" s="38">
        <f t="shared" si="51"/>
        <v>2051.9314564680167</v>
      </c>
      <c r="CK9" s="39">
        <f t="shared" si="33"/>
        <v>1.0216920064465842E-11</v>
      </c>
      <c r="CL9" s="40">
        <v>5</v>
      </c>
      <c r="CM9" s="38">
        <v>20</v>
      </c>
      <c r="CN9" s="38">
        <f t="shared" si="52"/>
        <v>1951.1091756835635</v>
      </c>
      <c r="CO9" s="39">
        <f t="shared" si="34"/>
        <v>2.001724377095447E-12</v>
      </c>
      <c r="CP9" s="40">
        <v>5</v>
      </c>
      <c r="CQ9" s="38">
        <v>20</v>
      </c>
      <c r="CR9" s="38">
        <f t="shared" si="53"/>
        <v>1847.1069445872122</v>
      </c>
      <c r="CS9" s="39">
        <f t="shared" si="35"/>
        <v>3.0251293825276639E-13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3"/>
        <v>7.7079999999999993</v>
      </c>
      <c r="F10" s="59">
        <f t="shared" si="4"/>
        <v>8.6715</v>
      </c>
      <c r="G10" s="59">
        <f t="shared" si="5"/>
        <v>0.7687500000000006</v>
      </c>
      <c r="H10" s="60">
        <f t="shared" si="6"/>
        <v>48.199404761904759</v>
      </c>
      <c r="I10" s="65">
        <f t="shared" si="7"/>
        <v>243.64799999999997</v>
      </c>
      <c r="J10" s="65">
        <f t="shared" si="8"/>
        <v>3033.0979999999995</v>
      </c>
      <c r="K10" s="65">
        <f t="shared" si="9"/>
        <v>2096.7687000000001</v>
      </c>
      <c r="L10" s="53">
        <f t="shared" si="0"/>
        <v>4886.2186999999994</v>
      </c>
      <c r="M10" s="76">
        <f t="shared" si="10"/>
        <v>1.0822181278881868E-7</v>
      </c>
      <c r="N10" s="77">
        <f t="shared" si="11"/>
        <v>2.079887964535111E-3</v>
      </c>
      <c r="O10" s="78">
        <f t="shared" si="12"/>
        <v>0.13040567396688382</v>
      </c>
      <c r="P10" s="89">
        <f t="shared" si="13"/>
        <v>109.46138841166132</v>
      </c>
      <c r="Q10" s="89">
        <f t="shared" si="14"/>
        <v>88.09665265875141</v>
      </c>
      <c r="R10" s="89">
        <f t="shared" si="15"/>
        <v>70.500682973925478</v>
      </c>
      <c r="S10" s="90">
        <f t="shared" si="16"/>
        <v>66.896320018649646</v>
      </c>
      <c r="T10" s="82">
        <f t="shared" si="17"/>
        <v>843.72838187708533</v>
      </c>
      <c r="U10" s="83">
        <f t="shared" si="1"/>
        <v>763.93012353036283</v>
      </c>
      <c r="V10" s="83">
        <f t="shared" si="1"/>
        <v>54.197400036205252</v>
      </c>
      <c r="W10" s="84">
        <f t="shared" si="1"/>
        <v>3224.3628056608063</v>
      </c>
      <c r="X10" s="144">
        <f t="shared" si="2"/>
        <v>4886.2187111044595</v>
      </c>
      <c r="Y10" s="68">
        <v>2255.5216029369567</v>
      </c>
      <c r="Z10" s="102">
        <f t="shared" si="18"/>
        <v>7.0720416598312127E-6</v>
      </c>
      <c r="AA10" s="7">
        <f>BE20</f>
        <v>1.0371266737879845E-7</v>
      </c>
      <c r="AB10" s="103">
        <f t="shared" si="19"/>
        <v>14665.166350458652</v>
      </c>
      <c r="AC10" s="32"/>
      <c r="AD10" s="40">
        <v>6</v>
      </c>
      <c r="AE10" s="38">
        <v>22</v>
      </c>
      <c r="AF10" s="38">
        <f t="shared" si="36"/>
        <v>2632.4072984568479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2615.4270427870406</v>
      </c>
      <c r="AK10" s="39">
        <f t="shared" si="38"/>
        <v>2.2963041762961388E-9</v>
      </c>
      <c r="AL10" s="40">
        <v>6</v>
      </c>
      <c r="AM10" s="38">
        <v>22</v>
      </c>
      <c r="AN10" s="38">
        <f t="shared" si="39"/>
        <v>2598.3679149299887</v>
      </c>
      <c r="AO10" s="39">
        <f t="shared" si="21"/>
        <v>2.739665807993013E-9</v>
      </c>
      <c r="AP10" s="40">
        <v>6</v>
      </c>
      <c r="AQ10" s="38">
        <v>22</v>
      </c>
      <c r="AR10" s="38">
        <f t="shared" si="40"/>
        <v>2581.2279011833425</v>
      </c>
      <c r="AS10" s="39">
        <f t="shared" si="22"/>
        <v>2.8220277230404361E-9</v>
      </c>
      <c r="AT10" s="40">
        <v>6</v>
      </c>
      <c r="AU10" s="38">
        <v>22</v>
      </c>
      <c r="AV10" s="38">
        <f t="shared" si="41"/>
        <v>2564.0049698482208</v>
      </c>
      <c r="AW10" s="39">
        <f t="shared" si="23"/>
        <v>2.7319363433754381E-9</v>
      </c>
      <c r="AX10" s="40">
        <v>6</v>
      </c>
      <c r="AY10" s="38">
        <v>22</v>
      </c>
      <c r="AZ10" s="38">
        <f t="shared" si="42"/>
        <v>2546.6970739470098</v>
      </c>
      <c r="BA10" s="39">
        <f t="shared" si="24"/>
        <v>2.5523641788676514E-9</v>
      </c>
      <c r="BB10" s="40">
        <v>6</v>
      </c>
      <c r="BC10" s="38">
        <v>22</v>
      </c>
      <c r="BD10" s="38">
        <f t="shared" si="43"/>
        <v>2529.3021541153839</v>
      </c>
      <c r="BE10" s="39">
        <f t="shared" si="25"/>
        <v>2.3285248982649345E-9</v>
      </c>
      <c r="BF10" s="40">
        <v>6</v>
      </c>
      <c r="BG10" s="38">
        <v>22</v>
      </c>
      <c r="BH10" s="38">
        <f t="shared" si="44"/>
        <v>2511.8181416858151</v>
      </c>
      <c r="BI10" s="39">
        <f t="shared" si="26"/>
        <v>2.0872958451239704E-9</v>
      </c>
      <c r="BJ10" s="40">
        <v>6</v>
      </c>
      <c r="BK10" s="38">
        <v>22</v>
      </c>
      <c r="BL10" s="38">
        <f t="shared" si="45"/>
        <v>2494.2429619794975</v>
      </c>
      <c r="BM10" s="39">
        <f t="shared" si="27"/>
        <v>1.8451912306538941E-9</v>
      </c>
      <c r="BN10" s="40">
        <v>6</v>
      </c>
      <c r="BO10" s="38">
        <v>22</v>
      </c>
      <c r="BP10" s="38">
        <f t="shared" si="46"/>
        <v>2476.5745378238903</v>
      </c>
      <c r="BQ10" s="39">
        <f t="shared" si="28"/>
        <v>1.6123459124944778E-9</v>
      </c>
      <c r="BR10" s="40">
        <v>6</v>
      </c>
      <c r="BS10" s="38">
        <v>22</v>
      </c>
      <c r="BT10" s="38">
        <f t="shared" si="47"/>
        <v>2458.8107933130841</v>
      </c>
      <c r="BU10" s="39">
        <f t="shared" si="29"/>
        <v>1.3947683320846107E-9</v>
      </c>
      <c r="BV10" s="40">
        <v>6</v>
      </c>
      <c r="BW10" s="38">
        <v>22</v>
      </c>
      <c r="BX10" s="38">
        <f t="shared" si="48"/>
        <v>2368.4902276877092</v>
      </c>
      <c r="BY10" s="39">
        <f t="shared" si="30"/>
        <v>5.9726385990190557E-10</v>
      </c>
      <c r="BZ10" s="40">
        <v>6</v>
      </c>
      <c r="CA10" s="38">
        <v>22</v>
      </c>
      <c r="CB10" s="38">
        <f t="shared" si="49"/>
        <v>2275.4838637487219</v>
      </c>
      <c r="CC10" s="39">
        <f t="shared" si="31"/>
        <v>2.1417089635006524E-10</v>
      </c>
      <c r="CD10" s="40">
        <v>6</v>
      </c>
      <c r="CE10" s="38">
        <v>22</v>
      </c>
      <c r="CF10" s="38">
        <f t="shared" si="50"/>
        <v>2179.5633774465446</v>
      </c>
      <c r="CG10" s="39">
        <f t="shared" si="32"/>
        <v>6.4559489376322243E-11</v>
      </c>
      <c r="CH10" s="40">
        <v>6</v>
      </c>
      <c r="CI10" s="38">
        <v>22</v>
      </c>
      <c r="CJ10" s="38">
        <f t="shared" si="51"/>
        <v>2080.5452756948089</v>
      </c>
      <c r="CK10" s="39">
        <f t="shared" si="33"/>
        <v>1.6098427665538837E-11</v>
      </c>
      <c r="CL10" s="40">
        <v>6</v>
      </c>
      <c r="CM10" s="38">
        <v>22</v>
      </c>
      <c r="CN10" s="38">
        <f t="shared" si="52"/>
        <v>1978.3170461359432</v>
      </c>
      <c r="CO10" s="39">
        <f t="shared" si="34"/>
        <v>3.2290259666542797E-12</v>
      </c>
      <c r="CP10" s="40">
        <v>6</v>
      </c>
      <c r="CQ10" s="38">
        <v>22</v>
      </c>
      <c r="CR10" s="38">
        <f t="shared" si="53"/>
        <v>1872.8645224236307</v>
      </c>
      <c r="CS10" s="39">
        <f t="shared" si="35"/>
        <v>5.0130728590243521E-13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3"/>
        <v>7.6259999999999994</v>
      </c>
      <c r="F11" s="59">
        <f t="shared" si="4"/>
        <v>8.57925</v>
      </c>
      <c r="G11" s="59">
        <f t="shared" si="5"/>
        <v>0.8968749999999992</v>
      </c>
      <c r="H11" s="60">
        <f t="shared" si="6"/>
        <v>48.199404761904759</v>
      </c>
      <c r="I11" s="65">
        <f t="shared" si="7"/>
        <v>241.05600000000001</v>
      </c>
      <c r="J11" s="65">
        <f t="shared" si="8"/>
        <v>3000.8309999999997</v>
      </c>
      <c r="K11" s="65">
        <f t="shared" si="9"/>
        <v>2074.4626499999999</v>
      </c>
      <c r="L11" s="53">
        <f t="shared" si="0"/>
        <v>4834.23765</v>
      </c>
      <c r="M11" s="76">
        <f t="shared" si="10"/>
        <v>1.0823971435923108E-7</v>
      </c>
      <c r="N11" s="77">
        <f t="shared" si="11"/>
        <v>2.4269373453983823E-3</v>
      </c>
      <c r="O11" s="78">
        <f t="shared" si="12"/>
        <v>0.13042724509283835</v>
      </c>
      <c r="P11" s="89">
        <f t="shared" si="13"/>
        <v>108.47234081802725</v>
      </c>
      <c r="Q11" s="89">
        <f t="shared" si="14"/>
        <v>87.24349509158678</v>
      </c>
      <c r="R11" s="89">
        <f t="shared" si="15"/>
        <v>69.877611289897317</v>
      </c>
      <c r="S11" s="90">
        <f t="shared" si="16"/>
        <v>66.305224490181871</v>
      </c>
      <c r="T11" s="82">
        <f t="shared" si="17"/>
        <v>827.21007107827575</v>
      </c>
      <c r="U11" s="83">
        <f t="shared" si="1"/>
        <v>748.48375526449593</v>
      </c>
      <c r="V11" s="83">
        <f t="shared" si="1"/>
        <v>62.671482625626602</v>
      </c>
      <c r="W11" s="84">
        <f t="shared" si="1"/>
        <v>3195.8723530312363</v>
      </c>
      <c r="X11" s="144">
        <f t="shared" si="2"/>
        <v>4834.2376619996348</v>
      </c>
      <c r="Y11" s="68">
        <v>2239.9301214381026</v>
      </c>
      <c r="Z11" s="102">
        <f t="shared" si="18"/>
        <v>7.0682189286493985E-6</v>
      </c>
      <c r="AA11" s="7">
        <f>BI20</f>
        <v>9.3979269818069668E-8</v>
      </c>
      <c r="AB11" s="103">
        <f t="shared" si="19"/>
        <v>13296.032673400412</v>
      </c>
      <c r="AC11" s="32"/>
      <c r="AD11" s="40">
        <v>7</v>
      </c>
      <c r="AE11" s="38">
        <v>24</v>
      </c>
      <c r="AF11" s="38">
        <f t="shared" si="36"/>
        <v>2665.89924602165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2648.7029516587181</v>
      </c>
      <c r="AK11" s="39">
        <f t="shared" si="38"/>
        <v>3.1808650190706416E-9</v>
      </c>
      <c r="AL11" s="40">
        <v>7</v>
      </c>
      <c r="AM11" s="38">
        <v>24</v>
      </c>
      <c r="AN11" s="38">
        <f t="shared" si="39"/>
        <v>2631.4267816228116</v>
      </c>
      <c r="AO11" s="39">
        <f t="shared" si="21"/>
        <v>3.8031417381259785E-9</v>
      </c>
      <c r="AP11" s="40">
        <v>7</v>
      </c>
      <c r="AQ11" s="38">
        <v>24</v>
      </c>
      <c r="AR11" s="38">
        <f t="shared" si="40"/>
        <v>2614.0686965913765</v>
      </c>
      <c r="AS11" s="39">
        <f t="shared" si="22"/>
        <v>3.9260160280268694E-9</v>
      </c>
      <c r="AT11" s="40">
        <v>7</v>
      </c>
      <c r="AU11" s="38">
        <v>24</v>
      </c>
      <c r="AV11" s="38">
        <f t="shared" si="41"/>
        <v>2596.6266390163551</v>
      </c>
      <c r="AW11" s="39">
        <f t="shared" si="23"/>
        <v>3.8091191049903479E-9</v>
      </c>
      <c r="AX11" s="40">
        <v>7</v>
      </c>
      <c r="AY11" s="38">
        <v>24</v>
      </c>
      <c r="AZ11" s="38">
        <f t="shared" si="42"/>
        <v>2579.0985358765784</v>
      </c>
      <c r="BA11" s="39">
        <f t="shared" si="24"/>
        <v>3.5667911317246465E-9</v>
      </c>
      <c r="BB11" s="40">
        <v>7</v>
      </c>
      <c r="BC11" s="38">
        <v>24</v>
      </c>
      <c r="BD11" s="38">
        <f t="shared" si="43"/>
        <v>2561.4823016065538</v>
      </c>
      <c r="BE11" s="39">
        <f t="shared" si="25"/>
        <v>3.261485444204447E-9</v>
      </c>
      <c r="BF11" s="40">
        <v>7</v>
      </c>
      <c r="BG11" s="38">
        <v>24</v>
      </c>
      <c r="BH11" s="38">
        <f t="shared" si="44"/>
        <v>2543.7758412192329</v>
      </c>
      <c r="BI11" s="39">
        <f t="shared" si="26"/>
        <v>2.9304691793451139E-9</v>
      </c>
      <c r="BJ11" s="40">
        <v>7</v>
      </c>
      <c r="BK11" s="38">
        <v>24</v>
      </c>
      <c r="BL11" s="38">
        <f t="shared" si="45"/>
        <v>2525.9770536398059</v>
      </c>
      <c r="BM11" s="39">
        <f t="shared" si="27"/>
        <v>2.5967660566144864E-9</v>
      </c>
      <c r="BN11" s="40">
        <v>7</v>
      </c>
      <c r="BO11" s="38">
        <v>24</v>
      </c>
      <c r="BP11" s="38">
        <f t="shared" si="46"/>
        <v>2508.0838352679998</v>
      </c>
      <c r="BQ11" s="39">
        <f t="shared" si="28"/>
        <v>2.2746172149672662E-9</v>
      </c>
      <c r="BR11" s="40">
        <v>7</v>
      </c>
      <c r="BS11" s="38">
        <v>24</v>
      </c>
      <c r="BT11" s="38">
        <f t="shared" si="47"/>
        <v>2490.094083786289</v>
      </c>
      <c r="BU11" s="39">
        <f t="shared" si="29"/>
        <v>1.9725675537666153E-9</v>
      </c>
      <c r="BV11" s="40">
        <v>7</v>
      </c>
      <c r="BW11" s="38">
        <v>24</v>
      </c>
      <c r="BX11" s="38">
        <f t="shared" si="48"/>
        <v>2398.6243754542666</v>
      </c>
      <c r="BY11" s="39">
        <f t="shared" si="30"/>
        <v>8.5592632307907354E-10</v>
      </c>
      <c r="BZ11" s="40">
        <v>7</v>
      </c>
      <c r="CA11" s="38">
        <v>24</v>
      </c>
      <c r="CB11" s="38">
        <f t="shared" si="49"/>
        <v>2304.4346975706385</v>
      </c>
      <c r="CC11" s="39">
        <f t="shared" si="31"/>
        <v>3.1147117796624618E-10</v>
      </c>
      <c r="CD11" s="40">
        <v>7</v>
      </c>
      <c r="CE11" s="38">
        <v>24</v>
      </c>
      <c r="CF11" s="38">
        <f t="shared" si="50"/>
        <v>2207.2938211337332</v>
      </c>
      <c r="CG11" s="39">
        <f t="shared" si="32"/>
        <v>9.5449991462919654E-11</v>
      </c>
      <c r="CH11" s="40">
        <v>7</v>
      </c>
      <c r="CI11" s="38">
        <v>24</v>
      </c>
      <c r="CJ11" s="38">
        <f t="shared" si="51"/>
        <v>2107.0159184865283</v>
      </c>
      <c r="CK11" s="39">
        <f t="shared" si="33"/>
        <v>2.4248294955411564E-11</v>
      </c>
      <c r="CL11" s="40">
        <v>7</v>
      </c>
      <c r="CM11" s="38">
        <v>24</v>
      </c>
      <c r="CN11" s="38">
        <f t="shared" si="52"/>
        <v>2003.4870457840145</v>
      </c>
      <c r="CO11" s="39">
        <f t="shared" si="34"/>
        <v>4.9677763067982218E-12</v>
      </c>
      <c r="CP11" s="40">
        <v>7</v>
      </c>
      <c r="CQ11" s="38">
        <v>24</v>
      </c>
      <c r="CR11" s="38">
        <f t="shared" si="53"/>
        <v>1896.6928564423674</v>
      </c>
      <c r="CS11" s="39">
        <f t="shared" si="35"/>
        <v>7.9018490645460197E-13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3"/>
        <v>7.5439999999999996</v>
      </c>
      <c r="F12" s="59">
        <f t="shared" si="4"/>
        <v>8.4870000000000001</v>
      </c>
      <c r="G12" s="59">
        <f t="shared" si="5"/>
        <v>1.0249999999999995</v>
      </c>
      <c r="H12" s="60">
        <f t="shared" si="6"/>
        <v>48.199404761904759</v>
      </c>
      <c r="I12" s="65">
        <f t="shared" si="7"/>
        <v>238.464</v>
      </c>
      <c r="J12" s="65">
        <f t="shared" si="8"/>
        <v>2968.5639999999999</v>
      </c>
      <c r="K12" s="65">
        <f t="shared" si="9"/>
        <v>2052.1566000000003</v>
      </c>
      <c r="L12" s="53">
        <f t="shared" si="0"/>
        <v>4782.2566000000006</v>
      </c>
      <c r="M12" s="76">
        <f t="shared" si="10"/>
        <v>1.0825762185301944E-7</v>
      </c>
      <c r="N12" s="77">
        <f t="shared" si="11"/>
        <v>2.7741015599836217E-3</v>
      </c>
      <c r="O12" s="78">
        <f t="shared" si="12"/>
        <v>0.13044882335637276</v>
      </c>
      <c r="P12" s="89">
        <f t="shared" si="13"/>
        <v>107.47943517101662</v>
      </c>
      <c r="Q12" s="89">
        <f t="shared" si="14"/>
        <v>86.387865849449412</v>
      </c>
      <c r="R12" s="89">
        <f t="shared" si="15"/>
        <v>69.252406600648584</v>
      </c>
      <c r="S12" s="90">
        <f t="shared" si="16"/>
        <v>65.711894894675623</v>
      </c>
      <c r="T12" s="82">
        <f t="shared" si="17"/>
        <v>810.82485893014928</v>
      </c>
      <c r="U12" s="83">
        <f t="shared" si="1"/>
        <v>733.17381746427714</v>
      </c>
      <c r="V12" s="83">
        <f t="shared" si="1"/>
        <v>70.983716765664767</v>
      </c>
      <c r="W12" s="84">
        <f t="shared" si="1"/>
        <v>3167.2742197002131</v>
      </c>
      <c r="X12" s="144">
        <f t="shared" si="2"/>
        <v>4782.2566128603039</v>
      </c>
      <c r="Y12" s="68">
        <v>2224.2573409288225</v>
      </c>
      <c r="Z12" s="102">
        <f t="shared" si="18"/>
        <v>7.0643949325800087E-6</v>
      </c>
      <c r="AA12" s="7">
        <f>BM20</f>
        <v>8.4002040784976613E-8</v>
      </c>
      <c r="AB12" s="103">
        <f t="shared" si="19"/>
        <v>11890.903833472115</v>
      </c>
      <c r="AC12" s="32"/>
      <c r="AD12" s="40">
        <v>8</v>
      </c>
      <c r="AE12" s="38">
        <v>26</v>
      </c>
      <c r="AF12" s="38">
        <f t="shared" si="36"/>
        <v>2697.0850153843535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2679.6875582540379</v>
      </c>
      <c r="AK12" s="39">
        <f t="shared" si="38"/>
        <v>4.2771714074540174E-9</v>
      </c>
      <c r="AL12" s="40">
        <v>8</v>
      </c>
      <c r="AM12" s="38">
        <v>26</v>
      </c>
      <c r="AN12" s="38">
        <f t="shared" si="39"/>
        <v>2662.2092910627289</v>
      </c>
      <c r="AO12" s="39">
        <f t="shared" si="21"/>
        <v>5.1238723508958448E-9</v>
      </c>
      <c r="AP12" s="40">
        <v>8</v>
      </c>
      <c r="AQ12" s="38">
        <v>26</v>
      </c>
      <c r="AR12" s="38">
        <f t="shared" si="40"/>
        <v>2644.648150631816</v>
      </c>
      <c r="AS12" s="39">
        <f t="shared" si="22"/>
        <v>5.2998975966382205E-9</v>
      </c>
      <c r="AT12" s="40">
        <v>8</v>
      </c>
      <c r="AU12" s="38">
        <v>26</v>
      </c>
      <c r="AV12" s="38">
        <f t="shared" si="41"/>
        <v>2627.0020553439849</v>
      </c>
      <c r="AW12" s="39">
        <f t="shared" si="23"/>
        <v>5.1524681652438087E-9</v>
      </c>
      <c r="AX12" s="40">
        <v>8</v>
      </c>
      <c r="AY12" s="38">
        <v>26</v>
      </c>
      <c r="AZ12" s="38">
        <f t="shared" si="42"/>
        <v>2609.2689079277957</v>
      </c>
      <c r="BA12" s="39">
        <f t="shared" si="24"/>
        <v>4.8345943831447E-9</v>
      </c>
      <c r="BB12" s="40">
        <v>8</v>
      </c>
      <c r="BC12" s="38">
        <v>26</v>
      </c>
      <c r="BD12" s="38">
        <f t="shared" si="43"/>
        <v>2591.446598420755</v>
      </c>
      <c r="BE12" s="39">
        <f t="shared" si="25"/>
        <v>4.430025106240442E-9</v>
      </c>
      <c r="BF12" s="40">
        <v>8</v>
      </c>
      <c r="BG12" s="38">
        <v>26</v>
      </c>
      <c r="BH12" s="38">
        <f t="shared" si="44"/>
        <v>2573.5330073285913</v>
      </c>
      <c r="BI12" s="39">
        <f t="shared" si="26"/>
        <v>3.9889042322266724E-9</v>
      </c>
      <c r="BJ12" s="40">
        <v>8</v>
      </c>
      <c r="BK12" s="38">
        <v>26</v>
      </c>
      <c r="BL12" s="38">
        <f t="shared" si="45"/>
        <v>2555.5260089980579</v>
      </c>
      <c r="BM12" s="39">
        <f t="shared" si="27"/>
        <v>3.5423616088400832E-9</v>
      </c>
      <c r="BN12" s="40">
        <v>8</v>
      </c>
      <c r="BO12" s="38">
        <v>26</v>
      </c>
      <c r="BP12" s="38">
        <f t="shared" si="46"/>
        <v>2537.4234752209054</v>
      </c>
      <c r="BQ12" s="39">
        <f t="shared" si="28"/>
        <v>3.1097860400751262E-9</v>
      </c>
      <c r="BR12" s="40">
        <v>8</v>
      </c>
      <c r="BS12" s="38">
        <v>26</v>
      </c>
      <c r="BT12" s="38">
        <f t="shared" si="47"/>
        <v>2519.2232790866283</v>
      </c>
      <c r="BU12" s="39">
        <f t="shared" si="29"/>
        <v>2.7029332718492009E-9</v>
      </c>
      <c r="BV12" s="40">
        <v>8</v>
      </c>
      <c r="BW12" s="38">
        <v>26</v>
      </c>
      <c r="BX12" s="38">
        <f t="shared" si="48"/>
        <v>2426.6835553622486</v>
      </c>
      <c r="BY12" s="39">
        <f t="shared" si="30"/>
        <v>1.1870163924085102E-9</v>
      </c>
      <c r="BZ12" s="40">
        <v>8</v>
      </c>
      <c r="CA12" s="38">
        <v>26</v>
      </c>
      <c r="CB12" s="38">
        <f t="shared" si="49"/>
        <v>2331.392043800844</v>
      </c>
      <c r="CC12" s="39">
        <f t="shared" si="31"/>
        <v>4.3776700789156299E-10</v>
      </c>
      <c r="CD12" s="40">
        <v>8</v>
      </c>
      <c r="CE12" s="38">
        <v>26</v>
      </c>
      <c r="CF12" s="38">
        <f t="shared" si="50"/>
        <v>2233.1148104769436</v>
      </c>
      <c r="CG12" s="39">
        <f t="shared" si="32"/>
        <v>1.3617792103563421E-10</v>
      </c>
      <c r="CH12" s="40">
        <v>8</v>
      </c>
      <c r="CI12" s="38">
        <v>26</v>
      </c>
      <c r="CJ12" s="38">
        <f t="shared" si="51"/>
        <v>2131.6638539160176</v>
      </c>
      <c r="CK12" s="39">
        <f t="shared" si="33"/>
        <v>3.5184953577075812E-11</v>
      </c>
      <c r="CL12" s="40">
        <v>8</v>
      </c>
      <c r="CM12" s="38">
        <v>26</v>
      </c>
      <c r="CN12" s="38">
        <f t="shared" si="52"/>
        <v>2026.9238973545396</v>
      </c>
      <c r="CO12" s="39">
        <f t="shared" si="34"/>
        <v>7.3483916877653991E-12</v>
      </c>
      <c r="CP12" s="40">
        <v>8</v>
      </c>
      <c r="CQ12" s="38">
        <v>26</v>
      </c>
      <c r="CR12" s="38">
        <f t="shared" si="53"/>
        <v>1918.8804263819175</v>
      </c>
      <c r="CS12" s="39">
        <f t="shared" si="35"/>
        <v>1.1949029404409423E-12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3"/>
        <v>7.4619999999999997</v>
      </c>
      <c r="F13" s="59">
        <f t="shared" si="4"/>
        <v>8.3947500000000002</v>
      </c>
      <c r="G13" s="59">
        <f t="shared" si="5"/>
        <v>1.1531249999999995</v>
      </c>
      <c r="H13" s="60">
        <f t="shared" si="6"/>
        <v>48.199404761904759</v>
      </c>
      <c r="I13" s="65">
        <f t="shared" si="7"/>
        <v>235.87199999999999</v>
      </c>
      <c r="J13" s="65">
        <f t="shared" si="8"/>
        <v>2936.297</v>
      </c>
      <c r="K13" s="65">
        <f t="shared" si="9"/>
        <v>2029.8505500000001</v>
      </c>
      <c r="L13" s="53">
        <f t="shared" si="0"/>
        <v>4730.2755499999994</v>
      </c>
      <c r="M13" s="76">
        <f t="shared" si="10"/>
        <v>1.0827553527312419E-7</v>
      </c>
      <c r="N13" s="77">
        <f t="shared" si="11"/>
        <v>3.1213806652955322E-3</v>
      </c>
      <c r="O13" s="78">
        <f t="shared" si="12"/>
        <v>0.13047040876103022</v>
      </c>
      <c r="P13" s="89">
        <f t="shared" si="13"/>
        <v>106.48263854297537</v>
      </c>
      <c r="Q13" s="89">
        <f t="shared" si="14"/>
        <v>85.529759563698548</v>
      </c>
      <c r="R13" s="89">
        <f t="shared" si="15"/>
        <v>68.625055890113359</v>
      </c>
      <c r="S13" s="90">
        <f t="shared" si="16"/>
        <v>65.116320703609446</v>
      </c>
      <c r="T13" s="82">
        <f t="shared" si="17"/>
        <v>794.5734488076821</v>
      </c>
      <c r="U13" s="83">
        <f t="shared" si="1"/>
        <v>718.00094909735844</v>
      </c>
      <c r="V13" s="83">
        <f t="shared" si="1"/>
        <v>79.133267573286929</v>
      </c>
      <c r="W13" s="84">
        <f t="shared" si="1"/>
        <v>3138.5678981992705</v>
      </c>
      <c r="X13" s="144">
        <f t="shared" si="2"/>
        <v>4730.2755636775983</v>
      </c>
      <c r="Y13" s="68">
        <v>2208.5014090770333</v>
      </c>
      <c r="Z13" s="102">
        <f t="shared" si="18"/>
        <v>7.0605696709951418E-6</v>
      </c>
      <c r="AA13" s="7">
        <f>BQ20</f>
        <v>7.4235899150271872E-8</v>
      </c>
      <c r="AB13" s="103">
        <f t="shared" si="19"/>
        <v>10514.151493360847</v>
      </c>
      <c r="AC13" s="32"/>
      <c r="AD13" s="40">
        <v>9</v>
      </c>
      <c r="AE13" s="38">
        <v>28</v>
      </c>
      <c r="AF13" s="38">
        <f t="shared" si="36"/>
        <v>2726.2836757883456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2708.6978736708515</v>
      </c>
      <c r="AK13" s="39">
        <f t="shared" si="38"/>
        <v>5.6092661336091445E-9</v>
      </c>
      <c r="AL13" s="40">
        <v>9</v>
      </c>
      <c r="AM13" s="38">
        <v>28</v>
      </c>
      <c r="AN13" s="38">
        <f t="shared" si="39"/>
        <v>2691.0303866421041</v>
      </c>
      <c r="AO13" s="39">
        <f t="shared" si="21"/>
        <v>6.7316380339389615E-9</v>
      </c>
      <c r="AP13" s="40">
        <v>9</v>
      </c>
      <c r="AQ13" s="38">
        <v>28</v>
      </c>
      <c r="AR13" s="38">
        <f t="shared" si="40"/>
        <v>2673.2791291875064</v>
      </c>
      <c r="AS13" s="39">
        <f t="shared" si="22"/>
        <v>6.9755258346529237E-9</v>
      </c>
      <c r="AT13" s="40">
        <v>9</v>
      </c>
      <c r="AU13" s="38">
        <v>28</v>
      </c>
      <c r="AV13" s="38">
        <f t="shared" si="41"/>
        <v>2655.4419971541379</v>
      </c>
      <c r="AW13" s="39">
        <f t="shared" si="23"/>
        <v>6.7940105320743381E-9</v>
      </c>
      <c r="AX13" s="40">
        <v>9</v>
      </c>
      <c r="AY13" s="38">
        <v>28</v>
      </c>
      <c r="AZ13" s="38">
        <f t="shared" si="42"/>
        <v>2637.5168705654919</v>
      </c>
      <c r="BA13" s="39">
        <f t="shared" si="24"/>
        <v>6.3868577132147584E-9</v>
      </c>
      <c r="BB13" s="40">
        <v>9</v>
      </c>
      <c r="BC13" s="38">
        <v>28</v>
      </c>
      <c r="BD13" s="38">
        <f t="shared" si="43"/>
        <v>2619.5016166166074</v>
      </c>
      <c r="BE13" s="39">
        <f t="shared" si="25"/>
        <v>5.8636095726998403E-9</v>
      </c>
      <c r="BF13" s="40">
        <v>9</v>
      </c>
      <c r="BG13" s="38">
        <v>28</v>
      </c>
      <c r="BH13" s="38">
        <f t="shared" si="44"/>
        <v>2601.3940928675443</v>
      </c>
      <c r="BI13" s="39">
        <f t="shared" si="26"/>
        <v>5.290052647298553E-9</v>
      </c>
      <c r="BJ13" s="40">
        <v>9</v>
      </c>
      <c r="BK13" s="38">
        <v>28</v>
      </c>
      <c r="BL13" s="38">
        <f t="shared" si="45"/>
        <v>2583.1921506527251</v>
      </c>
      <c r="BM13" s="39">
        <f t="shared" si="27"/>
        <v>4.7072059300042933E-9</v>
      </c>
      <c r="BN13" s="40">
        <v>9</v>
      </c>
      <c r="BO13" s="38">
        <v>28</v>
      </c>
      <c r="BP13" s="38">
        <f t="shared" si="46"/>
        <v>2564.8936387238987</v>
      </c>
      <c r="BQ13" s="39">
        <f t="shared" si="28"/>
        <v>4.1407754473658095E-9</v>
      </c>
      <c r="BR13" s="40">
        <v>9</v>
      </c>
      <c r="BS13" s="38">
        <v>28</v>
      </c>
      <c r="BT13" s="38">
        <f t="shared" si="47"/>
        <v>2546.4964071446207</v>
      </c>
      <c r="BU13" s="39">
        <f t="shared" si="29"/>
        <v>3.6064911639186919E-9</v>
      </c>
      <c r="BV13" s="40">
        <v>9</v>
      </c>
      <c r="BW13" s="38">
        <v>28</v>
      </c>
      <c r="BX13" s="38">
        <f t="shared" si="48"/>
        <v>2452.9548477526655</v>
      </c>
      <c r="BY13" s="39">
        <f t="shared" si="30"/>
        <v>1.6013363441226233E-9</v>
      </c>
      <c r="BZ13" s="40">
        <v>9</v>
      </c>
      <c r="CA13" s="38">
        <v>28</v>
      </c>
      <c r="CB13" s="38">
        <f t="shared" si="49"/>
        <v>2356.6317096501643</v>
      </c>
      <c r="CC13" s="39">
        <f t="shared" si="31"/>
        <v>5.978379054818187E-10</v>
      </c>
      <c r="CD13" s="40">
        <v>9</v>
      </c>
      <c r="CE13" s="38">
        <v>28</v>
      </c>
      <c r="CF13" s="38">
        <f t="shared" si="50"/>
        <v>2257.2905263414077</v>
      </c>
      <c r="CG13" s="39">
        <f t="shared" si="32"/>
        <v>1.8853992108274231E-10</v>
      </c>
      <c r="CH13" s="40">
        <v>9</v>
      </c>
      <c r="CI13" s="38">
        <v>28</v>
      </c>
      <c r="CJ13" s="38">
        <f t="shared" si="51"/>
        <v>2154.7412610466486</v>
      </c>
      <c r="CK13" s="39">
        <f t="shared" si="33"/>
        <v>4.9474139137795879E-11</v>
      </c>
      <c r="CL13" s="40">
        <v>9</v>
      </c>
      <c r="CM13" s="38">
        <v>28</v>
      </c>
      <c r="CN13" s="38">
        <f t="shared" si="52"/>
        <v>2048.8673890153532</v>
      </c>
      <c r="CO13" s="39">
        <f t="shared" si="34"/>
        <v>1.0516287782625199E-11</v>
      </c>
      <c r="CP13" s="40">
        <v>9</v>
      </c>
      <c r="CQ13" s="38">
        <v>28</v>
      </c>
      <c r="CR13" s="38">
        <f t="shared" si="53"/>
        <v>1939.6542387038103</v>
      </c>
      <c r="CS13" s="39">
        <f t="shared" si="35"/>
        <v>1.7448892908855233E-12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3"/>
        <v>7.38</v>
      </c>
      <c r="F14" s="59">
        <f t="shared" si="4"/>
        <v>8.3025000000000002</v>
      </c>
      <c r="G14" s="59">
        <f t="shared" si="5"/>
        <v>1.2812499999999996</v>
      </c>
      <c r="H14" s="60">
        <f t="shared" si="6"/>
        <v>48.199404761904759</v>
      </c>
      <c r="I14" s="65">
        <f t="shared" si="7"/>
        <v>233.28</v>
      </c>
      <c r="J14" s="65">
        <f t="shared" si="8"/>
        <v>2904.0299999999997</v>
      </c>
      <c r="K14" s="65">
        <f t="shared" si="9"/>
        <v>2007.5445000000002</v>
      </c>
      <c r="L14" s="53">
        <f t="shared" si="0"/>
        <v>4678.2945</v>
      </c>
      <c r="M14" s="76">
        <f t="shared" si="10"/>
        <v>1.082934546224877E-7</v>
      </c>
      <c r="N14" s="77">
        <f t="shared" si="11"/>
        <v>3.4687747183765583E-3</v>
      </c>
      <c r="O14" s="78">
        <f t="shared" si="12"/>
        <v>0.13049200131035626</v>
      </c>
      <c r="P14" s="89">
        <f t="shared" si="13"/>
        <v>105.48191775701336</v>
      </c>
      <c r="Q14" s="89">
        <f t="shared" si="14"/>
        <v>84.669171671463417</v>
      </c>
      <c r="R14" s="89">
        <f t="shared" si="15"/>
        <v>67.995545664632061</v>
      </c>
      <c r="S14" s="90">
        <f t="shared" si="16"/>
        <v>64.518491173758093</v>
      </c>
      <c r="T14" s="82">
        <f t="shared" si="17"/>
        <v>778.45655304675859</v>
      </c>
      <c r="U14" s="83">
        <f t="shared" si="1"/>
        <v>702.96579780232503</v>
      </c>
      <c r="V14" s="83">
        <f t="shared" si="1"/>
        <v>87.119292882809802</v>
      </c>
      <c r="W14" s="84">
        <f t="shared" si="1"/>
        <v>3109.7528707113461</v>
      </c>
      <c r="X14" s="144">
        <f t="shared" si="2"/>
        <v>4678.2945144432397</v>
      </c>
      <c r="Y14" s="68">
        <v>2192.6604746801731</v>
      </c>
      <c r="Z14" s="102">
        <f t="shared" si="18"/>
        <v>7.0567431432664766E-6</v>
      </c>
      <c r="AA14" s="7">
        <f>BU20</f>
        <v>6.4964459151284898E-8</v>
      </c>
      <c r="AB14" s="103">
        <f t="shared" si="19"/>
        <v>9206.0115881182082</v>
      </c>
      <c r="AC14" s="32"/>
      <c r="AD14" s="40">
        <v>10</v>
      </c>
      <c r="AE14" s="38">
        <v>30</v>
      </c>
      <c r="AF14" s="38">
        <f t="shared" si="36"/>
        <v>2753.7510381722122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2735.9880587477996</v>
      </c>
      <c r="AK14" s="39">
        <f t="shared" si="38"/>
        <v>7.2010244448457398E-9</v>
      </c>
      <c r="AL14" s="40">
        <v>10</v>
      </c>
      <c r="AM14" s="38">
        <v>30</v>
      </c>
      <c r="AN14" s="38">
        <f t="shared" si="39"/>
        <v>2718.1425714350244</v>
      </c>
      <c r="AO14" s="39">
        <f t="shared" si="21"/>
        <v>8.6560798782394975E-9</v>
      </c>
      <c r="AP14" s="40">
        <v>10</v>
      </c>
      <c r="AQ14" s="38">
        <v>30</v>
      </c>
      <c r="AR14" s="38">
        <f t="shared" si="40"/>
        <v>2700.2124697076861</v>
      </c>
      <c r="AS14" s="39">
        <f t="shared" si="22"/>
        <v>8.9846791078241204E-9</v>
      </c>
      <c r="AT14" s="40">
        <v>10</v>
      </c>
      <c r="AU14" s="38">
        <v>30</v>
      </c>
      <c r="AV14" s="38">
        <f t="shared" si="41"/>
        <v>2682.1956282134856</v>
      </c>
      <c r="AW14" s="39">
        <f t="shared" si="23"/>
        <v>8.7657731473130363E-9</v>
      </c>
      <c r="AX14" s="40">
        <v>10</v>
      </c>
      <c r="AY14" s="38">
        <v>30</v>
      </c>
      <c r="AZ14" s="38">
        <f t="shared" si="42"/>
        <v>2664.089905617112</v>
      </c>
      <c r="BA14" s="39">
        <f t="shared" si="24"/>
        <v>8.2547390463737962E-9</v>
      </c>
      <c r="BB14" s="40">
        <v>10</v>
      </c>
      <c r="BC14" s="38">
        <v>30</v>
      </c>
      <c r="BD14" s="38">
        <f t="shared" si="43"/>
        <v>2645.8931476255466</v>
      </c>
      <c r="BE14" s="39">
        <f t="shared" si="25"/>
        <v>7.5918462015612025E-9</v>
      </c>
      <c r="BF14" s="40">
        <v>10</v>
      </c>
      <c r="BG14" s="38">
        <v>30</v>
      </c>
      <c r="BH14" s="38">
        <f t="shared" si="44"/>
        <v>2627.6031902137261</v>
      </c>
      <c r="BI14" s="39">
        <f t="shared" si="26"/>
        <v>6.8615655746094547E-9</v>
      </c>
      <c r="BJ14" s="40">
        <v>10</v>
      </c>
      <c r="BK14" s="38">
        <v>30</v>
      </c>
      <c r="BL14" s="38">
        <f t="shared" si="45"/>
        <v>2609.2178630682247</v>
      </c>
      <c r="BM14" s="39">
        <f t="shared" si="27"/>
        <v>6.1167734367254221E-9</v>
      </c>
      <c r="BN14" s="40">
        <v>10</v>
      </c>
      <c r="BO14" s="38">
        <v>30</v>
      </c>
      <c r="BP14" s="38">
        <f t="shared" si="46"/>
        <v>2590.7349932669194</v>
      </c>
      <c r="BQ14" s="39">
        <f t="shared" si="28"/>
        <v>5.390790557773747E-9</v>
      </c>
      <c r="BR14" s="40">
        <v>10</v>
      </c>
      <c r="BS14" s="38">
        <v>30</v>
      </c>
      <c r="BT14" s="38">
        <f t="shared" si="47"/>
        <v>2572.1524092127215</v>
      </c>
      <c r="BU14" s="39">
        <f t="shared" si="29"/>
        <v>4.7041739394085192E-9</v>
      </c>
      <c r="BV14" s="40">
        <v>10</v>
      </c>
      <c r="BW14" s="38">
        <v>30</v>
      </c>
      <c r="BX14" s="38">
        <f t="shared" si="48"/>
        <v>2477.6684167450762</v>
      </c>
      <c r="BY14" s="39">
        <f t="shared" si="30"/>
        <v>2.1099962980373978E-9</v>
      </c>
      <c r="BZ14" s="40">
        <v>10</v>
      </c>
      <c r="CA14" s="38">
        <v>30</v>
      </c>
      <c r="CB14" s="38">
        <f t="shared" si="49"/>
        <v>2380.3748211059278</v>
      </c>
      <c r="CC14" s="39">
        <f t="shared" si="31"/>
        <v>7.9667127313042126E-10</v>
      </c>
      <c r="CD14" s="40">
        <v>10</v>
      </c>
      <c r="CE14" s="38">
        <v>30</v>
      </c>
      <c r="CF14" s="38">
        <f t="shared" si="50"/>
        <v>2280.0327733949002</v>
      </c>
      <c r="CG14" s="39">
        <f t="shared" si="32"/>
        <v>2.5444080961282906E-10</v>
      </c>
      <c r="CH14" s="40">
        <v>10</v>
      </c>
      <c r="CI14" s="38">
        <v>30</v>
      </c>
      <c r="CJ14" s="38">
        <f t="shared" si="51"/>
        <v>2176.4503222079102</v>
      </c>
      <c r="CK14" s="39">
        <f t="shared" si="33"/>
        <v>6.7726313110040967E-11</v>
      </c>
      <c r="CL14" s="40">
        <v>10</v>
      </c>
      <c r="CM14" s="38">
        <v>30</v>
      </c>
      <c r="CN14" s="38">
        <f t="shared" si="52"/>
        <v>2069.5097688052306</v>
      </c>
      <c r="CO14" s="39">
        <f t="shared" si="34"/>
        <v>1.4631503478356688E-11</v>
      </c>
      <c r="CP14" s="40">
        <v>10</v>
      </c>
      <c r="CQ14" s="38">
        <v>30</v>
      </c>
      <c r="CR14" s="38">
        <f t="shared" si="53"/>
        <v>1959.1962938270631</v>
      </c>
      <c r="CS14" s="39">
        <f t="shared" si="35"/>
        <v>2.4732616669788769E-12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3"/>
        <v>6.9699999999999989</v>
      </c>
      <c r="F15" s="59">
        <f t="shared" si="4"/>
        <v>7.8412499999999996</v>
      </c>
      <c r="G15" s="59">
        <f t="shared" si="5"/>
        <v>1.921875</v>
      </c>
      <c r="H15" s="60">
        <f t="shared" si="6"/>
        <v>48.199404761904759</v>
      </c>
      <c r="I15" s="65">
        <f t="shared" si="7"/>
        <v>220.32</v>
      </c>
      <c r="J15" s="65">
        <f t="shared" si="8"/>
        <v>2742.6949999999997</v>
      </c>
      <c r="K15" s="65">
        <f t="shared" si="9"/>
        <v>1896.0142499999999</v>
      </c>
      <c r="L15" s="53">
        <f t="shared" si="0"/>
        <v>4418.3892500000002</v>
      </c>
      <c r="M15" s="76">
        <f t="shared" si="10"/>
        <v>1.0838314041130626E-7</v>
      </c>
      <c r="N15" s="77">
        <f t="shared" si="11"/>
        <v>5.2074711994494812E-3</v>
      </c>
      <c r="O15" s="78">
        <f t="shared" si="12"/>
        <v>0.13060007135127269</v>
      </c>
      <c r="P15" s="89">
        <f t="shared" si="13"/>
        <v>100.41827832589151</v>
      </c>
      <c r="Q15" s="89">
        <f t="shared" si="14"/>
        <v>80.328912653884913</v>
      </c>
      <c r="R15" s="89">
        <f t="shared" si="15"/>
        <v>64.815093530593998</v>
      </c>
      <c r="S15" s="90">
        <f t="shared" si="16"/>
        <v>61.495121936388948</v>
      </c>
      <c r="T15" s="82">
        <f t="shared" si="17"/>
        <v>699.91539993146364</v>
      </c>
      <c r="U15" s="83">
        <f t="shared" si="1"/>
        <v>629.87908634727501</v>
      </c>
      <c r="V15" s="83">
        <f t="shared" si="1"/>
        <v>124.56650787911035</v>
      </c>
      <c r="W15" s="84">
        <f t="shared" si="1"/>
        <v>2964.0282730946992</v>
      </c>
      <c r="X15" s="144">
        <f t="shared" si="2"/>
        <v>4418.3892672525481</v>
      </c>
      <c r="Y15" s="68">
        <v>2112.1165243948935</v>
      </c>
      <c r="Z15" s="102">
        <f t="shared" si="18"/>
        <v>7.0375914904458464E-6</v>
      </c>
      <c r="AA15" s="7">
        <f>BY20</f>
        <v>2.9596170687406078E-8</v>
      </c>
      <c r="AB15" s="103">
        <f t="shared" si="19"/>
        <v>4205.4402742167549</v>
      </c>
      <c r="AC15" s="32"/>
      <c r="AD15" s="40">
        <v>11</v>
      </c>
      <c r="AE15" s="38">
        <v>32</v>
      </c>
      <c r="AF15" s="38">
        <f t="shared" si="36"/>
        <v>2779.695496576086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2761.7651632861921</v>
      </c>
      <c r="AK15" s="39">
        <f t="shared" si="38"/>
        <v>9.0760831739316889E-9</v>
      </c>
      <c r="AL15" s="40">
        <v>11</v>
      </c>
      <c r="AM15" s="38">
        <v>32</v>
      </c>
      <c r="AN15" s="38">
        <f t="shared" si="39"/>
        <v>2743.7515447600795</v>
      </c>
      <c r="AO15" s="39">
        <f t="shared" si="21"/>
        <v>1.0926605917003395E-8</v>
      </c>
      <c r="AP15" s="40">
        <v>11</v>
      </c>
      <c r="AQ15" s="38">
        <v>32</v>
      </c>
      <c r="AR15" s="38">
        <f t="shared" si="40"/>
        <v>2725.6525146249096</v>
      </c>
      <c r="AS15" s="39">
        <f t="shared" si="22"/>
        <v>1.1358954245338813E-8</v>
      </c>
      <c r="AT15" s="40">
        <v>11</v>
      </c>
      <c r="AU15" s="38">
        <v>32</v>
      </c>
      <c r="AV15" s="38">
        <f t="shared" si="41"/>
        <v>2707.465927504385</v>
      </c>
      <c r="AW15" s="39">
        <f t="shared" si="23"/>
        <v>1.109966976330725E-8</v>
      </c>
      <c r="AX15" s="40">
        <v>11</v>
      </c>
      <c r="AY15" s="38">
        <v>32</v>
      </c>
      <c r="AZ15" s="38">
        <f t="shared" si="42"/>
        <v>2689.1896218886095</v>
      </c>
      <c r="BA15" s="39">
        <f t="shared" si="24"/>
        <v>1.0469354990688815E-8</v>
      </c>
      <c r="BB15" s="40">
        <v>11</v>
      </c>
      <c r="BC15" s="38">
        <v>32</v>
      </c>
      <c r="BD15" s="38">
        <f t="shared" si="43"/>
        <v>2670.8214231878969</v>
      </c>
      <c r="BE15" s="39">
        <f t="shared" si="25"/>
        <v>9.644369394722752E-9</v>
      </c>
      <c r="BF15" s="40">
        <v>11</v>
      </c>
      <c r="BG15" s="38">
        <v>32</v>
      </c>
      <c r="BH15" s="38">
        <f t="shared" si="44"/>
        <v>2652.3591469888293</v>
      </c>
      <c r="BI15" s="39">
        <f t="shared" si="26"/>
        <v>8.7311822526819213E-9</v>
      </c>
      <c r="BJ15" s="40">
        <v>11</v>
      </c>
      <c r="BK15" s="38">
        <v>32</v>
      </c>
      <c r="BL15" s="38">
        <f t="shared" si="45"/>
        <v>2633.8006025303766</v>
      </c>
      <c r="BM15" s="39">
        <f t="shared" si="27"/>
        <v>7.7966784622738229E-9</v>
      </c>
      <c r="BN15" s="40">
        <v>11</v>
      </c>
      <c r="BO15" s="38">
        <v>32</v>
      </c>
      <c r="BP15" s="38">
        <f t="shared" si="46"/>
        <v>2615.1435964182369</v>
      </c>
      <c r="BQ15" s="39">
        <f t="shared" si="28"/>
        <v>6.8832183105376801E-9</v>
      </c>
      <c r="BR15" s="40">
        <v>11</v>
      </c>
      <c r="BS15" s="38">
        <v>32</v>
      </c>
      <c r="BT15" s="38">
        <f t="shared" si="47"/>
        <v>2596.3859365956246</v>
      </c>
      <c r="BU15" s="39">
        <f t="shared" si="29"/>
        <v>6.017128154325821E-9</v>
      </c>
      <c r="BV15" s="40">
        <v>11</v>
      </c>
      <c r="BW15" s="38">
        <v>32</v>
      </c>
      <c r="BX15" s="38">
        <f t="shared" si="48"/>
        <v>2501.0117634332</v>
      </c>
      <c r="BY15" s="39">
        <f t="shared" si="30"/>
        <v>2.7243591358397358E-9</v>
      </c>
      <c r="BZ15" s="40">
        <v>11</v>
      </c>
      <c r="CA15" s="38">
        <v>32</v>
      </c>
      <c r="CB15" s="38">
        <f t="shared" si="49"/>
        <v>2402.8015164301346</v>
      </c>
      <c r="CC15" s="39">
        <f t="shared" si="31"/>
        <v>1.039436686223539E-9</v>
      </c>
      <c r="CD15" s="40">
        <v>11</v>
      </c>
      <c r="CE15" s="38">
        <v>32</v>
      </c>
      <c r="CF15" s="38">
        <f t="shared" si="50"/>
        <v>2301.5140963717504</v>
      </c>
      <c r="CG15" s="39">
        <f t="shared" si="32"/>
        <v>3.3588416293517922E-10</v>
      </c>
      <c r="CH15" s="40">
        <v>11</v>
      </c>
      <c r="CI15" s="38">
        <v>32</v>
      </c>
      <c r="CJ15" s="38">
        <f t="shared" si="51"/>
        <v>2196.9557433842924</v>
      </c>
      <c r="CK15" s="39">
        <f t="shared" si="33"/>
        <v>9.0594110411699024E-11</v>
      </c>
      <c r="CL15" s="40">
        <v>11</v>
      </c>
      <c r="CM15" s="38">
        <v>32</v>
      </c>
      <c r="CN15" s="38">
        <f t="shared" si="52"/>
        <v>2089.0076498296589</v>
      </c>
      <c r="CO15" s="39">
        <f t="shared" si="34"/>
        <v>1.9868274546855133E-11</v>
      </c>
      <c r="CP15" s="40">
        <v>11</v>
      </c>
      <c r="CQ15" s="38">
        <v>32</v>
      </c>
      <c r="CR15" s="38">
        <f t="shared" si="53"/>
        <v>1977.6548567274908</v>
      </c>
      <c r="CS15" s="39">
        <f t="shared" si="35"/>
        <v>3.4168242430710319E-12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3"/>
        <v>6.56</v>
      </c>
      <c r="F16" s="59">
        <f t="shared" si="4"/>
        <v>7.38</v>
      </c>
      <c r="G16" s="59">
        <f t="shared" si="5"/>
        <v>2.5624999999999991</v>
      </c>
      <c r="H16" s="60">
        <f t="shared" si="6"/>
        <v>48.199404761904759</v>
      </c>
      <c r="I16" s="65">
        <f t="shared" si="7"/>
        <v>207.36</v>
      </c>
      <c r="J16" s="65">
        <f t="shared" si="8"/>
        <v>2581.3599999999997</v>
      </c>
      <c r="K16" s="65">
        <f t="shared" si="9"/>
        <v>1784.4840000000002</v>
      </c>
      <c r="L16" s="53">
        <f t="shared" si="0"/>
        <v>4158.4840000000004</v>
      </c>
      <c r="M16" s="76">
        <f t="shared" si="10"/>
        <v>1.0847297487407219E-7</v>
      </c>
      <c r="N16" s="77">
        <f t="shared" si="11"/>
        <v>6.9490499528702477E-3</v>
      </c>
      <c r="O16" s="78">
        <f t="shared" si="12"/>
        <v>0.13070832054208326</v>
      </c>
      <c r="P16" s="89">
        <f t="shared" si="13"/>
        <v>95.251499388990155</v>
      </c>
      <c r="Q16" s="89">
        <f t="shared" si="14"/>
        <v>75.926504620573567</v>
      </c>
      <c r="R16" s="89">
        <f t="shared" si="15"/>
        <v>61.578318943401804</v>
      </c>
      <c r="S16" s="90">
        <f t="shared" si="16"/>
        <v>58.413628746415682</v>
      </c>
      <c r="T16" s="82">
        <f t="shared" si="17"/>
        <v>624.84983599177542</v>
      </c>
      <c r="U16" s="83">
        <f t="shared" si="1"/>
        <v>560.3376040998329</v>
      </c>
      <c r="V16" s="83">
        <f t="shared" si="1"/>
        <v>157.79444229246707</v>
      </c>
      <c r="W16" s="84">
        <f t="shared" si="1"/>
        <v>2815.5021355601248</v>
      </c>
      <c r="X16" s="144">
        <f t="shared" si="2"/>
        <v>4158.4840179441999</v>
      </c>
      <c r="Y16" s="68">
        <v>2029.1774960412904</v>
      </c>
      <c r="Z16" s="102">
        <f t="shared" si="18"/>
        <v>7.0184080895427063E-6</v>
      </c>
      <c r="AA16" s="7">
        <f>CC20</f>
        <v>1.1380671225865118E-8</v>
      </c>
      <c r="AB16" s="103">
        <f t="shared" si="19"/>
        <v>1621.5459518266116</v>
      </c>
      <c r="AC16" s="32"/>
      <c r="AD16" s="40">
        <v>12</v>
      </c>
      <c r="AE16" s="38">
        <v>34</v>
      </c>
      <c r="AF16" s="38">
        <f t="shared" si="36"/>
        <v>2804.2891764548813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2786.2002024514309</v>
      </c>
      <c r="AK16" s="39">
        <f t="shared" si="38"/>
        <v>1.1257786752963745E-8</v>
      </c>
      <c r="AL16" s="40">
        <v>12</v>
      </c>
      <c r="AM16" s="38">
        <v>34</v>
      </c>
      <c r="AN16" s="38">
        <f t="shared" si="39"/>
        <v>2768.0272063359234</v>
      </c>
      <c r="AO16" s="39">
        <f t="shared" si="21"/>
        <v>1.3572318626316584E-8</v>
      </c>
      <c r="AP16" s="40">
        <v>12</v>
      </c>
      <c r="AQ16" s="38">
        <v>34</v>
      </c>
      <c r="AR16" s="38">
        <f t="shared" si="40"/>
        <v>2749.7680429221978</v>
      </c>
      <c r="AS16" s="39">
        <f t="shared" si="22"/>
        <v>1.4129683100210936E-8</v>
      </c>
      <c r="AT16" s="40">
        <v>12</v>
      </c>
      <c r="AU16" s="38">
        <v>34</v>
      </c>
      <c r="AV16" s="38">
        <f t="shared" si="41"/>
        <v>2731.4205478524818</v>
      </c>
      <c r="AW16" s="39">
        <f t="shared" si="23"/>
        <v>1.3827411258991218E-8</v>
      </c>
      <c r="AX16" s="40">
        <v>12</v>
      </c>
      <c r="AY16" s="38">
        <v>34</v>
      </c>
      <c r="AZ16" s="38">
        <f t="shared" si="42"/>
        <v>2712.9825404926692</v>
      </c>
      <c r="BA16" s="39">
        <f t="shared" si="24"/>
        <v>1.3061688315945904E-8</v>
      </c>
      <c r="BB16" s="40">
        <v>12</v>
      </c>
      <c r="BC16" s="38">
        <v>34</v>
      </c>
      <c r="BD16" s="38">
        <f t="shared" si="43"/>
        <v>2694.451827013143</v>
      </c>
      <c r="BE16" s="39">
        <f t="shared" si="25"/>
        <v>1.2050747838911672E-8</v>
      </c>
      <c r="BF16" s="40">
        <v>12</v>
      </c>
      <c r="BG16" s="38">
        <v>34</v>
      </c>
      <c r="BH16" s="38">
        <f t="shared" si="44"/>
        <v>2675.8262036736301</v>
      </c>
      <c r="BI16" s="39">
        <f t="shared" si="26"/>
        <v>1.0926639020796338E-8</v>
      </c>
      <c r="BJ16" s="40">
        <v>12</v>
      </c>
      <c r="BK16" s="38">
        <v>34</v>
      </c>
      <c r="BL16" s="38">
        <f t="shared" si="45"/>
        <v>2657.1034603300877</v>
      </c>
      <c r="BM16" s="39">
        <f t="shared" si="27"/>
        <v>9.7725875762492625E-9</v>
      </c>
      <c r="BN16" s="40">
        <v>12</v>
      </c>
      <c r="BO16" s="38">
        <v>34</v>
      </c>
      <c r="BP16" s="38">
        <f t="shared" si="46"/>
        <v>2638.2813841819011</v>
      </c>
      <c r="BQ16" s="39">
        <f t="shared" si="28"/>
        <v>8.6415442343418234E-9</v>
      </c>
      <c r="BR16" s="40">
        <v>12</v>
      </c>
      <c r="BS16" s="38">
        <v>34</v>
      </c>
      <c r="BT16" s="38">
        <f t="shared" si="47"/>
        <v>2619.3577637778076</v>
      </c>
      <c r="BU16" s="39">
        <f t="shared" si="29"/>
        <v>7.5666362477525882E-9</v>
      </c>
      <c r="BV16" s="40">
        <v>12</v>
      </c>
      <c r="BW16" s="38">
        <v>34</v>
      </c>
      <c r="BX16" s="38">
        <f t="shared" si="48"/>
        <v>2523.139756502494</v>
      </c>
      <c r="BY16" s="39">
        <f t="shared" si="30"/>
        <v>3.4559927888675517E-9</v>
      </c>
      <c r="BZ16" s="40">
        <v>12</v>
      </c>
      <c r="CA16" s="38">
        <v>34</v>
      </c>
      <c r="CB16" s="38">
        <f t="shared" si="49"/>
        <v>2424.0605828926882</v>
      </c>
      <c r="CC16" s="39">
        <f t="shared" si="31"/>
        <v>1.3314628745611957E-9</v>
      </c>
      <c r="CD16" s="40">
        <v>12</v>
      </c>
      <c r="CE16" s="38">
        <v>34</v>
      </c>
      <c r="CF16" s="38">
        <f t="shared" si="50"/>
        <v>2321.877010580311</v>
      </c>
      <c r="CG16" s="39">
        <f t="shared" si="32"/>
        <v>4.3496356990398025E-10</v>
      </c>
      <c r="CH16" s="40">
        <v>12</v>
      </c>
      <c r="CI16" s="38">
        <v>34</v>
      </c>
      <c r="CJ16" s="38">
        <f t="shared" si="51"/>
        <v>2216.3935653785456</v>
      </c>
      <c r="CK16" s="39">
        <f t="shared" si="33"/>
        <v>1.1876984847946491E-10</v>
      </c>
      <c r="CL16" s="40">
        <v>12</v>
      </c>
      <c r="CM16" s="38">
        <v>34</v>
      </c>
      <c r="CN16" s="38">
        <f t="shared" si="52"/>
        <v>2107.4903884848632</v>
      </c>
      <c r="CO16" s="39">
        <f t="shared" si="34"/>
        <v>2.6414574245252815E-11</v>
      </c>
      <c r="CP16" s="40">
        <v>12</v>
      </c>
      <c r="CQ16" s="38">
        <v>34</v>
      </c>
      <c r="CR16" s="38">
        <f t="shared" si="53"/>
        <v>1995.1523885675829</v>
      </c>
      <c r="CS16" s="39">
        <f t="shared" si="35"/>
        <v>4.6160463207944027E-12</v>
      </c>
    </row>
    <row r="17" spans="1:97" ht="26.4" thickBot="1" x14ac:dyDescent="0.35">
      <c r="C17" s="148">
        <v>2.5000000000000001E-2</v>
      </c>
      <c r="D17" s="124">
        <v>0.75</v>
      </c>
      <c r="E17" s="58">
        <f t="shared" si="3"/>
        <v>6.1499999999999995</v>
      </c>
      <c r="F17" s="59">
        <f t="shared" si="4"/>
        <v>6.9187499999999993</v>
      </c>
      <c r="G17" s="59">
        <f t="shared" si="5"/>
        <v>3.2031249999999996</v>
      </c>
      <c r="H17" s="60">
        <f t="shared" si="6"/>
        <v>48.199404761904759</v>
      </c>
      <c r="I17" s="65">
        <f t="shared" si="7"/>
        <v>194.39999999999998</v>
      </c>
      <c r="J17" s="65">
        <f t="shared" si="8"/>
        <v>2420.0249999999996</v>
      </c>
      <c r="K17" s="65">
        <f t="shared" si="9"/>
        <v>1672.9537499999999</v>
      </c>
      <c r="L17" s="53">
        <f t="shared" si="0"/>
        <v>3898.5787499999992</v>
      </c>
      <c r="M17" s="76">
        <f t="shared" si="10"/>
        <v>1.0856295838078186E-7</v>
      </c>
      <c r="N17" s="77">
        <f t="shared" si="11"/>
        <v>8.6935181515860466E-3</v>
      </c>
      <c r="O17" s="78">
        <f t="shared" si="12"/>
        <v>0.13081674932862816</v>
      </c>
      <c r="P17" s="89">
        <f t="shared" si="13"/>
        <v>89.977487237844969</v>
      </c>
      <c r="Q17" s="89">
        <f t="shared" si="14"/>
        <v>71.462684328084407</v>
      </c>
      <c r="R17" s="89">
        <f t="shared" si="15"/>
        <v>58.282875387823616</v>
      </c>
      <c r="S17" s="90">
        <f t="shared" si="16"/>
        <v>55.272413645518</v>
      </c>
      <c r="T17" s="82">
        <f t="shared" si="17"/>
        <v>553.36154651274649</v>
      </c>
      <c r="U17" s="83">
        <f t="shared" si="1"/>
        <v>494.43244719493396</v>
      </c>
      <c r="V17" s="83">
        <f t="shared" si="1"/>
        <v>186.68733522662248</v>
      </c>
      <c r="W17" s="84">
        <f t="shared" si="1"/>
        <v>2664.0974374677498</v>
      </c>
      <c r="X17" s="144">
        <f t="shared" si="2"/>
        <v>3898.5787664020527</v>
      </c>
      <c r="Y17" s="68">
        <v>1943.6397801670732</v>
      </c>
      <c r="Z17" s="102">
        <f t="shared" si="18"/>
        <v>6.9991928615474095E-6</v>
      </c>
      <c r="AA17" s="7">
        <f>CG20</f>
        <v>3.7140951224696226E-9</v>
      </c>
      <c r="AB17" s="103">
        <f t="shared" si="19"/>
        <v>530.64620391793233</v>
      </c>
      <c r="AC17" s="32"/>
      <c r="AD17" s="40">
        <v>13</v>
      </c>
      <c r="AE17" s="38">
        <v>36</v>
      </c>
      <c r="AF17" s="38">
        <f t="shared" si="36"/>
        <v>2827.6759706998005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2809.4361409584048</v>
      </c>
      <c r="AK17" s="39">
        <f t="shared" si="38"/>
        <v>1.376914641570654E-8</v>
      </c>
      <c r="AL17" s="40">
        <v>13</v>
      </c>
      <c r="AM17" s="38">
        <v>36</v>
      </c>
      <c r="AN17" s="38">
        <f t="shared" si="39"/>
        <v>2791.1115883898292</v>
      </c>
      <c r="AO17" s="39">
        <f t="shared" si="21"/>
        <v>1.6621959151550094E-8</v>
      </c>
      <c r="AP17" s="40">
        <v>13</v>
      </c>
      <c r="AQ17" s="38">
        <v>36</v>
      </c>
      <c r="AR17" s="38">
        <f t="shared" si="40"/>
        <v>2772.7001499177986</v>
      </c>
      <c r="AS17" s="39">
        <f t="shared" si="22"/>
        <v>1.7327867371664156E-8</v>
      </c>
      <c r="AT17" s="40">
        <v>13</v>
      </c>
      <c r="AU17" s="38">
        <v>36</v>
      </c>
      <c r="AV17" s="38">
        <f t="shared" si="41"/>
        <v>2754.1996431345597</v>
      </c>
      <c r="AW17" s="39">
        <f t="shared" si="23"/>
        <v>1.6980434644744294E-8</v>
      </c>
      <c r="AX17" s="40">
        <v>13</v>
      </c>
      <c r="AY17" s="38">
        <v>36</v>
      </c>
      <c r="AZ17" s="38">
        <f t="shared" si="42"/>
        <v>2735.6078692202759</v>
      </c>
      <c r="BA17" s="39">
        <f t="shared" si="24"/>
        <v>1.606251384105031E-8</v>
      </c>
      <c r="BB17" s="40">
        <v>13</v>
      </c>
      <c r="BC17" s="38">
        <v>36</v>
      </c>
      <c r="BD17" s="38">
        <f t="shared" si="43"/>
        <v>2716.92261604955</v>
      </c>
      <c r="BE17" s="39">
        <f t="shared" si="25"/>
        <v>1.4840409408773169E-8</v>
      </c>
      <c r="BF17" s="40">
        <v>13</v>
      </c>
      <c r="BG17" s="38">
        <v>36</v>
      </c>
      <c r="BH17" s="38">
        <f t="shared" si="44"/>
        <v>2698.1416615036924</v>
      </c>
      <c r="BI17" s="39">
        <f t="shared" si="26"/>
        <v>1.3475594939094343E-8</v>
      </c>
      <c r="BJ17" s="40">
        <v>13</v>
      </c>
      <c r="BK17" s="38">
        <v>36</v>
      </c>
      <c r="BL17" s="38">
        <f t="shared" si="45"/>
        <v>2679.2627770068225</v>
      </c>
      <c r="BM17" s="39">
        <f t="shared" si="27"/>
        <v>1.2070147265734608E-8</v>
      </c>
      <c r="BN17" s="40">
        <v>13</v>
      </c>
      <c r="BO17" s="38">
        <v>36</v>
      </c>
      <c r="BP17" s="38">
        <f t="shared" si="46"/>
        <v>2660.2837313043419</v>
      </c>
      <c r="BQ17" s="39">
        <f t="shared" si="28"/>
        <v>1.0689283227246577E-8</v>
      </c>
      <c r="BR17" s="40">
        <v>13</v>
      </c>
      <c r="BS17" s="38">
        <v>36</v>
      </c>
      <c r="BT17" s="38">
        <f t="shared" si="47"/>
        <v>2641.202294502255</v>
      </c>
      <c r="BU17" s="39">
        <f t="shared" si="29"/>
        <v>9.3740511926007469E-9</v>
      </c>
      <c r="BV17" s="40">
        <v>13</v>
      </c>
      <c r="BW17" s="38">
        <v>36</v>
      </c>
      <c r="BX17" s="38">
        <f t="shared" si="48"/>
        <v>2544.1818625848241</v>
      </c>
      <c r="BY17" s="39">
        <f t="shared" si="30"/>
        <v>4.3166288488593376E-9</v>
      </c>
      <c r="BZ17" s="40">
        <v>13</v>
      </c>
      <c r="CA17" s="38">
        <v>36</v>
      </c>
      <c r="CB17" s="38">
        <f t="shared" si="49"/>
        <v>2444.2764032029859</v>
      </c>
      <c r="CC17" s="39">
        <f t="shared" si="31"/>
        <v>1.6782171190774207E-9</v>
      </c>
      <c r="CD17" s="40">
        <v>13</v>
      </c>
      <c r="CE17" s="38">
        <v>36</v>
      </c>
      <c r="CF17" s="38">
        <f t="shared" si="50"/>
        <v>2341.2406555154944</v>
      </c>
      <c r="CG17" s="39">
        <f t="shared" si="32"/>
        <v>5.5385453755584597E-10</v>
      </c>
      <c r="CH17" s="40">
        <v>13</v>
      </c>
      <c r="CI17" s="38">
        <v>36</v>
      </c>
      <c r="CJ17" s="38">
        <f t="shared" si="51"/>
        <v>2234.8775151489467</v>
      </c>
      <c r="CK17" s="39">
        <f t="shared" si="33"/>
        <v>1.5298312052278592E-10</v>
      </c>
      <c r="CL17" s="40">
        <v>13</v>
      </c>
      <c r="CM17" s="38">
        <v>36</v>
      </c>
      <c r="CN17" s="38">
        <f t="shared" si="52"/>
        <v>2125.0661237201821</v>
      </c>
      <c r="CO17" s="39">
        <f t="shared" si="34"/>
        <v>3.4471633693468648E-11</v>
      </c>
      <c r="CP17" s="40">
        <v>13</v>
      </c>
      <c r="CQ17" s="38">
        <v>36</v>
      </c>
      <c r="CR17" s="38">
        <f t="shared" si="53"/>
        <v>2011.7912640410732</v>
      </c>
      <c r="CS17" s="39">
        <f t="shared" si="35"/>
        <v>6.1150265880172255E-12</v>
      </c>
    </row>
    <row r="18" spans="1:97" x14ac:dyDescent="0.3">
      <c r="A18" s="37" t="s">
        <v>105</v>
      </c>
      <c r="B18" s="37">
        <v>8</v>
      </c>
      <c r="C18" s="37">
        <f>B18*($C$17+1)</f>
        <v>8.1999999999999993</v>
      </c>
      <c r="D18" s="124">
        <v>0.7</v>
      </c>
      <c r="E18" s="58">
        <f t="shared" si="3"/>
        <v>5.7399999999999993</v>
      </c>
      <c r="F18" s="59">
        <f t="shared" si="4"/>
        <v>6.4574999999999996</v>
      </c>
      <c r="G18" s="59">
        <f t="shared" si="5"/>
        <v>3.84375</v>
      </c>
      <c r="H18" s="60">
        <f t="shared" si="6"/>
        <v>48.199404761904759</v>
      </c>
      <c r="I18" s="65">
        <f t="shared" si="7"/>
        <v>181.43999999999997</v>
      </c>
      <c r="J18" s="65">
        <f t="shared" si="8"/>
        <v>2258.6899999999996</v>
      </c>
      <c r="K18" s="65">
        <f t="shared" si="9"/>
        <v>1561.4234999999999</v>
      </c>
      <c r="L18" s="53">
        <f t="shared" si="0"/>
        <v>3638.6734999999994</v>
      </c>
      <c r="M18" s="76">
        <f t="shared" si="10"/>
        <v>1.0865309130266042E-7</v>
      </c>
      <c r="N18" s="77">
        <f t="shared" si="11"/>
        <v>1.0440882992365026E-2</v>
      </c>
      <c r="O18" s="78">
        <f t="shared" si="12"/>
        <v>0.13092535815822809</v>
      </c>
      <c r="P18" s="89">
        <f t="shared" si="13"/>
        <v>84.59253006363852</v>
      </c>
      <c r="Q18" s="89">
        <f t="shared" si="14"/>
        <v>66.939219772367053</v>
      </c>
      <c r="R18" s="89">
        <f t="shared" si="15"/>
        <v>54.925973318081411</v>
      </c>
      <c r="S18" s="90">
        <f t="shared" si="16"/>
        <v>52.069744041328079</v>
      </c>
      <c r="T18" s="82">
        <f t="shared" si="17"/>
        <v>485.56112256528507</v>
      </c>
      <c r="U18" s="83">
        <f t="shared" si="1"/>
        <v>432.26001168006024</v>
      </c>
      <c r="V18" s="83">
        <f t="shared" si="1"/>
        <v>211.12170994137543</v>
      </c>
      <c r="W18" s="84">
        <f t="shared" si="1"/>
        <v>2509.7306688967506</v>
      </c>
      <c r="X18" s="144">
        <f t="shared" si="2"/>
        <v>3638.6735130834713</v>
      </c>
      <c r="Y18" s="68">
        <v>1855.3397456221821</v>
      </c>
      <c r="Z18" s="102">
        <f t="shared" si="18"/>
        <v>6.9799457271879238E-6</v>
      </c>
      <c r="AA18" s="7">
        <f>CK20</f>
        <v>1.0143480570666318E-9</v>
      </c>
      <c r="AB18" s="103">
        <f t="shared" si="19"/>
        <v>145.32320116983084</v>
      </c>
      <c r="AC18" s="32"/>
      <c r="AD18" s="40">
        <v>14</v>
      </c>
      <c r="AE18" s="38">
        <v>38</v>
      </c>
      <c r="AF18" s="38">
        <f t="shared" si="36"/>
        <v>2849.977454502693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2831.5937697822428</v>
      </c>
      <c r="AK18" s="39">
        <f t="shared" si="38"/>
        <v>1.6632809760737104E-8</v>
      </c>
      <c r="AL18" s="40">
        <v>14</v>
      </c>
      <c r="AM18" s="38">
        <v>38</v>
      </c>
      <c r="AN18" s="38">
        <f t="shared" si="39"/>
        <v>2813.1246940375522</v>
      </c>
      <c r="AO18" s="39">
        <f t="shared" si="21"/>
        <v>2.0103864766993987E-8</v>
      </c>
      <c r="AP18" s="40">
        <v>14</v>
      </c>
      <c r="AQ18" s="38">
        <v>38</v>
      </c>
      <c r="AR18" s="38">
        <f t="shared" si="40"/>
        <v>2794.5680471324763</v>
      </c>
      <c r="AS18" s="39">
        <f t="shared" si="22"/>
        <v>2.0984127974826904E-8</v>
      </c>
      <c r="AT18" s="40">
        <v>14</v>
      </c>
      <c r="AU18" s="38">
        <v>38</v>
      </c>
      <c r="AV18" s="38">
        <f t="shared" si="41"/>
        <v>2775.9216294469106</v>
      </c>
      <c r="AW18" s="39">
        <f t="shared" si="23"/>
        <v>2.0589847052631205E-8</v>
      </c>
      <c r="AX18" s="40">
        <v>14</v>
      </c>
      <c r="AY18" s="38">
        <v>38</v>
      </c>
      <c r="AZ18" s="38">
        <f t="shared" si="42"/>
        <v>2757.1832248192354</v>
      </c>
      <c r="BA18" s="39">
        <f t="shared" si="24"/>
        <v>1.9502339177225147E-8</v>
      </c>
      <c r="BB18" s="40">
        <v>14</v>
      </c>
      <c r="BC18" s="38">
        <v>38</v>
      </c>
      <c r="BD18" s="38">
        <f t="shared" si="43"/>
        <v>2738.3506036773379</v>
      </c>
      <c r="BE18" s="39">
        <f t="shared" si="25"/>
        <v>1.8042580412109296E-8</v>
      </c>
      <c r="BF18" s="40">
        <v>14</v>
      </c>
      <c r="BG18" s="38">
        <v>38</v>
      </c>
      <c r="BH18" s="38">
        <f t="shared" si="44"/>
        <v>2719.4215263769802</v>
      </c>
      <c r="BI18" s="39">
        <f t="shared" si="26"/>
        <v>1.6405570977778759E-8</v>
      </c>
      <c r="BJ18" s="40">
        <v>14</v>
      </c>
      <c r="BK18" s="38">
        <v>38</v>
      </c>
      <c r="BL18" s="38">
        <f t="shared" si="45"/>
        <v>2700.3937467658234</v>
      </c>
      <c r="BM18" s="39">
        <f t="shared" si="27"/>
        <v>1.4714924243832447E-8</v>
      </c>
      <c r="BN18" s="40">
        <v>14</v>
      </c>
      <c r="BO18" s="38">
        <v>38</v>
      </c>
      <c r="BP18" s="38">
        <f t="shared" si="46"/>
        <v>2681.265015991677</v>
      </c>
      <c r="BQ18" s="39">
        <f t="shared" si="28"/>
        <v>1.3049921922055379E-8</v>
      </c>
      <c r="BR18" s="40">
        <v>14</v>
      </c>
      <c r="BS18" s="38">
        <v>38</v>
      </c>
      <c r="BT18" s="38">
        <f t="shared" si="47"/>
        <v>2662.0330865736773</v>
      </c>
      <c r="BU18" s="39">
        <f t="shared" si="29"/>
        <v>1.1460741642022204E-8</v>
      </c>
      <c r="BV18" s="40">
        <v>14</v>
      </c>
      <c r="BW18" s="38">
        <v>38</v>
      </c>
      <c r="BX18" s="38">
        <f t="shared" si="48"/>
        <v>2564.2474681167105</v>
      </c>
      <c r="BY18" s="39">
        <f t="shared" si="30"/>
        <v>5.3181266099190063E-9</v>
      </c>
      <c r="BZ18" s="40">
        <v>14</v>
      </c>
      <c r="CA18" s="38">
        <v>38</v>
      </c>
      <c r="CB18" s="38">
        <f t="shared" si="49"/>
        <v>2463.5540683883432</v>
      </c>
      <c r="CC18" s="39">
        <f t="shared" si="31"/>
        <v>2.0852868062310392E-9</v>
      </c>
      <c r="CD18" s="40">
        <v>14</v>
      </c>
      <c r="CE18" s="38">
        <v>38</v>
      </c>
      <c r="CF18" s="38">
        <f t="shared" si="50"/>
        <v>2359.7056922094748</v>
      </c>
      <c r="CG18" s="39">
        <f t="shared" si="32"/>
        <v>6.9480701654287624E-10</v>
      </c>
      <c r="CH18" s="40">
        <v>14</v>
      </c>
      <c r="CI18" s="38">
        <v>38</v>
      </c>
      <c r="CJ18" s="38">
        <f t="shared" si="51"/>
        <v>2252.5036806721514</v>
      </c>
      <c r="CK18" s="39">
        <f t="shared" si="33"/>
        <v>1.9399848660997319E-10</v>
      </c>
      <c r="CL18" s="40">
        <v>14</v>
      </c>
      <c r="CM18" s="38">
        <v>38</v>
      </c>
      <c r="CN18" s="38">
        <f t="shared" si="52"/>
        <v>2141.8262222001003</v>
      </c>
      <c r="CO18" s="39">
        <f t="shared" si="34"/>
        <v>4.4253451684499082E-11</v>
      </c>
      <c r="CP18" s="40">
        <v>14</v>
      </c>
      <c r="CQ18" s="38">
        <v>38</v>
      </c>
      <c r="CR18" s="38">
        <f t="shared" si="53"/>
        <v>2027.6579795893576</v>
      </c>
      <c r="CS18" s="39">
        <f t="shared" si="35"/>
        <v>7.9614459185059531E-12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18.45</v>
      </c>
      <c r="D19" s="124">
        <v>0.65</v>
      </c>
      <c r="E19" s="58">
        <f t="shared" si="3"/>
        <v>5.33</v>
      </c>
      <c r="F19" s="59">
        <f t="shared" si="4"/>
        <v>5.9962499999999999</v>
      </c>
      <c r="G19" s="59">
        <f t="shared" si="5"/>
        <v>4.484375</v>
      </c>
      <c r="H19" s="60">
        <f t="shared" si="6"/>
        <v>48.199404761904759</v>
      </c>
      <c r="I19" s="65">
        <f t="shared" si="7"/>
        <v>168.48</v>
      </c>
      <c r="J19" s="65">
        <f t="shared" si="8"/>
        <v>2097.355</v>
      </c>
      <c r="K19" s="65">
        <f t="shared" si="9"/>
        <v>1449.8932500000001</v>
      </c>
      <c r="L19" s="53">
        <f t="shared" si="0"/>
        <v>3378.7682500000001</v>
      </c>
      <c r="M19" s="76">
        <f t="shared" si="10"/>
        <v>1.0874337401216685E-7</v>
      </c>
      <c r="N19" s="77">
        <f t="shared" si="11"/>
        <v>1.2191151695895269E-2</v>
      </c>
      <c r="O19" s="78">
        <f t="shared" si="12"/>
        <v>0.13103414747969064</v>
      </c>
      <c r="P19" s="89">
        <f t="shared" si="13"/>
        <v>79.093688238075444</v>
      </c>
      <c r="Q19" s="89">
        <f t="shared" si="14"/>
        <v>62.359127334292438</v>
      </c>
      <c r="R19" s="89">
        <f t="shared" si="15"/>
        <v>51.504350189055799</v>
      </c>
      <c r="S19" s="90">
        <f t="shared" si="16"/>
        <v>48.803780348411323</v>
      </c>
      <c r="T19" s="82">
        <f t="shared" si="17"/>
        <v>421.56935830894213</v>
      </c>
      <c r="U19" s="83">
        <f t="shared" si="1"/>
        <v>373.92091727825101</v>
      </c>
      <c r="V19" s="83">
        <f t="shared" si="1"/>
        <v>230.9648203790471</v>
      </c>
      <c r="W19" s="84">
        <f t="shared" si="1"/>
        <v>2352.3131629241707</v>
      </c>
      <c r="X19" s="144">
        <f t="shared" si="2"/>
        <v>3378.7682588904108</v>
      </c>
      <c r="Y19" s="68">
        <v>1764.1770587819199</v>
      </c>
      <c r="Z19" s="102">
        <f t="shared" si="18"/>
        <v>6.9606666069287406E-6</v>
      </c>
      <c r="AA19" s="7">
        <f>CO20</f>
        <v>2.2599885972978422E-10</v>
      </c>
      <c r="AB19" s="103">
        <f t="shared" si="19"/>
        <v>32.467990853752703</v>
      </c>
      <c r="AC19" s="32"/>
      <c r="AD19" s="41">
        <v>15</v>
      </c>
      <c r="AE19" s="42">
        <v>40</v>
      </c>
      <c r="AF19" s="42">
        <f t="shared" si="36"/>
        <v>2871.2973196275257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2852.7761118266349</v>
      </c>
      <c r="AK19" s="39">
        <f t="shared" si="38"/>
        <v>1.9871038492813171E-8</v>
      </c>
      <c r="AL19" s="41">
        <v>15</v>
      </c>
      <c r="AM19" s="42">
        <v>40</v>
      </c>
      <c r="AN19" s="42">
        <f t="shared" si="39"/>
        <v>2834.1688742157007</v>
      </c>
      <c r="AO19" s="39">
        <f t="shared" si="21"/>
        <v>2.4045936857265306E-8</v>
      </c>
      <c r="AP19" s="41">
        <v>15</v>
      </c>
      <c r="AQ19" s="42">
        <v>40</v>
      </c>
      <c r="AR19" s="42">
        <f t="shared" si="40"/>
        <v>2815.4734103496162</v>
      </c>
      <c r="AS19" s="39">
        <f t="shared" si="22"/>
        <v>2.5128666056989937E-8</v>
      </c>
      <c r="AT19" s="41">
        <v>15</v>
      </c>
      <c r="AU19" s="42">
        <v>40</v>
      </c>
      <c r="AV19" s="42">
        <f t="shared" si="41"/>
        <v>2796.68750415354</v>
      </c>
      <c r="AW19" s="39">
        <f t="shared" si="23"/>
        <v>2.4686381803156177E-8</v>
      </c>
      <c r="AX19" s="41">
        <v>15</v>
      </c>
      <c r="AY19" s="42">
        <v>40</v>
      </c>
      <c r="AZ19" s="42">
        <f t="shared" si="42"/>
        <v>2777.8089228873819</v>
      </c>
      <c r="BA19" s="39">
        <f t="shared" si="24"/>
        <v>2.3411357519387191E-8</v>
      </c>
      <c r="BB19" s="41">
        <v>15</v>
      </c>
      <c r="BC19" s="42">
        <v>40</v>
      </c>
      <c r="BD19" s="42">
        <f t="shared" si="43"/>
        <v>2758.8354203002441</v>
      </c>
      <c r="BE19" s="39">
        <f t="shared" si="25"/>
        <v>2.1686236538344957E-8</v>
      </c>
      <c r="BF19" s="41">
        <v>15</v>
      </c>
      <c r="BG19" s="42">
        <v>40</v>
      </c>
      <c r="BH19" s="42">
        <f t="shared" si="44"/>
        <v>2739.7647399937514</v>
      </c>
      <c r="BI19" s="39">
        <f t="shared" si="26"/>
        <v>1.9743900345259635E-8</v>
      </c>
      <c r="BJ19" s="41">
        <v>15</v>
      </c>
      <c r="BK19" s="42">
        <v>40</v>
      </c>
      <c r="BL19" s="42">
        <f t="shared" si="45"/>
        <v>2720.5946190127356</v>
      </c>
      <c r="BM19" s="39">
        <f t="shared" si="27"/>
        <v>1.7732356185243241E-8</v>
      </c>
      <c r="BN19" s="41">
        <v>15</v>
      </c>
      <c r="BO19" s="42">
        <v>40</v>
      </c>
      <c r="BP19" s="42">
        <f t="shared" si="46"/>
        <v>2701.322791681996</v>
      </c>
      <c r="BQ19" s="39">
        <f t="shared" si="28"/>
        <v>1.5746870674102496E-8</v>
      </c>
      <c r="BR19" s="41">
        <v>15</v>
      </c>
      <c r="BS19" s="42">
        <v>40</v>
      </c>
      <c r="BT19" s="42">
        <f t="shared" si="47"/>
        <v>2681.9469937078993</v>
      </c>
      <c r="BU19" s="39">
        <f t="shared" si="29"/>
        <v>1.3848045843628391E-8</v>
      </c>
      <c r="BV19" s="41">
        <v>15</v>
      </c>
      <c r="BW19" s="42">
        <v>40</v>
      </c>
      <c r="BX19" s="42">
        <f t="shared" si="48"/>
        <v>2583.4298690443256</v>
      </c>
      <c r="BY19" s="39">
        <f t="shared" si="30"/>
        <v>6.4724417840443248E-9</v>
      </c>
      <c r="BZ19" s="41">
        <v>15</v>
      </c>
      <c r="CA19" s="42">
        <v>40</v>
      </c>
      <c r="CB19" s="42">
        <f t="shared" si="49"/>
        <v>2481.9832108304299</v>
      </c>
      <c r="CC19" s="39">
        <f t="shared" si="31"/>
        <v>2.5583629052258921E-9</v>
      </c>
      <c r="CD19" s="41">
        <v>15</v>
      </c>
      <c r="CE19" s="42">
        <v>40</v>
      </c>
      <c r="CF19" s="42">
        <f t="shared" si="50"/>
        <v>2377.3579746907685</v>
      </c>
      <c r="CG19" s="39">
        <f t="shared" si="32"/>
        <v>8.6013850870157818E-10</v>
      </c>
      <c r="CH19" s="41">
        <v>15</v>
      </c>
      <c r="CI19" s="42">
        <v>40</v>
      </c>
      <c r="CJ19" s="42">
        <f t="shared" si="51"/>
        <v>2269.3540156069935</v>
      </c>
      <c r="CK19" s="39">
        <f t="shared" si="33"/>
        <v>2.4261327001088114E-10</v>
      </c>
      <c r="CL19" s="41">
        <v>15</v>
      </c>
      <c r="CM19" s="42">
        <v>40</v>
      </c>
      <c r="CN19" s="42">
        <f t="shared" si="52"/>
        <v>2157.8486107653102</v>
      </c>
      <c r="CO19" s="39">
        <f t="shared" si="34"/>
        <v>5.5986301168720084E-11</v>
      </c>
      <c r="CP19" s="41">
        <v>15</v>
      </c>
      <c r="CQ19" s="42">
        <v>40</v>
      </c>
      <c r="CR19" s="42">
        <f t="shared" si="53"/>
        <v>2042.8263082285343</v>
      </c>
      <c r="CS19" s="39">
        <f t="shared" si="35"/>
        <v>1.0206511125639518E-11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25.624999999999996</v>
      </c>
      <c r="D20" s="125">
        <v>0.6</v>
      </c>
      <c r="E20" s="61">
        <f t="shared" si="3"/>
        <v>4.919999999999999</v>
      </c>
      <c r="F20" s="62">
        <f t="shared" si="4"/>
        <v>5.5349999999999993</v>
      </c>
      <c r="G20" s="62">
        <f t="shared" si="5"/>
        <v>5.125</v>
      </c>
      <c r="H20" s="63">
        <f t="shared" si="6"/>
        <v>48.199404761904759</v>
      </c>
      <c r="I20" s="66">
        <f t="shared" si="7"/>
        <v>155.51999999999998</v>
      </c>
      <c r="J20" s="66">
        <f t="shared" si="8"/>
        <v>1936.0199999999995</v>
      </c>
      <c r="K20" s="66">
        <f t="shared" si="9"/>
        <v>1338.3629999999998</v>
      </c>
      <c r="L20" s="54">
        <f t="shared" si="0"/>
        <v>3118.8629999999994</v>
      </c>
      <c r="M20" s="79">
        <f t="shared" si="10"/>
        <v>1.0883380688299908E-7</v>
      </c>
      <c r="N20" s="80">
        <f t="shared" si="11"/>
        <v>1.3944331506884258E-2</v>
      </c>
      <c r="O20" s="81">
        <f t="shared" si="12"/>
        <v>0.13114311774331625</v>
      </c>
      <c r="P20" s="89">
        <f t="shared" si="13"/>
        <v>73.479285239904016</v>
      </c>
      <c r="Q20" s="89">
        <f t="shared" si="14"/>
        <v>57.726815986139258</v>
      </c>
      <c r="R20" s="89">
        <f t="shared" si="15"/>
        <v>48.014292721724331</v>
      </c>
      <c r="S20" s="90">
        <f t="shared" si="16"/>
        <v>45.472630951665941</v>
      </c>
      <c r="T20" s="85">
        <f t="shared" si="17"/>
        <v>361.51808338032771</v>
      </c>
      <c r="U20" s="86">
        <f t="shared" si="1"/>
        <v>319.51792648328075</v>
      </c>
      <c r="V20" s="86">
        <f t="shared" si="1"/>
        <v>246.0732501988372</v>
      </c>
      <c r="W20" s="87">
        <f t="shared" si="1"/>
        <v>2191.753744828065</v>
      </c>
      <c r="X20" s="145">
        <f t="shared" si="2"/>
        <v>3118.8630048905111</v>
      </c>
      <c r="Y20" s="69">
        <v>1670.1390867150631</v>
      </c>
      <c r="Z20" s="104">
        <f t="shared" si="18"/>
        <v>6.9413554209697746E-6</v>
      </c>
      <c r="AA20" s="105">
        <f>CS20</f>
        <v>3.9651690662601042E-11</v>
      </c>
      <c r="AB20" s="106">
        <f t="shared" si="19"/>
        <v>5.7123844347191364</v>
      </c>
      <c r="AC20" s="32"/>
      <c r="AF20" s="49" t="s">
        <v>187</v>
      </c>
      <c r="AG20" s="50">
        <f>SUM(AG4:AG19)</f>
        <v>0</v>
      </c>
      <c r="AJ20" s="49" t="s">
        <v>187</v>
      </c>
      <c r="AK20" s="50">
        <f>SUM(AK4:AK19)</f>
        <v>9.7213426057728785E-8</v>
      </c>
      <c r="AN20" s="49" t="s">
        <v>187</v>
      </c>
      <c r="AO20" s="50">
        <f>SUM(AO4:AO19)</f>
        <v>1.1711832146188138E-7</v>
      </c>
      <c r="AR20" s="49" t="s">
        <v>187</v>
      </c>
      <c r="AS20" s="50">
        <f>SUM(AS4:AS19)</f>
        <v>1.2184455573936097E-7</v>
      </c>
      <c r="AV20" s="49" t="s">
        <v>187</v>
      </c>
      <c r="AW20" s="50">
        <f>SUM(AW4:AW19)</f>
        <v>1.1915798986325167E-7</v>
      </c>
      <c r="AZ20" s="49" t="s">
        <v>187</v>
      </c>
      <c r="BA20" s="50">
        <f>SUM(BA4:BA19)</f>
        <v>1.1248540745492267E-7</v>
      </c>
      <c r="BD20" s="49" t="s">
        <v>187</v>
      </c>
      <c r="BE20" s="50">
        <f>SUM(BE4:BE19)</f>
        <v>1.0371266737879845E-7</v>
      </c>
      <c r="BH20" s="49" t="s">
        <v>187</v>
      </c>
      <c r="BI20" s="50">
        <f>SUM(BI4:BI19)</f>
        <v>9.3979269818069668E-8</v>
      </c>
      <c r="BL20" s="49" t="s">
        <v>187</v>
      </c>
      <c r="BM20" s="50">
        <f>SUM(BM4:BM19)</f>
        <v>8.4002040784976613E-8</v>
      </c>
      <c r="BP20" s="49" t="s">
        <v>187</v>
      </c>
      <c r="BQ20" s="50">
        <f>SUM(BQ4:BQ19)</f>
        <v>7.4235899150271872E-8</v>
      </c>
      <c r="BT20" s="49" t="s">
        <v>187</v>
      </c>
      <c r="BU20" s="50">
        <f>SUM(BU4:BU19)</f>
        <v>6.4964459151284898E-8</v>
      </c>
      <c r="BX20" s="49" t="s">
        <v>187</v>
      </c>
      <c r="BY20" s="50">
        <f>SUM(BY4:BY19)</f>
        <v>2.9596170687406078E-8</v>
      </c>
      <c r="CB20" s="49" t="s">
        <v>187</v>
      </c>
      <c r="CC20" s="50">
        <f>SUM(CC4:CC19)</f>
        <v>1.1380671225865118E-8</v>
      </c>
      <c r="CF20" s="49" t="s">
        <v>187</v>
      </c>
      <c r="CG20" s="50">
        <f>SUM(CG4:CG19)</f>
        <v>3.7140951224696226E-9</v>
      </c>
      <c r="CJ20" s="49" t="s">
        <v>187</v>
      </c>
      <c r="CK20" s="50">
        <f>SUM(CK4:CK19)</f>
        <v>1.0143480570666318E-9</v>
      </c>
      <c r="CN20" s="49" t="s">
        <v>187</v>
      </c>
      <c r="CO20" s="50">
        <f>SUM(CO4:CO19)</f>
        <v>2.2599885972978422E-10</v>
      </c>
      <c r="CR20" s="49" t="s">
        <v>187</v>
      </c>
      <c r="CS20" s="50">
        <f>SUM(CS4:CS19)</f>
        <v>3.9651690662601042E-11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3.8559523809523806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</mergeCells>
  <pageMargins left="0.7" right="0.7" top="0.75" bottom="0.75" header="0.3" footer="0.3"/>
  <drawing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1"/>
  <dimension ref="A1:CS38"/>
  <sheetViews>
    <sheetView topLeftCell="D1" zoomScale="60" zoomScaleNormal="60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 customWidth="1"/>
    <col min="21" max="21" width="13.33203125" style="37" customWidth="1"/>
    <col min="22" max="23" width="9.1093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8.4</v>
      </c>
      <c r="F4" s="120">
        <f>($C$19*D4)/2</f>
        <v>9.4500000000000011</v>
      </c>
      <c r="G4" s="120">
        <f>$B$15*(1-D4)*($C$17+1)</f>
        <v>0</v>
      </c>
      <c r="H4" s="121">
        <f>$B$15*$C$21</f>
        <v>49.375</v>
      </c>
      <c r="I4" s="67">
        <f>D4*ABS($B$36)</f>
        <v>259.2</v>
      </c>
      <c r="J4" s="67">
        <f>E4*ABS($B$35)</f>
        <v>3305.4</v>
      </c>
      <c r="K4" s="67">
        <f>F4*ABS($B$33)</f>
        <v>2285.0100000000002</v>
      </c>
      <c r="L4" s="146">
        <f t="shared" ref="L4:L20" si="0">(K4+J4)-I4</f>
        <v>5331.21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0.13345386999738759</v>
      </c>
      <c r="P4" s="89">
        <f>((($B$30*(Y4^6)+$B$29*(Y4^5)+$B$28 *(Y4^4)+$B$27*(Y4^3)+$B$26*(Y4^2)+$B$25*(Y4)+$B$24)))*($C$17+1)</f>
        <v>115.44958738587862</v>
      </c>
      <c r="Q4" s="89">
        <f>((($C$30*(Y4^6)+$C$29*(Y4^5)+$C$28 *(Y4^4)+$C$27*(Y4^3)+$C$26*(Y4^2)+$C$25*(Y4)+$C$24)))*($C$17+1)</f>
        <v>93.11378406108679</v>
      </c>
      <c r="R4" s="89">
        <f>((($D$30*(Y4^6)+$D$29*(Y4^5)+$D$28 *(Y4^4)+$D$27*(Y4^3)+$D$26*(Y4^2)+$D$25*(Y4)+$D$24)))*($C$17+1)</f>
        <v>74.312774821713646</v>
      </c>
      <c r="S4" s="90">
        <f>((($E$30*(Y4^6)+$E$29*(Y4^5)+$E$28 *(Y4^4)+$E$27*(Y4^3)+$E$26*(Y4^2)+$E$25*(Y4)+$E$24)))*($C$17+1)</f>
        <v>70.511558614447665</v>
      </c>
      <c r="T4" s="82">
        <f>P4*E4</f>
        <v>969.77653404138039</v>
      </c>
      <c r="U4" s="83">
        <f t="shared" ref="U4:W20" si="2">Q4*F4</f>
        <v>879.92525937727021</v>
      </c>
      <c r="V4" s="83">
        <f t="shared" si="2"/>
        <v>0</v>
      </c>
      <c r="W4" s="84">
        <f t="shared" si="2"/>
        <v>3481.5082065883535</v>
      </c>
      <c r="X4" s="144">
        <f t="shared" ref="X4:X20" si="3">W4+V4+U4+T4</f>
        <v>5331.2100000070041</v>
      </c>
      <c r="Y4" s="68">
        <v>2306.4591937982227</v>
      </c>
      <c r="Z4" s="99">
        <f>M4*(E4+F4+G4+H4)</f>
        <v>7.2679991174273457E-6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2306.4591937982227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2291.6096508993669</v>
      </c>
      <c r="AK4" s="39">
        <f>(($B$11*$O$5*($N$5^0.5)*EXP($B$10/AJ4))/($B$6*6))*($B$5*10^-6)</f>
        <v>6.0954139663636845E-11</v>
      </c>
      <c r="AL4" s="40">
        <v>0</v>
      </c>
      <c r="AM4" s="38">
        <v>10</v>
      </c>
      <c r="AN4" s="38">
        <f>Y6</f>
        <v>2276.6881628176679</v>
      </c>
      <c r="AO4" s="39">
        <f>(($B$11*$O$6*($N$6^0.5)*EXP($B$10/AN4))/($B$6*6))*($B$5*10^-6)</f>
        <v>7.1017660597822219E-11</v>
      </c>
      <c r="AP4" s="40">
        <v>0</v>
      </c>
      <c r="AQ4" s="38">
        <v>10</v>
      </c>
      <c r="AR4" s="38">
        <f>Y7</f>
        <v>2261.6930444836312</v>
      </c>
      <c r="AS4" s="39">
        <f>(($B$11*$O$7*($N$7^0.5)*EXP($B$10/AR4))/($B$6*6))*($B$5*10^-6)</f>
        <v>7.140429634003736E-11</v>
      </c>
      <c r="AT4" s="40">
        <v>0</v>
      </c>
      <c r="AU4" s="38">
        <v>10</v>
      </c>
      <c r="AV4" s="38">
        <f>Y8</f>
        <v>2246.6226015585639</v>
      </c>
      <c r="AW4" s="39">
        <f>(($B$11*$O$8*($N$8^0.5)*EXP($B$10/AV4))/($B$6*6))*($B$5*10^-6)</f>
        <v>6.7440561873050191E-11</v>
      </c>
      <c r="AX4" s="40">
        <v>0</v>
      </c>
      <c r="AY4" s="38">
        <v>10</v>
      </c>
      <c r="AZ4" s="38">
        <f>Y9</f>
        <v>2231.475132863507</v>
      </c>
      <c r="BA4" s="39">
        <f>(($B$11*$O$9*($N$9^0.5)*EXP($B$10/AZ4))/($B$6*6))*($B$5*10^-6)</f>
        <v>6.1442339690191913E-11</v>
      </c>
      <c r="BB4" s="40">
        <v>0</v>
      </c>
      <c r="BC4" s="38">
        <v>10</v>
      </c>
      <c r="BD4" s="38">
        <f>Y10</f>
        <v>2216.2489329727855</v>
      </c>
      <c r="BE4" s="39">
        <f>(($B$11*$O$10*($N$10^0.5)*EXP($B$10/BD4))/($B$6*6))*($B$5*10^-6)</f>
        <v>5.4633744020889043E-11</v>
      </c>
      <c r="BF4" s="40">
        <v>0</v>
      </c>
      <c r="BG4" s="38">
        <v>10</v>
      </c>
      <c r="BH4" s="38">
        <f>Y11</f>
        <v>2200.9422949851023</v>
      </c>
      <c r="BI4" s="39">
        <f>(($B$11*$O$11*($N$11^0.5)*EXP($B$10/BH4))/($B$6*6))*($B$5*10^-6)</f>
        <v>4.7708177046620607E-11</v>
      </c>
      <c r="BJ4" s="40">
        <v>0</v>
      </c>
      <c r="BK4" s="38">
        <v>10</v>
      </c>
      <c r="BL4" s="38">
        <f>Y12</f>
        <v>2185.5535134844972</v>
      </c>
      <c r="BM4" s="39">
        <f>(($B$11*$O$12*($N$12^0.5)*EXP($B$10/BL4))/($B$6*6))*($B$5*10^-6)</f>
        <v>4.1062534925750557E-11</v>
      </c>
      <c r="BN4" s="40">
        <v>0</v>
      </c>
      <c r="BO4" s="38">
        <v>10</v>
      </c>
      <c r="BP4" s="38">
        <f>Y13</f>
        <v>2170.080887703707</v>
      </c>
      <c r="BQ4" s="39">
        <f>(($B$11*$O$13*($N$13^0.5)*EXP($B$10/BP4))/($B$6*6))*($B$5*10^-6)</f>
        <v>3.4915463053376277E-11</v>
      </c>
      <c r="BR4" s="40">
        <v>0</v>
      </c>
      <c r="BS4" s="38">
        <v>10</v>
      </c>
      <c r="BT4" s="38">
        <f>Y14</f>
        <v>2154.5227249019022</v>
      </c>
      <c r="BU4" s="39">
        <f>(($B$11*$O$14*($N$14^0.5)*EXP($B$10/BT4))/($B$6*6))*($B$5*10^-6)</f>
        <v>2.9374406848490816E-11</v>
      </c>
      <c r="BV4" s="40">
        <v>0</v>
      </c>
      <c r="BW4" s="38">
        <v>10</v>
      </c>
      <c r="BX4" s="38">
        <f>Y15</f>
        <v>2075.3906457917737</v>
      </c>
      <c r="BY4" s="39">
        <f>(($B$11*$O$15*($N$15^0.5)*EXP($B$10/BX4))/($B$6*6))*($B$5*10^-6)</f>
        <v>1.0843666602870388E-11</v>
      </c>
      <c r="BZ4" s="40">
        <v>0</v>
      </c>
      <c r="CA4" s="38">
        <v>10</v>
      </c>
      <c r="CB4" s="38">
        <f>Y16</f>
        <v>1993.8778517653948</v>
      </c>
      <c r="CC4" s="39">
        <f>(($B$11*$O$16*($N$16^0.5)*EXP($B$10/CB4))/($B$6*6))*($B$5*10^-6)</f>
        <v>3.2949653148522805E-12</v>
      </c>
      <c r="CD4" s="40">
        <v>0</v>
      </c>
      <c r="CE4" s="38">
        <v>10</v>
      </c>
      <c r="CF4" s="38">
        <f>Y17</f>
        <v>1909.8080390013658</v>
      </c>
      <c r="CG4" s="39">
        <f>(($B$11*$O$17*($N$17^0.5)*EXP($B$10/CF4))/($B$6*6))*($B$5*10^-6)</f>
        <v>8.2492173192578987E-13</v>
      </c>
      <c r="CH4" s="40">
        <v>0</v>
      </c>
      <c r="CI4" s="38">
        <v>10</v>
      </c>
      <c r="CJ4" s="38">
        <f>Y18</f>
        <v>1823.0480396288738</v>
      </c>
      <c r="CK4" s="39">
        <f>(($B$11*$O$18*($N$18^0.5)*EXP($B$10/CJ4))/($B$6*6))*($B$5*10^-6)</f>
        <v>1.6687743873403241E-13</v>
      </c>
      <c r="CL4" s="40">
        <v>0</v>
      </c>
      <c r="CM4" s="38">
        <v>10</v>
      </c>
      <c r="CN4" s="38">
        <f>Y19</f>
        <v>1733.5290422744154</v>
      </c>
      <c r="CO4" s="39">
        <f>(($B$11*$O$19*($N$19^0.5)*EXP($B$10/CN4))/($B$6*6))*($B$5*10^-6)</f>
        <v>2.6417503229699368E-14</v>
      </c>
      <c r="CP4" s="40">
        <v>0</v>
      </c>
      <c r="CQ4" s="38">
        <v>10</v>
      </c>
      <c r="CR4" s="38">
        <f>Y20</f>
        <v>1641.2676032878703</v>
      </c>
      <c r="CS4" s="39">
        <f>(($B$11*$O$20*($N$20^0.5)*EXP($B$10/CR4))/($B$6*6))*($B$5*10^-6)</f>
        <v>3.1338871612361275E-15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8.3160000000000007</v>
      </c>
      <c r="F5" s="59">
        <f t="shared" ref="F5:F20" si="5">($C$19*D5)/2</f>
        <v>9.355500000000001</v>
      </c>
      <c r="G5" s="59">
        <f t="shared" ref="G5:G20" si="6">$B$15*(1-D5)*($C$17+1)</f>
        <v>0.13125000000000012</v>
      </c>
      <c r="H5" s="60">
        <f t="shared" ref="H5:H20" si="7">$B$15*$C$21</f>
        <v>49.375</v>
      </c>
      <c r="I5" s="65">
        <f t="shared" ref="I5:I20" si="8">D5*ABS($B$36)</f>
        <v>256.608</v>
      </c>
      <c r="J5" s="65">
        <f t="shared" ref="J5:J20" si="9">E5*ABS($B$35)</f>
        <v>3272.3460000000005</v>
      </c>
      <c r="K5" s="65">
        <f t="shared" ref="K5:K20" si="10">F5*ABS($B$33)</f>
        <v>2262.1599000000006</v>
      </c>
      <c r="L5" s="53">
        <f t="shared" si="0"/>
        <v>5277.8979000000008</v>
      </c>
      <c r="M5" s="76">
        <f t="shared" si="1"/>
        <v>1.0813239368461715E-7</v>
      </c>
      <c r="N5" s="77">
        <f t="shared" ref="N5:N20" si="11">(G5*M5)/($B$5*10^-6)</f>
        <v>3.5480941677765035E-4</v>
      </c>
      <c r="O5" s="78">
        <f t="shared" ref="O5:O20" si="12">(H5*M5)/($B$5*10^-6)</f>
        <v>0.13347592345444931</v>
      </c>
      <c r="P5" s="89">
        <f t="shared" ref="P5:P20" si="13">((($B$30*(Y5^6)+$B$29*(Y5^5)+$B$28 *(Y5^4)+$B$27*(Y5^3)+$B$26*(Y5^2)+$B$25*(Y5)+$B$24)))*($C$17+1)</f>
        <v>114.48095461873511</v>
      </c>
      <c r="Q5" s="89">
        <f t="shared" ref="Q5:Q20" si="14">((($C$30*(Y5^6)+$C$29*(Y5^5)+$C$28 *(Y5^4)+$C$27*(Y5^3)+$C$26*(Y5^2)+$C$25*(Y5)+$C$24)))*($C$17+1)</f>
        <v>92.275569055421713</v>
      </c>
      <c r="R5" s="89">
        <f t="shared" ref="R5:R20" si="15">((($D$30*(Y5^6)+$D$29*(Y5^5)+$D$28 *(Y5^4)+$D$27*(Y5^3)+$D$26*(Y5^2)+$D$25*(Y5)+$D$24)))*($C$17+1)</f>
        <v>73.701642841550026</v>
      </c>
      <c r="S5" s="90">
        <f t="shared" ref="S5:S20" si="16">((($E$30*(Y5^6)+$E$29*(Y5^5)+$E$28 *(Y5^4)+$E$27*(Y5^3)+$E$26*(Y5^2)+$E$25*(Y5)+$E$24)))*($C$17+1)</f>
        <v>69.932493255271723</v>
      </c>
      <c r="T5" s="82">
        <f t="shared" ref="T5:T20" si="17">P5*E5</f>
        <v>952.0236186094013</v>
      </c>
      <c r="U5" s="83">
        <f t="shared" si="2"/>
        <v>863.28408629799787</v>
      </c>
      <c r="V5" s="83">
        <f t="shared" si="2"/>
        <v>9.6733406229534502</v>
      </c>
      <c r="W5" s="84">
        <f t="shared" si="2"/>
        <v>3452.9168544790414</v>
      </c>
      <c r="X5" s="144">
        <f t="shared" si="3"/>
        <v>5277.8979000093941</v>
      </c>
      <c r="Y5" s="68">
        <v>2291.6096508993669</v>
      </c>
      <c r="Z5" s="102">
        <f t="shared" ref="Z5:Z20" si="18">M5*(E5+F5+G5+H5)</f>
        <v>7.2640909098467903E-6</v>
      </c>
      <c r="AA5" s="7">
        <f>AK20</f>
        <v>6.5277758646221135E-8</v>
      </c>
      <c r="AB5" s="103">
        <f t="shared" ref="AB5:AB20" si="19">(AA5/Z5)*10^6</f>
        <v>8986.3631191253826</v>
      </c>
      <c r="AC5" s="32"/>
      <c r="AD5" s="40">
        <v>1</v>
      </c>
      <c r="AE5" s="38">
        <v>12</v>
      </c>
      <c r="AF5" s="38">
        <f>(((AE5^($B$9-1))/(AE4^($B$9-1)))*(AF4^$B$9))^(1/$B$9)</f>
        <v>2368.3764978375666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2353.1283163393459</v>
      </c>
      <c r="AK5" s="39">
        <f>(($B$11*$O$5*($N$5^0.5)*EXP($B$10/AJ5))/($B$6*6))*($B$5*10^-6)</f>
        <v>1.3216169307308172E-10</v>
      </c>
      <c r="AL5" s="40">
        <v>1</v>
      </c>
      <c r="AM5" s="38">
        <v>12</v>
      </c>
      <c r="AN5" s="38">
        <f>(((AM5^($B$9-1))/(AM4^($B$9-1)))*(AN4^$B$9))^(1/$B$9)</f>
        <v>2337.8062582771495</v>
      </c>
      <c r="AO5" s="39">
        <f t="shared" ref="AO5:AO19" si="21">(($B$11*$O$6*($N$6^0.5)*EXP($B$10/AN5))/($B$6*6))*($B$5*10^-6)</f>
        <v>1.5476458083056838E-10</v>
      </c>
      <c r="AP5" s="40">
        <v>1</v>
      </c>
      <c r="AQ5" s="38">
        <v>12</v>
      </c>
      <c r="AR5" s="38">
        <f>(((AQ5^($B$9-1))/(AQ4^($B$9-1)))*(AR4^$B$9))^(1/$B$9)</f>
        <v>2322.4085933455003</v>
      </c>
      <c r="AS5" s="39">
        <f t="shared" ref="AS5:AS19" si="22">(($B$11*$O$7*($N$7^0.5)*EXP($B$10/AR5))/($B$6*6))*($B$5*10^-6)</f>
        <v>1.5641288804112454E-10</v>
      </c>
      <c r="AT5" s="40">
        <v>1</v>
      </c>
      <c r="AU5" s="38">
        <v>12</v>
      </c>
      <c r="AV5" s="38">
        <f>(((AU5^($B$9-1))/(AU4^($B$9-1)))*(AV4^$B$9))^(1/$B$9)</f>
        <v>2306.9335817208835</v>
      </c>
      <c r="AW5" s="39">
        <f t="shared" ref="AW5:AW19" si="23">(($B$11*$O$8*($N$8^0.5)*EXP($B$10/AV5))/($B$6*6))*($B$5*10^-6)</f>
        <v>1.4850934525820157E-10</v>
      </c>
      <c r="AX5" s="40">
        <v>1</v>
      </c>
      <c r="AY5" s="38">
        <v>12</v>
      </c>
      <c r="AZ5" s="38">
        <f>(((AY5^($B$9-1))/(AY4^($B$9-1)))*(AZ4^$B$9))^(1/$B$9)</f>
        <v>2291.3794765558919</v>
      </c>
      <c r="BA5" s="39">
        <f t="shared" ref="BA5:BA19" si="24">(($B$11*$O$9*($N$9^0.5)*EXP($B$10/AZ5))/($B$6*6))*($B$5*10^-6)</f>
        <v>1.3602775462748916E-10</v>
      </c>
      <c r="BB5" s="40">
        <v>1</v>
      </c>
      <c r="BC5" s="38">
        <v>12</v>
      </c>
      <c r="BD5" s="38">
        <f>(((BC5^($B$9-1))/(BC4^($B$9-1)))*(BD4^$B$9))^(1/$B$9)</f>
        <v>2275.7445266423924</v>
      </c>
      <c r="BE5" s="39">
        <f t="shared" ref="BE5:BE19" si="25">(($B$11*$O$10*($N$10^0.5)*EXP($B$10/BD5))/($B$6*6))*($B$5*10^-6)</f>
        <v>1.2161638338196846E-10</v>
      </c>
      <c r="BF5" s="40">
        <v>1</v>
      </c>
      <c r="BG5" s="38">
        <v>12</v>
      </c>
      <c r="BH5" s="38">
        <f>(((BG5^($B$9-1))/(BG4^($B$9-1)))*(BH4^$B$9))^(1/$B$9)</f>
        <v>2260.0269792570271</v>
      </c>
      <c r="BI5" s="39">
        <f t="shared" ref="BI5:BI19" si="26">(($B$11*$O$11*($N$11^0.5)*EXP($B$10/BH5))/($B$6*6))*($B$5*10^-6)</f>
        <v>1.0679253048315371E-10</v>
      </c>
      <c r="BJ5" s="40">
        <v>1</v>
      </c>
      <c r="BK5" s="38">
        <v>12</v>
      </c>
      <c r="BL5" s="38">
        <f>(((BK5^($B$9-1))/(BK4^($B$9-1)))*(BL4^$B$9))^(1/$B$9)</f>
        <v>2244.2250832016402</v>
      </c>
      <c r="BM5" s="39">
        <f t="shared" ref="BM5:BM19" si="27">(($B$11*$O$12*($N$12^0.5)*EXP($B$10/BL5))/($B$6*6))*($B$5*10^-6)</f>
        <v>9.2439554454128199E-11</v>
      </c>
      <c r="BN5" s="40">
        <v>1</v>
      </c>
      <c r="BO5" s="38">
        <v>12</v>
      </c>
      <c r="BP5" s="38">
        <f>(((BO5^($B$9-1))/(BO4^($B$9-1)))*(BP4^$B$9))^(1/$B$9)</f>
        <v>2228.3370920515704</v>
      </c>
      <c r="BQ5" s="39">
        <f t="shared" ref="BQ5:BQ19" si="28">(($B$11*$O$13*($N$13^0.5)*EXP($B$10/BP5))/($B$6*6))*($B$5*10^-6)</f>
        <v>7.9057410173874296E-11</v>
      </c>
      <c r="BR5" s="40">
        <v>1</v>
      </c>
      <c r="BS5" s="38">
        <v>12</v>
      </c>
      <c r="BT5" s="38">
        <f>(((BS5^($B$9-1))/(BS4^($B$9-1)))*(BT4^$B$9))^(1/$B$9)</f>
        <v>2212.3612676240678</v>
      </c>
      <c r="BU5" s="39">
        <f t="shared" ref="BU5:BU19" si="29">(($B$11*$O$14*($N$14^0.5)*EXP($B$10/BT5))/($B$6*6))*($B$5*10^-6)</f>
        <v>6.6904734728681628E-11</v>
      </c>
      <c r="BV5" s="40">
        <v>1</v>
      </c>
      <c r="BW5" s="38">
        <v>12</v>
      </c>
      <c r="BX5" s="38">
        <f>(((BW5^($B$9-1))/(BW4^($B$9-1)))*(BX4^$B$9))^(1/$B$9)</f>
        <v>2131.1048738871264</v>
      </c>
      <c r="BY5" s="39">
        <f t="shared" ref="BY5:BY19" si="30">(($B$11*$O$15*($N$15^0.5)*EXP($B$10/BX5))/($B$6*6))*($B$5*10^-6)</f>
        <v>2.5485576937737476E-11</v>
      </c>
      <c r="BZ5" s="40">
        <v>1</v>
      </c>
      <c r="CA5" s="38">
        <v>12</v>
      </c>
      <c r="CB5" s="38">
        <f>(((CA5^($B$9-1))/(CA4^($B$9-1)))*(CB4^$B$9))^(1/$B$9)</f>
        <v>2047.4038545219275</v>
      </c>
      <c r="CC5" s="39">
        <f t="shared" ref="CC5:CC19" si="31">(($B$11*$O$16*($N$16^0.5)*EXP($B$10/CB5))/($B$6*6))*($B$5*10^-6)</f>
        <v>8.0193847062909044E-12</v>
      </c>
      <c r="CD5" s="40">
        <v>1</v>
      </c>
      <c r="CE5" s="38">
        <v>12</v>
      </c>
      <c r="CF5" s="38">
        <f>(((CE5^($B$9-1))/(CE4^($B$9-1)))*(CF4^$B$9))^(1/$B$9)</f>
        <v>1961.0771727998683</v>
      </c>
      <c r="CG5" s="39">
        <f t="shared" ref="CG5:CG19" si="32">(($B$11*$O$17*($N$17^0.5)*EXP($B$10/CF5))/($B$6*6))*($B$5*10^-6)</f>
        <v>2.0878892247479957E-12</v>
      </c>
      <c r="CH5" s="40">
        <v>1</v>
      </c>
      <c r="CI5" s="38">
        <v>12</v>
      </c>
      <c r="CJ5" s="38">
        <f>(((CI5^($B$9-1))/(CI4^($B$9-1)))*(CJ4^$B$9))^(1/$B$9)</f>
        <v>1871.9880859351558</v>
      </c>
      <c r="CK5" s="39">
        <f t="shared" ref="CK5:CK19" si="33">(($B$11*$O$18*($N$18^0.5)*EXP($B$10/CJ5))/($B$6*6))*($B$5*10^-6)</f>
        <v>4.4145392408137609E-13</v>
      </c>
      <c r="CL5" s="40">
        <v>1</v>
      </c>
      <c r="CM5" s="38">
        <v>12</v>
      </c>
      <c r="CN5" s="38">
        <f>(((CM5^($B$9-1))/(CM4^($B$9-1)))*(CN4^$B$9))^(1/$B$9)</f>
        <v>1780.0659353008134</v>
      </c>
      <c r="CO5" s="39">
        <f t="shared" ref="CO5:CO19" si="34">(($B$11*$O$19*($N$19^0.5)*EXP($B$10/CN5))/($B$6*6))*($B$5*10^-6)</f>
        <v>7.3484659339378911E-14</v>
      </c>
      <c r="CP5" s="40">
        <v>1</v>
      </c>
      <c r="CQ5" s="38">
        <v>12</v>
      </c>
      <c r="CR5" s="38">
        <f>(((CQ5^($B$9-1))/(CQ4^($B$9-1)))*(CR4^$B$9))^(1/$B$9)</f>
        <v>1685.3277217048583</v>
      </c>
      <c r="CS5" s="39">
        <f t="shared" ref="CS5:CS19" si="35">(($B$11*$O$20*($N$20^0.5)*EXP($B$10/CR5))/($B$6*6))*($B$5*10^-6)</f>
        <v>9.2334545787288597E-15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8.2319999999999993</v>
      </c>
      <c r="F6" s="59">
        <f t="shared" si="5"/>
        <v>9.261000000000001</v>
      </c>
      <c r="G6" s="59">
        <f t="shared" si="6"/>
        <v>0.26250000000000023</v>
      </c>
      <c r="H6" s="60">
        <f t="shared" si="7"/>
        <v>49.375</v>
      </c>
      <c r="I6" s="65">
        <f t="shared" si="8"/>
        <v>254.01599999999999</v>
      </c>
      <c r="J6" s="65">
        <f t="shared" si="9"/>
        <v>3239.2919999999999</v>
      </c>
      <c r="K6" s="65">
        <f t="shared" si="10"/>
        <v>2239.3098000000005</v>
      </c>
      <c r="L6" s="53">
        <f t="shared" si="0"/>
        <v>5224.5858000000007</v>
      </c>
      <c r="M6" s="76">
        <f t="shared" si="1"/>
        <v>1.0815026568218817E-7</v>
      </c>
      <c r="N6" s="77">
        <f t="shared" si="11"/>
        <v>7.097361185393606E-4</v>
      </c>
      <c r="O6" s="78">
        <f t="shared" si="12"/>
        <v>0.13349798420145104</v>
      </c>
      <c r="P6" s="89">
        <f t="shared" si="13"/>
        <v>113.50862339919931</v>
      </c>
      <c r="Q6" s="89">
        <f t="shared" si="14"/>
        <v>91.434919101567829</v>
      </c>
      <c r="R6" s="89">
        <f t="shared" si="15"/>
        <v>73.088440161544469</v>
      </c>
      <c r="S6" s="90">
        <f t="shared" si="16"/>
        <v>69.3512569285664</v>
      </c>
      <c r="T6" s="82">
        <f t="shared" si="17"/>
        <v>934.40298782220862</v>
      </c>
      <c r="U6" s="83">
        <f t="shared" si="2"/>
        <v>846.77878579961975</v>
      </c>
      <c r="V6" s="83">
        <f t="shared" si="2"/>
        <v>19.18571554240544</v>
      </c>
      <c r="W6" s="84">
        <f t="shared" si="2"/>
        <v>3424.2183108479662</v>
      </c>
      <c r="X6" s="144">
        <f t="shared" si="3"/>
        <v>5224.5858000122007</v>
      </c>
      <c r="Y6" s="68">
        <v>2276.6881628176679</v>
      </c>
      <c r="Z6" s="102">
        <f t="shared" si="18"/>
        <v>7.2601814103781321E-6</v>
      </c>
      <c r="AA6" s="7">
        <f>AO20</f>
        <v>7.8446921378213809E-8</v>
      </c>
      <c r="AB6" s="103">
        <f>(AA6/Z6)*10^6</f>
        <v>10805.09107748701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2422.0218351503622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2406.4282719779735</v>
      </c>
      <c r="AK6" s="39">
        <f t="shared" ref="AK6:AK19" si="38">(($B$11*$O$5*($N$5^0.5)*EXP($B$10/AJ6))/($B$6*6))*($B$5*10^-6)</f>
        <v>2.5027161164599201E-10</v>
      </c>
      <c r="AL6" s="40">
        <v>2</v>
      </c>
      <c r="AM6" s="38">
        <v>14</v>
      </c>
      <c r="AN6" s="38">
        <f t="shared" ref="AN6:AN19" si="39">(((AM6^($B$9-1))/(AM5^($B$9-1)))*(AN5^$B$9))^(1/$B$9)</f>
        <v>2390.7591588872278</v>
      </c>
      <c r="AO6" s="39">
        <f t="shared" si="21"/>
        <v>2.9430324115314418E-10</v>
      </c>
      <c r="AP6" s="40">
        <v>2</v>
      </c>
      <c r="AQ6" s="38">
        <v>14</v>
      </c>
      <c r="AR6" s="38">
        <f t="shared" ref="AR6:AR19" si="40">(((AQ6^($B$9-1))/(AQ5^($B$9-1)))*(AR5^$B$9))^(1/$B$9)</f>
        <v>2375.0127263800509</v>
      </c>
      <c r="AS6" s="39">
        <f t="shared" si="22"/>
        <v>2.987078282619223E-10</v>
      </c>
      <c r="AT6" s="40">
        <v>2</v>
      </c>
      <c r="AU6" s="38">
        <v>14</v>
      </c>
      <c r="AV6" s="38">
        <f t="shared" ref="AV6:AV19" si="41">(((AU6^($B$9-1))/(AU5^($B$9-1)))*(AV5^$B$9))^(1/$B$9)</f>
        <v>2359.1871952247425</v>
      </c>
      <c r="AW6" s="39">
        <f t="shared" si="23"/>
        <v>2.8484764884805161E-10</v>
      </c>
      <c r="AX6" s="40">
        <v>2</v>
      </c>
      <c r="AY6" s="38">
        <v>14</v>
      </c>
      <c r="AZ6" s="38">
        <f t="shared" ref="AZ6:AZ19" si="42">(((AY6^($B$9-1))/(AY5^($B$9-1)))*(AZ5^$B$9))^(1/$B$9)</f>
        <v>2343.2807790066176</v>
      </c>
      <c r="BA6" s="39">
        <f t="shared" si="24"/>
        <v>2.6206345252500138E-10</v>
      </c>
      <c r="BB6" s="40">
        <v>2</v>
      </c>
      <c r="BC6" s="38">
        <v>14</v>
      </c>
      <c r="BD6" s="38">
        <f t="shared" ref="BD6:BD19" si="43">(((BC6^($B$9-1))/(BC5^($B$9-1)))*(BD5^$B$9))^(1/$B$9)</f>
        <v>2327.2916868514835</v>
      </c>
      <c r="BE6" s="39">
        <f t="shared" si="25"/>
        <v>2.3535721569158974E-10</v>
      </c>
      <c r="BF6" s="40">
        <v>2</v>
      </c>
      <c r="BG6" s="38">
        <v>14</v>
      </c>
      <c r="BH6" s="38">
        <f t="shared" ref="BH6:BH19" si="44">(((BG6^($B$9-1))/(BG5^($B$9-1)))*(BH5^$B$9))^(1/$B$9)</f>
        <v>2311.2181263356078</v>
      </c>
      <c r="BI6" s="39">
        <f t="shared" si="26"/>
        <v>2.0762059744297257E-10</v>
      </c>
      <c r="BJ6" s="40">
        <v>2</v>
      </c>
      <c r="BK6" s="38">
        <v>14</v>
      </c>
      <c r="BL6" s="38">
        <f t="shared" ref="BL6:BL19" si="45">(((BK6^($B$9-1))/(BK5^($B$9-1)))*(BL5^$B$9))^(1/$B$9)</f>
        <v>2295.0583065950104</v>
      </c>
      <c r="BM6" s="39">
        <f t="shared" si="27"/>
        <v>1.8055951809860609E-10</v>
      </c>
      <c r="BN6" s="40">
        <v>2</v>
      </c>
      <c r="BO6" s="38">
        <v>14</v>
      </c>
      <c r="BP6" s="38">
        <f t="shared" ref="BP6:BP19" si="46">(((BO6^($B$9-1))/(BO5^($B$9-1)))*(BP5^$B$9))^(1/$B$9)</f>
        <v>2278.8104416473234</v>
      </c>
      <c r="BQ6" s="39">
        <f t="shared" si="28"/>
        <v>1.5515945904116189E-10</v>
      </c>
      <c r="BR6" s="40">
        <v>2</v>
      </c>
      <c r="BS6" s="38">
        <v>14</v>
      </c>
      <c r="BT6" s="38">
        <f t="shared" ref="BT6:BT19" si="47">(((BS6^($B$9-1))/(BS5^($B$9-1)))*(BT5^$B$9))^(1/$B$9)</f>
        <v>2262.4727539387732</v>
      </c>
      <c r="BU6" s="39">
        <f t="shared" si="29"/>
        <v>1.3194931535664194E-10</v>
      </c>
      <c r="BV6" s="40">
        <v>2</v>
      </c>
      <c r="BW6" s="38">
        <v>14</v>
      </c>
      <c r="BX6" s="38">
        <f t="shared" ref="BX6:BX19" si="48">(((BW6^($B$9-1))/(BW5^($B$9-1)))*(BX5^$B$9))^(1/$B$9)</f>
        <v>2179.3758476588223</v>
      </c>
      <c r="BY6" s="39">
        <f t="shared" si="30"/>
        <v>5.1581129434374379E-11</v>
      </c>
      <c r="BZ6" s="40">
        <v>2</v>
      </c>
      <c r="CA6" s="38">
        <v>14</v>
      </c>
      <c r="CB6" s="38">
        <f t="shared" ref="CB6:CB19" si="49">(((CA6^($B$9-1))/(CA5^($B$9-1)))*(CB5^$B$9))^(1/$B$9)</f>
        <v>2093.7789433186749</v>
      </c>
      <c r="CC6" s="39">
        <f t="shared" si="31"/>
        <v>1.6705335600294349E-11</v>
      </c>
      <c r="CD6" s="40">
        <v>2</v>
      </c>
      <c r="CE6" s="38">
        <v>14</v>
      </c>
      <c r="CF6" s="38">
        <f t="shared" ref="CF6:CF19" si="50">(((CE6^($B$9-1))/(CE5^($B$9-1)))*(CF5^$B$9))^(1/$B$9)</f>
        <v>2005.4969035847869</v>
      </c>
      <c r="CG6" s="39">
        <f t="shared" si="32"/>
        <v>4.4921207055595116E-12</v>
      </c>
      <c r="CH6" s="40">
        <v>2</v>
      </c>
      <c r="CI6" s="38">
        <v>14</v>
      </c>
      <c r="CJ6" s="38">
        <f t="shared" ref="CJ6:CJ19" si="51">(((CI6^($B$9-1))/(CI5^($B$9-1)))*(CJ5^$B$9))^(1/$B$9)</f>
        <v>1914.3898883543309</v>
      </c>
      <c r="CK6" s="39">
        <f t="shared" si="33"/>
        <v>9.8506488986488215E-13</v>
      </c>
      <c r="CL6" s="40">
        <v>2</v>
      </c>
      <c r="CM6" s="38">
        <v>14</v>
      </c>
      <c r="CN6" s="38">
        <f t="shared" ref="CN6:CN19" si="52">(((CM6^($B$9-1))/(CM5^($B$9-1)))*(CN5^$B$9))^(1/$B$9)</f>
        <v>1820.3856385344072</v>
      </c>
      <c r="CO6" s="39">
        <f t="shared" si="34"/>
        <v>1.7091362989379142E-13</v>
      </c>
      <c r="CP6" s="40">
        <v>2</v>
      </c>
      <c r="CQ6" s="38">
        <v>14</v>
      </c>
      <c r="CR6" s="38">
        <f t="shared" ref="CR6:CR19" si="53">(((CQ6^($B$9-1))/(CQ5^($B$9-1)))*(CR5^$B$9))^(1/$B$9)</f>
        <v>1723.501540012888</v>
      </c>
      <c r="CS6" s="39">
        <f t="shared" si="35"/>
        <v>2.251909768743314E-14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8.1479999999999997</v>
      </c>
      <c r="F7" s="59">
        <f t="shared" si="5"/>
        <v>9.166500000000001</v>
      </c>
      <c r="G7" s="59">
        <f t="shared" si="6"/>
        <v>0.39375000000000038</v>
      </c>
      <c r="H7" s="60">
        <f t="shared" si="7"/>
        <v>49.375</v>
      </c>
      <c r="I7" s="65">
        <f t="shared" si="8"/>
        <v>251.42399999999998</v>
      </c>
      <c r="J7" s="65">
        <f t="shared" si="9"/>
        <v>3206.2379999999998</v>
      </c>
      <c r="K7" s="65">
        <f t="shared" si="10"/>
        <v>2216.4597000000003</v>
      </c>
      <c r="L7" s="53">
        <f t="shared" si="0"/>
        <v>5171.2737000000006</v>
      </c>
      <c r="M7" s="76">
        <f t="shared" si="1"/>
        <v>1.0816814358846213E-7</v>
      </c>
      <c r="N7" s="77">
        <f t="shared" si="11"/>
        <v>1.0647801634489252E-3</v>
      </c>
      <c r="O7" s="78">
        <f t="shared" si="12"/>
        <v>0.13352005224200794</v>
      </c>
      <c r="P7" s="89">
        <f t="shared" si="13"/>
        <v>112.53256308216999</v>
      </c>
      <c r="Q7" s="89">
        <f t="shared" si="14"/>
        <v>90.591826427314516</v>
      </c>
      <c r="R7" s="89">
        <f t="shared" si="15"/>
        <v>72.473155463405561</v>
      </c>
      <c r="S7" s="90">
        <f t="shared" si="16"/>
        <v>68.767839880754281</v>
      </c>
      <c r="T7" s="82">
        <f t="shared" si="17"/>
        <v>916.91532399352104</v>
      </c>
      <c r="U7" s="83">
        <f t="shared" si="2"/>
        <v>830.40997694597854</v>
      </c>
      <c r="V7" s="83">
        <f t="shared" si="2"/>
        <v>28.536304963715967</v>
      </c>
      <c r="W7" s="84">
        <f t="shared" si="2"/>
        <v>3395.4120941122428</v>
      </c>
      <c r="X7" s="144">
        <f t="shared" si="3"/>
        <v>5171.2737000154584</v>
      </c>
      <c r="Y7" s="68">
        <v>2261.6930444836312</v>
      </c>
      <c r="Z7" s="102">
        <f t="shared" si="18"/>
        <v>7.2562706183807034E-6</v>
      </c>
      <c r="AA7" s="7">
        <f>AS20</f>
        <v>8.1402435220464471E-8</v>
      </c>
      <c r="AB7" s="103">
        <f t="shared" si="19"/>
        <v>11218.219316995388</v>
      </c>
      <c r="AC7" s="32"/>
      <c r="AD7" s="40">
        <v>3</v>
      </c>
      <c r="AE7" s="38">
        <v>16</v>
      </c>
      <c r="AF7" s="38">
        <f t="shared" si="36"/>
        <v>2469.4727285962294</v>
      </c>
      <c r="AG7" s="39">
        <f t="shared" si="20"/>
        <v>0</v>
      </c>
      <c r="AH7" s="40">
        <v>3</v>
      </c>
      <c r="AI7" s="38">
        <v>16</v>
      </c>
      <c r="AJ7" s="38">
        <f t="shared" si="37"/>
        <v>2453.5736650795452</v>
      </c>
      <c r="AK7" s="39">
        <f t="shared" si="38"/>
        <v>4.3018512454814472E-10</v>
      </c>
      <c r="AL7" s="40">
        <v>3</v>
      </c>
      <c r="AM7" s="38">
        <v>16</v>
      </c>
      <c r="AN7" s="38">
        <f t="shared" si="39"/>
        <v>2437.5975715128725</v>
      </c>
      <c r="AO7" s="39">
        <f t="shared" si="21"/>
        <v>5.0766899325942281E-10</v>
      </c>
      <c r="AP7" s="40">
        <v>3</v>
      </c>
      <c r="AQ7" s="38">
        <v>16</v>
      </c>
      <c r="AR7" s="38">
        <f t="shared" si="40"/>
        <v>2421.5426437311248</v>
      </c>
      <c r="AS7" s="39">
        <f t="shared" si="22"/>
        <v>5.1713281437998923E-10</v>
      </c>
      <c r="AT7" s="40">
        <v>3</v>
      </c>
      <c r="AU7" s="38">
        <v>16</v>
      </c>
      <c r="AV7" s="38">
        <f t="shared" si="41"/>
        <v>2405.4070676448928</v>
      </c>
      <c r="AW7" s="39">
        <f t="shared" si="23"/>
        <v>4.9495649822201202E-10</v>
      </c>
      <c r="AX7" s="40">
        <v>3</v>
      </c>
      <c r="AY7" s="38">
        <v>16</v>
      </c>
      <c r="AZ7" s="38">
        <f t="shared" si="42"/>
        <v>2389.1890218410545</v>
      </c>
      <c r="BA7" s="39">
        <f t="shared" si="24"/>
        <v>4.5707733144990739E-10</v>
      </c>
      <c r="BB7" s="40">
        <v>3</v>
      </c>
      <c r="BC7" s="38">
        <v>16</v>
      </c>
      <c r="BD7" s="38">
        <f t="shared" si="43"/>
        <v>2372.8866803596184</v>
      </c>
      <c r="BE7" s="39">
        <f t="shared" si="25"/>
        <v>4.1206951015746411E-10</v>
      </c>
      <c r="BF7" s="40">
        <v>3</v>
      </c>
      <c r="BG7" s="38">
        <v>16</v>
      </c>
      <c r="BH7" s="38">
        <f t="shared" si="44"/>
        <v>2356.4982156606898</v>
      </c>
      <c r="BI7" s="39">
        <f t="shared" si="26"/>
        <v>3.6492620754897314E-10</v>
      </c>
      <c r="BJ7" s="40">
        <v>3</v>
      </c>
      <c r="BK7" s="38">
        <v>16</v>
      </c>
      <c r="BL7" s="38">
        <f t="shared" si="45"/>
        <v>2340.0218017946877</v>
      </c>
      <c r="BM7" s="39">
        <f t="shared" si="27"/>
        <v>3.1862483421458018E-10</v>
      </c>
      <c r="BN7" s="40">
        <v>3</v>
      </c>
      <c r="BO7" s="38">
        <v>16</v>
      </c>
      <c r="BP7" s="38">
        <f t="shared" si="46"/>
        <v>2323.4556177892732</v>
      </c>
      <c r="BQ7" s="39">
        <f t="shared" si="28"/>
        <v>2.7491356322979212E-10</v>
      </c>
      <c r="BR7" s="40">
        <v>3</v>
      </c>
      <c r="BS7" s="38">
        <v>16</v>
      </c>
      <c r="BT7" s="38">
        <f t="shared" si="47"/>
        <v>2306.7978512658419</v>
      </c>
      <c r="BU7" s="39">
        <f t="shared" si="29"/>
        <v>2.3475719830451318E-10</v>
      </c>
      <c r="BV7" s="40">
        <v>3</v>
      </c>
      <c r="BW7" s="38">
        <v>16</v>
      </c>
      <c r="BX7" s="38">
        <f t="shared" si="48"/>
        <v>2222.0729570014946</v>
      </c>
      <c r="BY7" s="39">
        <f t="shared" si="30"/>
        <v>9.3808650774012228E-11</v>
      </c>
      <c r="BZ7" s="40">
        <v>3</v>
      </c>
      <c r="CA7" s="38">
        <v>16</v>
      </c>
      <c r="CB7" s="38">
        <f t="shared" si="49"/>
        <v>2134.7990861170351</v>
      </c>
      <c r="CC7" s="39">
        <f t="shared" si="31"/>
        <v>3.1133382704033783E-11</v>
      </c>
      <c r="CD7" s="40">
        <v>3</v>
      </c>
      <c r="CE7" s="38">
        <v>16</v>
      </c>
      <c r="CF7" s="38">
        <f t="shared" si="50"/>
        <v>2044.7874741721118</v>
      </c>
      <c r="CG7" s="39">
        <f t="shared" si="32"/>
        <v>8.604472835510518E-12</v>
      </c>
      <c r="CH7" s="40">
        <v>3</v>
      </c>
      <c r="CI7" s="38">
        <v>16</v>
      </c>
      <c r="CJ7" s="38">
        <f t="shared" si="51"/>
        <v>1951.8955413950298</v>
      </c>
      <c r="CK7" s="39">
        <f t="shared" si="33"/>
        <v>1.9461272437650336E-12</v>
      </c>
      <c r="CL7" s="40">
        <v>3</v>
      </c>
      <c r="CM7" s="38">
        <v>16</v>
      </c>
      <c r="CN7" s="38">
        <f t="shared" si="52"/>
        <v>1856.0496130332665</v>
      </c>
      <c r="CO7" s="39">
        <f t="shared" si="34"/>
        <v>3.4974643217943461E-13</v>
      </c>
      <c r="CP7" s="40">
        <v>3</v>
      </c>
      <c r="CQ7" s="38">
        <v>16</v>
      </c>
      <c r="CR7" s="38">
        <f t="shared" si="53"/>
        <v>1757.2674155892582</v>
      </c>
      <c r="CS7" s="39">
        <f t="shared" si="35"/>
        <v>4.7974302667745139E-14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8.0640000000000001</v>
      </c>
      <c r="F8" s="59">
        <f t="shared" si="5"/>
        <v>9.072000000000001</v>
      </c>
      <c r="G8" s="59">
        <f t="shared" si="6"/>
        <v>0.52500000000000047</v>
      </c>
      <c r="H8" s="60">
        <f t="shared" si="7"/>
        <v>49.375</v>
      </c>
      <c r="I8" s="65">
        <f t="shared" si="8"/>
        <v>248.83199999999999</v>
      </c>
      <c r="J8" s="65">
        <f t="shared" si="9"/>
        <v>3173.1840000000002</v>
      </c>
      <c r="K8" s="65">
        <f t="shared" si="10"/>
        <v>2193.6096000000002</v>
      </c>
      <c r="L8" s="53">
        <f t="shared" si="0"/>
        <v>5117.9616000000005</v>
      </c>
      <c r="M8" s="76">
        <f t="shared" si="1"/>
        <v>1.0818602740636978E-7</v>
      </c>
      <c r="N8" s="77">
        <f t="shared" si="11"/>
        <v>1.4199416097086049E-3</v>
      </c>
      <c r="O8" s="78">
        <f t="shared" si="12"/>
        <v>0.13354212757973771</v>
      </c>
      <c r="P8" s="89">
        <f t="shared" si="13"/>
        <v>111.55274267516778</v>
      </c>
      <c r="Q8" s="89">
        <f t="shared" si="14"/>
        <v>89.746283807610354</v>
      </c>
      <c r="R8" s="89">
        <f t="shared" si="15"/>
        <v>71.855777047865402</v>
      </c>
      <c r="S8" s="90">
        <f t="shared" si="16"/>
        <v>68.182232170810678</v>
      </c>
      <c r="T8" s="82">
        <f t="shared" si="17"/>
        <v>899.56131693255293</v>
      </c>
      <c r="U8" s="83">
        <f t="shared" si="2"/>
        <v>814.17828670264123</v>
      </c>
      <c r="V8" s="83">
        <f t="shared" si="2"/>
        <v>37.724282950129371</v>
      </c>
      <c r="W8" s="84">
        <f t="shared" si="2"/>
        <v>3366.4977134337773</v>
      </c>
      <c r="X8" s="144">
        <f t="shared" si="3"/>
        <v>5117.9616000190999</v>
      </c>
      <c r="Y8" s="68">
        <v>2246.6226015585639</v>
      </c>
      <c r="Z8" s="102">
        <f t="shared" si="18"/>
        <v>7.2523585332134045E-6</v>
      </c>
      <c r="AA8" s="7">
        <f>AW20</f>
        <v>7.9396630590700105E-8</v>
      </c>
      <c r="AB8" s="103">
        <f t="shared" si="19"/>
        <v>10947.697942274888</v>
      </c>
      <c r="AC8" s="32"/>
      <c r="AD8" s="40">
        <v>4</v>
      </c>
      <c r="AE8" s="38">
        <v>18</v>
      </c>
      <c r="AF8" s="38">
        <f t="shared" si="36"/>
        <v>2512.0984307638146</v>
      </c>
      <c r="AG8" s="39">
        <f t="shared" si="20"/>
        <v>0</v>
      </c>
      <c r="AH8" s="40">
        <v>4</v>
      </c>
      <c r="AI8" s="38">
        <v>18</v>
      </c>
      <c r="AJ8" s="38">
        <f t="shared" si="37"/>
        <v>2495.924932652912</v>
      </c>
      <c r="AK8" s="39">
        <f t="shared" si="38"/>
        <v>6.8770199522315814E-10</v>
      </c>
      <c r="AL8" s="40">
        <v>4</v>
      </c>
      <c r="AM8" s="38">
        <v>18</v>
      </c>
      <c r="AN8" s="38">
        <f t="shared" si="39"/>
        <v>2479.673074872167</v>
      </c>
      <c r="AO8" s="39">
        <f t="shared" si="21"/>
        <v>8.1406837807251437E-10</v>
      </c>
      <c r="AP8" s="40">
        <v>4</v>
      </c>
      <c r="AQ8" s="38">
        <v>18</v>
      </c>
      <c r="AR8" s="38">
        <f t="shared" si="40"/>
        <v>2463.3410221147019</v>
      </c>
      <c r="AS8" s="39">
        <f t="shared" si="22"/>
        <v>8.3184427751021255E-10</v>
      </c>
      <c r="AT8" s="40">
        <v>4</v>
      </c>
      <c r="AU8" s="38">
        <v>18</v>
      </c>
      <c r="AV8" s="38">
        <f t="shared" si="41"/>
        <v>2446.9269289780104</v>
      </c>
      <c r="AW8" s="39">
        <f t="shared" si="23"/>
        <v>7.9871487990583381E-10</v>
      </c>
      <c r="AX8" s="40">
        <v>4</v>
      </c>
      <c r="AY8" s="38">
        <v>18</v>
      </c>
      <c r="AZ8" s="38">
        <f t="shared" si="42"/>
        <v>2430.4289426094656</v>
      </c>
      <c r="BA8" s="39">
        <f t="shared" si="24"/>
        <v>7.3998882717468997E-10</v>
      </c>
      <c r="BB8" s="40">
        <v>4</v>
      </c>
      <c r="BC8" s="38">
        <v>18</v>
      </c>
      <c r="BD8" s="38">
        <f t="shared" si="43"/>
        <v>2413.8452055310772</v>
      </c>
      <c r="BE8" s="39">
        <f t="shared" si="25"/>
        <v>6.6933488766838131E-10</v>
      </c>
      <c r="BF8" s="40">
        <v>4</v>
      </c>
      <c r="BG8" s="38">
        <v>18</v>
      </c>
      <c r="BH8" s="38">
        <f t="shared" si="44"/>
        <v>2397.1738586576862</v>
      </c>
      <c r="BI8" s="39">
        <f t="shared" si="26"/>
        <v>5.94761951265624E-10</v>
      </c>
      <c r="BJ8" s="40">
        <v>4</v>
      </c>
      <c r="BK8" s="38">
        <v>18</v>
      </c>
      <c r="BL8" s="38">
        <f t="shared" si="45"/>
        <v>2380.413044521898</v>
      </c>
      <c r="BM8" s="39">
        <f t="shared" si="27"/>
        <v>5.2108844137964801E-10</v>
      </c>
      <c r="BN8" s="40">
        <v>4</v>
      </c>
      <c r="BO8" s="38">
        <v>18</v>
      </c>
      <c r="BP8" s="38">
        <f t="shared" si="46"/>
        <v>2363.5609107194714</v>
      </c>
      <c r="BQ8" s="39">
        <f t="shared" si="28"/>
        <v>4.5118138606745068E-10</v>
      </c>
      <c r="BR8" s="40">
        <v>4</v>
      </c>
      <c r="BS8" s="38">
        <v>18</v>
      </c>
      <c r="BT8" s="38">
        <f t="shared" si="47"/>
        <v>2346.6156135882379</v>
      </c>
      <c r="BU8" s="39">
        <f t="shared" si="29"/>
        <v>3.8665852929449719E-10</v>
      </c>
      <c r="BV8" s="40">
        <v>4</v>
      </c>
      <c r="BW8" s="38">
        <v>18</v>
      </c>
      <c r="BX8" s="38">
        <f t="shared" si="48"/>
        <v>2260.4282783472108</v>
      </c>
      <c r="BY8" s="39">
        <f t="shared" si="30"/>
        <v>1.5747600927479028E-10</v>
      </c>
      <c r="BZ8" s="40">
        <v>4</v>
      </c>
      <c r="CA8" s="38">
        <v>18</v>
      </c>
      <c r="CB8" s="38">
        <f t="shared" si="49"/>
        <v>2171.647968462938</v>
      </c>
      <c r="CC8" s="39">
        <f t="shared" si="31"/>
        <v>5.3382019852713245E-11</v>
      </c>
      <c r="CD8" s="40">
        <v>4</v>
      </c>
      <c r="CE8" s="38">
        <v>18</v>
      </c>
      <c r="CF8" s="38">
        <f t="shared" si="50"/>
        <v>2080.0826612218652</v>
      </c>
      <c r="CG8" s="39">
        <f t="shared" si="32"/>
        <v>1.510779466831042E-11</v>
      </c>
      <c r="CH8" s="40">
        <v>4</v>
      </c>
      <c r="CI8" s="38">
        <v>18</v>
      </c>
      <c r="CJ8" s="38">
        <f t="shared" si="51"/>
        <v>1985.5873157751573</v>
      </c>
      <c r="CK8" s="39">
        <f t="shared" si="33"/>
        <v>3.5098038227866719E-12</v>
      </c>
      <c r="CL8" s="40">
        <v>4</v>
      </c>
      <c r="CM8" s="38">
        <v>18</v>
      </c>
      <c r="CN8" s="38">
        <f t="shared" si="52"/>
        <v>1888.0869856664078</v>
      </c>
      <c r="CO8" s="39">
        <f t="shared" si="34"/>
        <v>6.5026509326424213E-13</v>
      </c>
      <c r="CP8" s="40">
        <v>4</v>
      </c>
      <c r="CQ8" s="38">
        <v>18</v>
      </c>
      <c r="CR8" s="38">
        <f t="shared" si="53"/>
        <v>1787.5997033761696</v>
      </c>
      <c r="CS8" s="39">
        <f t="shared" si="35"/>
        <v>9.2360486110255187E-14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7.9799999999999995</v>
      </c>
      <c r="F9" s="59">
        <f t="shared" si="5"/>
        <v>8.9775000000000009</v>
      </c>
      <c r="G9" s="59">
        <f t="shared" si="6"/>
        <v>0.65625000000000067</v>
      </c>
      <c r="H9" s="60">
        <f t="shared" si="7"/>
        <v>49.375</v>
      </c>
      <c r="I9" s="65">
        <f t="shared" si="8"/>
        <v>246.23999999999998</v>
      </c>
      <c r="J9" s="65">
        <f t="shared" si="9"/>
        <v>3140.1299999999997</v>
      </c>
      <c r="K9" s="65">
        <f t="shared" si="10"/>
        <v>2170.7595000000001</v>
      </c>
      <c r="L9" s="53">
        <f t="shared" si="0"/>
        <v>5064.6494999999995</v>
      </c>
      <c r="M9" s="76">
        <f t="shared" si="1"/>
        <v>1.0820391713884376E-7</v>
      </c>
      <c r="N9" s="77">
        <f t="shared" si="11"/>
        <v>1.7752205155591575E-3</v>
      </c>
      <c r="O9" s="78">
        <f t="shared" si="12"/>
        <v>0.13356421021826029</v>
      </c>
      <c r="P9" s="89">
        <f t="shared" si="13"/>
        <v>110.56913086297661</v>
      </c>
      <c r="Q9" s="89">
        <f t="shared" si="14"/>
        <v>88.898284611683664</v>
      </c>
      <c r="R9" s="89">
        <f t="shared" si="15"/>
        <v>71.236292817427824</v>
      </c>
      <c r="S9" s="90">
        <f t="shared" si="16"/>
        <v>67.594423665291586</v>
      </c>
      <c r="T9" s="82">
        <f t="shared" si="17"/>
        <v>882.34166428655328</v>
      </c>
      <c r="U9" s="83">
        <f t="shared" si="2"/>
        <v>798.08435010139021</v>
      </c>
      <c r="V9" s="83">
        <f t="shared" si="2"/>
        <v>46.74881716143706</v>
      </c>
      <c r="W9" s="84">
        <f t="shared" si="2"/>
        <v>3337.474668473772</v>
      </c>
      <c r="X9" s="144">
        <f t="shared" si="3"/>
        <v>5064.6495000231525</v>
      </c>
      <c r="Y9" s="68">
        <v>2231.475132863507</v>
      </c>
      <c r="Z9" s="102">
        <f t="shared" si="18"/>
        <v>7.2484451542347196E-6</v>
      </c>
      <c r="AA9" s="7">
        <f>BA20</f>
        <v>7.4746260826341683E-8</v>
      </c>
      <c r="AB9" s="103">
        <f t="shared" si="19"/>
        <v>10312.040615037706</v>
      </c>
      <c r="AC9" s="32"/>
      <c r="AD9" s="40">
        <v>5</v>
      </c>
      <c r="AE9" s="38">
        <v>20</v>
      </c>
      <c r="AF9" s="38">
        <f t="shared" si="36"/>
        <v>2550.8514998299352</v>
      </c>
      <c r="AG9" s="39">
        <f t="shared" si="20"/>
        <v>0</v>
      </c>
      <c r="AH9" s="40">
        <v>5</v>
      </c>
      <c r="AI9" s="38">
        <v>20</v>
      </c>
      <c r="AJ9" s="38">
        <f t="shared" si="37"/>
        <v>2534.4285000746477</v>
      </c>
      <c r="AK9" s="39">
        <f t="shared" si="38"/>
        <v>1.0392620836086784E-9</v>
      </c>
      <c r="AL9" s="40">
        <v>5</v>
      </c>
      <c r="AM9" s="38">
        <v>20</v>
      </c>
      <c r="AN9" s="38">
        <f t="shared" si="39"/>
        <v>2517.9259318283744</v>
      </c>
      <c r="AO9" s="39">
        <f t="shared" si="21"/>
        <v>1.2335620049831139E-9</v>
      </c>
      <c r="AP9" s="40">
        <v>5</v>
      </c>
      <c r="AQ9" s="38">
        <v>20</v>
      </c>
      <c r="AR9" s="38">
        <f t="shared" si="40"/>
        <v>2501.3419314717426</v>
      </c>
      <c r="AS9" s="39">
        <f t="shared" si="22"/>
        <v>1.2639760804784962E-9</v>
      </c>
      <c r="AT9" s="40">
        <v>5</v>
      </c>
      <c r="AU9" s="38">
        <v>20</v>
      </c>
      <c r="AV9" s="38">
        <f t="shared" si="41"/>
        <v>2484.6746251340119</v>
      </c>
      <c r="AW9" s="39">
        <f t="shared" si="23"/>
        <v>1.217047217217229E-9</v>
      </c>
      <c r="AX9" s="40">
        <v>5</v>
      </c>
      <c r="AY9" s="38">
        <v>20</v>
      </c>
      <c r="AZ9" s="38">
        <f t="shared" si="42"/>
        <v>2467.9221313793842</v>
      </c>
      <c r="BA9" s="39">
        <f t="shared" si="24"/>
        <v>1.1307913143130252E-9</v>
      </c>
      <c r="BB9" s="40">
        <v>5</v>
      </c>
      <c r="BC9" s="38">
        <v>20</v>
      </c>
      <c r="BD9" s="38">
        <f t="shared" si="43"/>
        <v>2451.0825640753551</v>
      </c>
      <c r="BE9" s="39">
        <f t="shared" si="25"/>
        <v>1.0258077402961588E-9</v>
      </c>
      <c r="BF9" s="40">
        <v>5</v>
      </c>
      <c r="BG9" s="38">
        <v>20</v>
      </c>
      <c r="BH9" s="38">
        <f t="shared" si="44"/>
        <v>2434.154035457454</v>
      </c>
      <c r="BI9" s="39">
        <f t="shared" si="26"/>
        <v>9.1422948451767971E-10</v>
      </c>
      <c r="BJ9" s="40">
        <v>5</v>
      </c>
      <c r="BK9" s="38">
        <v>20</v>
      </c>
      <c r="BL9" s="38">
        <f t="shared" si="45"/>
        <v>2417.1346594039242</v>
      </c>
      <c r="BM9" s="39">
        <f t="shared" si="27"/>
        <v>8.0341169780201831E-10</v>
      </c>
      <c r="BN9" s="40">
        <v>5</v>
      </c>
      <c r="BO9" s="38">
        <v>20</v>
      </c>
      <c r="BP9" s="38">
        <f t="shared" si="46"/>
        <v>2400.0225549342822</v>
      </c>
      <c r="BQ9" s="39">
        <f t="shared" si="28"/>
        <v>6.9777998984959633E-10</v>
      </c>
      <c r="BR9" s="40">
        <v>5</v>
      </c>
      <c r="BS9" s="38">
        <v>20</v>
      </c>
      <c r="BT9" s="38">
        <f t="shared" si="47"/>
        <v>2382.8158499449687</v>
      </c>
      <c r="BU9" s="39">
        <f t="shared" si="29"/>
        <v>5.998772396263253E-10</v>
      </c>
      <c r="BV9" s="40">
        <v>5</v>
      </c>
      <c r="BW9" s="38">
        <v>20</v>
      </c>
      <c r="BX9" s="38">
        <f t="shared" si="48"/>
        <v>2295.298939511219</v>
      </c>
      <c r="BY9" s="39">
        <f t="shared" si="30"/>
        <v>2.4844008650811992E-10</v>
      </c>
      <c r="BZ9" s="40">
        <v>5</v>
      </c>
      <c r="CA9" s="38">
        <v>20</v>
      </c>
      <c r="CB9" s="38">
        <f t="shared" si="49"/>
        <v>2205.1490537223863</v>
      </c>
      <c r="CC9" s="39">
        <f t="shared" si="31"/>
        <v>8.5801941626282346E-11</v>
      </c>
      <c r="CD9" s="40">
        <v>5</v>
      </c>
      <c r="CE9" s="38">
        <v>20</v>
      </c>
      <c r="CF9" s="38">
        <f t="shared" si="50"/>
        <v>2112.1712076125664</v>
      </c>
      <c r="CG9" s="39">
        <f t="shared" si="32"/>
        <v>2.4795667766913138E-11</v>
      </c>
      <c r="CH9" s="40">
        <v>5</v>
      </c>
      <c r="CI9" s="38">
        <v>20</v>
      </c>
      <c r="CJ9" s="38">
        <f t="shared" si="51"/>
        <v>2016.2181228497238</v>
      </c>
      <c r="CK9" s="39">
        <f t="shared" si="33"/>
        <v>5.89790643059291E-12</v>
      </c>
      <c r="CL9" s="40">
        <v>5</v>
      </c>
      <c r="CM9" s="38">
        <v>20</v>
      </c>
      <c r="CN9" s="38">
        <f t="shared" si="52"/>
        <v>1917.2136968104958</v>
      </c>
      <c r="CO9" s="39">
        <f t="shared" si="34"/>
        <v>1.1223953321705816E-12</v>
      </c>
      <c r="CP9" s="40">
        <v>5</v>
      </c>
      <c r="CQ9" s="38">
        <v>20</v>
      </c>
      <c r="CR9" s="38">
        <f t="shared" si="53"/>
        <v>1815.1762401548062</v>
      </c>
      <c r="CS9" s="39">
        <f t="shared" si="35"/>
        <v>1.6438695123682432E-13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7.8959999999999999</v>
      </c>
      <c r="F10" s="59">
        <f t="shared" si="5"/>
        <v>8.8830000000000009</v>
      </c>
      <c r="G10" s="59">
        <f t="shared" si="6"/>
        <v>0.78750000000000075</v>
      </c>
      <c r="H10" s="60">
        <f t="shared" si="7"/>
        <v>49.375</v>
      </c>
      <c r="I10" s="65">
        <f t="shared" si="8"/>
        <v>243.64799999999997</v>
      </c>
      <c r="J10" s="65">
        <f t="shared" si="9"/>
        <v>3107.076</v>
      </c>
      <c r="K10" s="65">
        <f t="shared" si="10"/>
        <v>2147.9094000000005</v>
      </c>
      <c r="L10" s="53">
        <f t="shared" si="0"/>
        <v>5011.3374000000003</v>
      </c>
      <c r="M10" s="76">
        <f t="shared" si="1"/>
        <v>1.0822181278881868E-7</v>
      </c>
      <c r="N10" s="77">
        <f t="shared" si="11"/>
        <v>2.1306169392798701E-3</v>
      </c>
      <c r="O10" s="78">
        <f t="shared" si="12"/>
        <v>0.13358630016119807</v>
      </c>
      <c r="P10" s="89">
        <f t="shared" si="13"/>
        <v>109.58169603502903</v>
      </c>
      <c r="Q10" s="89">
        <f t="shared" si="14"/>
        <v>88.047822852011606</v>
      </c>
      <c r="R10" s="89">
        <f t="shared" si="15"/>
        <v>70.614690258781394</v>
      </c>
      <c r="S10" s="90">
        <f t="shared" si="16"/>
        <v>67.004404033654978</v>
      </c>
      <c r="T10" s="82">
        <f t="shared" si="17"/>
        <v>865.25707189258912</v>
      </c>
      <c r="U10" s="83">
        <f t="shared" si="2"/>
        <v>782.12881039441913</v>
      </c>
      <c r="V10" s="83">
        <f t="shared" si="2"/>
        <v>55.609068578790399</v>
      </c>
      <c r="W10" s="84">
        <f t="shared" si="2"/>
        <v>3308.3424491617147</v>
      </c>
      <c r="X10" s="144">
        <f t="shared" si="3"/>
        <v>5011.3374000275135</v>
      </c>
      <c r="Y10" s="68">
        <v>2216.2489329727855</v>
      </c>
      <c r="Z10" s="102">
        <f t="shared" si="18"/>
        <v>7.2445304808027063E-6</v>
      </c>
      <c r="AA10" s="7">
        <f>BE20</f>
        <v>6.8723542945619979E-8</v>
      </c>
      <c r="AB10" s="103">
        <f t="shared" si="19"/>
        <v>9486.2659668187771</v>
      </c>
      <c r="AC10" s="32"/>
      <c r="AD10" s="40">
        <v>6</v>
      </c>
      <c r="AE10" s="38">
        <v>22</v>
      </c>
      <c r="AF10" s="38">
        <f t="shared" si="36"/>
        <v>2586.4226703290524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2569.7706547629891</v>
      </c>
      <c r="AK10" s="39">
        <f t="shared" si="38"/>
        <v>1.5017444448047708E-9</v>
      </c>
      <c r="AL10" s="40">
        <v>6</v>
      </c>
      <c r="AM10" s="38">
        <v>22</v>
      </c>
      <c r="AN10" s="38">
        <f t="shared" si="39"/>
        <v>2553.0379611374838</v>
      </c>
      <c r="AO10" s="39">
        <f t="shared" si="21"/>
        <v>1.7868155975797788E-9</v>
      </c>
      <c r="AP10" s="40">
        <v>6</v>
      </c>
      <c r="AQ10" s="38">
        <v>22</v>
      </c>
      <c r="AR10" s="38">
        <f t="shared" si="40"/>
        <v>2536.2226998453243</v>
      </c>
      <c r="AS10" s="39">
        <f t="shared" si="22"/>
        <v>1.8353736995973669E-9</v>
      </c>
      <c r="AT10" s="40">
        <v>6</v>
      </c>
      <c r="AU10" s="38">
        <v>22</v>
      </c>
      <c r="AV10" s="38">
        <f t="shared" si="41"/>
        <v>2519.3229708849753</v>
      </c>
      <c r="AW10" s="39">
        <f t="shared" si="23"/>
        <v>1.7716571577556514E-9</v>
      </c>
      <c r="AX10" s="40">
        <v>6</v>
      </c>
      <c r="AY10" s="38">
        <v>22</v>
      </c>
      <c r="AZ10" s="38">
        <f t="shared" si="42"/>
        <v>2502.3368665843514</v>
      </c>
      <c r="BA10" s="39">
        <f t="shared" si="24"/>
        <v>1.6502953262004303E-9</v>
      </c>
      <c r="BB10" s="40">
        <v>6</v>
      </c>
      <c r="BC10" s="38">
        <v>22</v>
      </c>
      <c r="BD10" s="38">
        <f t="shared" si="43"/>
        <v>2485.2624745091653</v>
      </c>
      <c r="BE10" s="39">
        <f t="shared" si="25"/>
        <v>1.5009738665459689E-9</v>
      </c>
      <c r="BF10" s="40">
        <v>6</v>
      </c>
      <c r="BG10" s="38">
        <v>22</v>
      </c>
      <c r="BH10" s="38">
        <f t="shared" si="44"/>
        <v>2468.0978805704067</v>
      </c>
      <c r="BI10" s="39">
        <f t="shared" si="26"/>
        <v>1.3412570725784545E-9</v>
      </c>
      <c r="BJ10" s="40">
        <v>6</v>
      </c>
      <c r="BK10" s="38">
        <v>22</v>
      </c>
      <c r="BL10" s="38">
        <f t="shared" si="45"/>
        <v>2450.841172344687</v>
      </c>
      <c r="BM10" s="39">
        <f t="shared" si="27"/>
        <v>1.1818626215578828E-9</v>
      </c>
      <c r="BN10" s="40">
        <v>6</v>
      </c>
      <c r="BO10" s="38">
        <v>22</v>
      </c>
      <c r="BP10" s="38">
        <f t="shared" si="46"/>
        <v>2433.490442621584</v>
      </c>
      <c r="BQ10" s="39">
        <f t="shared" si="28"/>
        <v>1.0293013622199232E-9</v>
      </c>
      <c r="BR10" s="40">
        <v>6</v>
      </c>
      <c r="BS10" s="38">
        <v>22</v>
      </c>
      <c r="BT10" s="38">
        <f t="shared" si="47"/>
        <v>2416.0437931913893</v>
      </c>
      <c r="BU10" s="39">
        <f t="shared" si="29"/>
        <v>8.873716036414999E-10</v>
      </c>
      <c r="BV10" s="40">
        <v>6</v>
      </c>
      <c r="BW10" s="38">
        <v>22</v>
      </c>
      <c r="BX10" s="38">
        <f t="shared" si="48"/>
        <v>2327.3064750064232</v>
      </c>
      <c r="BY10" s="39">
        <f t="shared" si="30"/>
        <v>3.7303394157194542E-10</v>
      </c>
      <c r="BZ10" s="40">
        <v>6</v>
      </c>
      <c r="CA10" s="38">
        <v>22</v>
      </c>
      <c r="CB10" s="38">
        <f t="shared" si="49"/>
        <v>2235.8994650933168</v>
      </c>
      <c r="CC10" s="39">
        <f t="shared" si="31"/>
        <v>1.3099070368158028E-10</v>
      </c>
      <c r="CD10" s="40">
        <v>6</v>
      </c>
      <c r="CE10" s="38">
        <v>22</v>
      </c>
      <c r="CF10" s="38">
        <f t="shared" si="50"/>
        <v>2141.6250594554986</v>
      </c>
      <c r="CG10" s="39">
        <f t="shared" si="32"/>
        <v>3.8566262852470803E-11</v>
      </c>
      <c r="CH10" s="40">
        <v>6</v>
      </c>
      <c r="CI10" s="38">
        <v>22</v>
      </c>
      <c r="CJ10" s="38">
        <f t="shared" si="51"/>
        <v>2044.3339259907843</v>
      </c>
      <c r="CK10" s="39">
        <f t="shared" si="33"/>
        <v>9.3682618193130474E-12</v>
      </c>
      <c r="CL10" s="40">
        <v>6</v>
      </c>
      <c r="CM10" s="38">
        <v>22</v>
      </c>
      <c r="CN10" s="38">
        <f t="shared" si="52"/>
        <v>1943.9489008382625</v>
      </c>
      <c r="CO10" s="39">
        <f t="shared" si="34"/>
        <v>1.825931897092364E-12</v>
      </c>
      <c r="CP10" s="40">
        <v>6</v>
      </c>
      <c r="CQ10" s="38">
        <v>22</v>
      </c>
      <c r="CR10" s="38">
        <f t="shared" si="53"/>
        <v>1840.4885499967556</v>
      </c>
      <c r="CS10" s="39">
        <f t="shared" si="35"/>
        <v>2.7484393594004159E-13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7.8120000000000012</v>
      </c>
      <c r="F11" s="59">
        <f t="shared" si="5"/>
        <v>8.7885000000000009</v>
      </c>
      <c r="G11" s="59">
        <f t="shared" si="6"/>
        <v>0.91874999999999929</v>
      </c>
      <c r="H11" s="60">
        <f t="shared" si="7"/>
        <v>49.375</v>
      </c>
      <c r="I11" s="65">
        <f t="shared" si="8"/>
        <v>241.05600000000001</v>
      </c>
      <c r="J11" s="65">
        <f t="shared" si="9"/>
        <v>3074.0220000000004</v>
      </c>
      <c r="K11" s="65">
        <f t="shared" si="10"/>
        <v>2125.0593000000003</v>
      </c>
      <c r="L11" s="53">
        <f t="shared" si="0"/>
        <v>4958.0253000000012</v>
      </c>
      <c r="M11" s="76">
        <f t="shared" si="1"/>
        <v>1.0823971435923108E-7</v>
      </c>
      <c r="N11" s="77">
        <f t="shared" si="11"/>
        <v>2.4861309391885872E-3</v>
      </c>
      <c r="O11" s="78">
        <f t="shared" si="12"/>
        <v>0.13360839741217589</v>
      </c>
      <c r="P11" s="89">
        <f t="shared" si="13"/>
        <v>108.59040631578877</v>
      </c>
      <c r="Q11" s="89">
        <f t="shared" si="14"/>
        <v>87.194893235188815</v>
      </c>
      <c r="R11" s="89">
        <f t="shared" si="15"/>
        <v>69.990956424905221</v>
      </c>
      <c r="S11" s="90">
        <f t="shared" si="16"/>
        <v>66.412162743907032</v>
      </c>
      <c r="T11" s="82">
        <f t="shared" si="17"/>
        <v>848.30825413894195</v>
      </c>
      <c r="U11" s="83">
        <f t="shared" si="2"/>
        <v>766.31231919745699</v>
      </c>
      <c r="V11" s="83">
        <f t="shared" si="2"/>
        <v>64.304191215381621</v>
      </c>
      <c r="W11" s="84">
        <f t="shared" si="2"/>
        <v>3279.1005354804097</v>
      </c>
      <c r="X11" s="144">
        <f t="shared" si="3"/>
        <v>4958.0253000321909</v>
      </c>
      <c r="Y11" s="68">
        <v>2200.9422949851023</v>
      </c>
      <c r="Z11" s="102">
        <f t="shared" si="18"/>
        <v>7.2406145122749942E-6</v>
      </c>
      <c r="AA11" s="7">
        <f>BI20</f>
        <v>6.2094288251524461E-8</v>
      </c>
      <c r="AB11" s="103">
        <f t="shared" si="19"/>
        <v>8575.8312566227887</v>
      </c>
      <c r="AC11" s="32"/>
      <c r="AD11" s="40">
        <v>7</v>
      </c>
      <c r="AE11" s="38">
        <v>24</v>
      </c>
      <c r="AF11" s="38">
        <f t="shared" si="36"/>
        <v>2619.3295584484767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2602.4656803668695</v>
      </c>
      <c r="AK11" s="39">
        <f t="shared" si="38"/>
        <v>2.0923104788501336E-9</v>
      </c>
      <c r="AL11" s="40">
        <v>7</v>
      </c>
      <c r="AM11" s="38">
        <v>24</v>
      </c>
      <c r="AN11" s="38">
        <f t="shared" si="39"/>
        <v>2585.5200977640957</v>
      </c>
      <c r="AO11" s="39">
        <f t="shared" si="21"/>
        <v>2.4949038249242449E-9</v>
      </c>
      <c r="AP11" s="40">
        <v>7</v>
      </c>
      <c r="AQ11" s="38">
        <v>24</v>
      </c>
      <c r="AR11" s="38">
        <f t="shared" si="40"/>
        <v>2568.4908969915923</v>
      </c>
      <c r="AS11" s="39">
        <f t="shared" si="22"/>
        <v>2.5683828548661934E-9</v>
      </c>
      <c r="AT11" s="40">
        <v>7</v>
      </c>
      <c r="AU11" s="38">
        <v>24</v>
      </c>
      <c r="AV11" s="38">
        <f t="shared" si="41"/>
        <v>2551.3761538742256</v>
      </c>
      <c r="AW11" s="39">
        <f t="shared" si="23"/>
        <v>2.4848139773216076E-9</v>
      </c>
      <c r="AX11" s="40">
        <v>7</v>
      </c>
      <c r="AY11" s="38">
        <v>24</v>
      </c>
      <c r="AZ11" s="38">
        <f t="shared" si="42"/>
        <v>2534.1739364687278</v>
      </c>
      <c r="BA11" s="39">
        <f t="shared" si="24"/>
        <v>2.3199206766340591E-9</v>
      </c>
      <c r="BB11" s="40">
        <v>7</v>
      </c>
      <c r="BC11" s="38">
        <v>24</v>
      </c>
      <c r="BD11" s="38">
        <f t="shared" si="43"/>
        <v>2516.8823080090287</v>
      </c>
      <c r="BE11" s="39">
        <f t="shared" si="25"/>
        <v>2.114953320967824E-9</v>
      </c>
      <c r="BF11" s="40">
        <v>7</v>
      </c>
      <c r="BG11" s="38">
        <v>24</v>
      </c>
      <c r="BH11" s="38">
        <f t="shared" si="44"/>
        <v>2499.4993300532869</v>
      </c>
      <c r="BI11" s="39">
        <f t="shared" si="26"/>
        <v>1.8944162512711481E-9</v>
      </c>
      <c r="BJ11" s="40">
        <v>7</v>
      </c>
      <c r="BK11" s="38">
        <v>24</v>
      </c>
      <c r="BL11" s="38">
        <f t="shared" si="45"/>
        <v>2482.0230658464807</v>
      </c>
      <c r="BM11" s="39">
        <f t="shared" si="27"/>
        <v>1.6733481036910046E-9</v>
      </c>
      <c r="BN11" s="40">
        <v>7</v>
      </c>
      <c r="BO11" s="38">
        <v>24</v>
      </c>
      <c r="BP11" s="38">
        <f t="shared" si="46"/>
        <v>2464.451583912868</v>
      </c>
      <c r="BQ11" s="39">
        <f t="shared" si="28"/>
        <v>1.4609609570036398E-9</v>
      </c>
      <c r="BR11" s="40">
        <v>7</v>
      </c>
      <c r="BS11" s="38">
        <v>24</v>
      </c>
      <c r="BT11" s="38">
        <f t="shared" si="47"/>
        <v>2446.78296189194</v>
      </c>
      <c r="BU11" s="39">
        <f t="shared" si="29"/>
        <v>1.2626991845599234E-9</v>
      </c>
      <c r="BV11" s="40">
        <v>7</v>
      </c>
      <c r="BW11" s="38">
        <v>24</v>
      </c>
      <c r="BX11" s="38">
        <f t="shared" si="48"/>
        <v>2356.9166445549677</v>
      </c>
      <c r="BY11" s="39">
        <f t="shared" si="30"/>
        <v>5.3800193072459224E-10</v>
      </c>
      <c r="BZ11" s="40">
        <v>7</v>
      </c>
      <c r="CA11" s="38">
        <v>24</v>
      </c>
      <c r="CB11" s="38">
        <f t="shared" si="49"/>
        <v>2264.3466691749086</v>
      </c>
      <c r="CC11" s="39">
        <f t="shared" si="31"/>
        <v>1.9176863436875616E-10</v>
      </c>
      <c r="CD11" s="40">
        <v>7</v>
      </c>
      <c r="CE11" s="38">
        <v>24</v>
      </c>
      <c r="CF11" s="38">
        <f t="shared" si="50"/>
        <v>2168.8728163800429</v>
      </c>
      <c r="CG11" s="39">
        <f t="shared" si="32"/>
        <v>5.7415824518975017E-11</v>
      </c>
      <c r="CH11" s="40">
        <v>7</v>
      </c>
      <c r="CI11" s="38">
        <v>24</v>
      </c>
      <c r="CJ11" s="38">
        <f t="shared" si="51"/>
        <v>2070.343854125525</v>
      </c>
      <c r="CK11" s="39">
        <f t="shared" si="33"/>
        <v>1.4213723849081199E-11</v>
      </c>
      <c r="CL11" s="40">
        <v>7</v>
      </c>
      <c r="CM11" s="38">
        <v>24</v>
      </c>
      <c r="CN11" s="38">
        <f t="shared" si="52"/>
        <v>1968.6816367996375</v>
      </c>
      <c r="CO11" s="39">
        <f t="shared" si="34"/>
        <v>2.8306276577727031E-12</v>
      </c>
      <c r="CP11" s="40">
        <v>7</v>
      </c>
      <c r="CQ11" s="38">
        <v>24</v>
      </c>
      <c r="CR11" s="38">
        <f t="shared" si="53"/>
        <v>1863.9049666152025</v>
      </c>
      <c r="CS11" s="39">
        <f t="shared" si="35"/>
        <v>4.3670411298325276E-13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7.7280000000000006</v>
      </c>
      <c r="F12" s="59">
        <f t="shared" si="5"/>
        <v>8.6940000000000008</v>
      </c>
      <c r="G12" s="59">
        <f t="shared" si="6"/>
        <v>1.0499999999999996</v>
      </c>
      <c r="H12" s="60">
        <f t="shared" si="7"/>
        <v>49.375</v>
      </c>
      <c r="I12" s="65">
        <f t="shared" si="8"/>
        <v>238.464</v>
      </c>
      <c r="J12" s="65">
        <f t="shared" si="9"/>
        <v>3040.9680000000003</v>
      </c>
      <c r="K12" s="65">
        <f t="shared" si="10"/>
        <v>2102.2092000000002</v>
      </c>
      <c r="L12" s="53">
        <f t="shared" si="0"/>
        <v>4904.7132000000001</v>
      </c>
      <c r="M12" s="76">
        <f t="shared" si="1"/>
        <v>1.0825762185301944E-7</v>
      </c>
      <c r="N12" s="77">
        <f t="shared" si="11"/>
        <v>2.8417625736417594E-3</v>
      </c>
      <c r="O12" s="78">
        <f t="shared" si="12"/>
        <v>0.13363050197482088</v>
      </c>
      <c r="P12" s="89">
        <f t="shared" si="13"/>
        <v>107.59522959834067</v>
      </c>
      <c r="Q12" s="89">
        <f t="shared" si="14"/>
        <v>86.339491214701482</v>
      </c>
      <c r="R12" s="89">
        <f t="shared" si="15"/>
        <v>69.365077916885838</v>
      </c>
      <c r="S12" s="90">
        <f t="shared" si="16"/>
        <v>65.817689058586808</v>
      </c>
      <c r="T12" s="82">
        <f t="shared" si="17"/>
        <v>831.4959343359767</v>
      </c>
      <c r="U12" s="83">
        <f t="shared" si="2"/>
        <v>750.63553662061474</v>
      </c>
      <c r="V12" s="83">
        <f t="shared" si="2"/>
        <v>72.833331812730108</v>
      </c>
      <c r="W12" s="84">
        <f t="shared" si="2"/>
        <v>3249.7483972677237</v>
      </c>
      <c r="X12" s="144">
        <f t="shared" si="3"/>
        <v>4904.7132000370457</v>
      </c>
      <c r="Y12" s="68">
        <v>2185.5535134844972</v>
      </c>
      <c r="Z12" s="102">
        <f t="shared" si="18"/>
        <v>7.2366972480087912E-6</v>
      </c>
      <c r="AA12" s="7">
        <f>BM20</f>
        <v>5.5337561238563466E-8</v>
      </c>
      <c r="AB12" s="103">
        <f t="shared" si="19"/>
        <v>7646.7978888836114</v>
      </c>
      <c r="AC12" s="32"/>
      <c r="AD12" s="40">
        <v>8</v>
      </c>
      <c r="AE12" s="38">
        <v>26</v>
      </c>
      <c r="AF12" s="38">
        <f t="shared" si="36"/>
        <v>2649.9705542087577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2632.9094019753993</v>
      </c>
      <c r="AK12" s="39">
        <f t="shared" si="38"/>
        <v>2.8282809451792894E-9</v>
      </c>
      <c r="AL12" s="40">
        <v>8</v>
      </c>
      <c r="AM12" s="38">
        <v>26</v>
      </c>
      <c r="AN12" s="38">
        <f t="shared" si="39"/>
        <v>2615.7655894389341</v>
      </c>
      <c r="AO12" s="39">
        <f t="shared" si="21"/>
        <v>3.3791550978918055E-9</v>
      </c>
      <c r="AP12" s="40">
        <v>8</v>
      </c>
      <c r="AQ12" s="38">
        <v>26</v>
      </c>
      <c r="AR12" s="38">
        <f t="shared" si="40"/>
        <v>2598.5371805648811</v>
      </c>
      <c r="AS12" s="39">
        <f t="shared" si="22"/>
        <v>3.4856808104762058E-9</v>
      </c>
      <c r="AT12" s="40">
        <v>8</v>
      </c>
      <c r="AU12" s="38">
        <v>26</v>
      </c>
      <c r="AV12" s="38">
        <f t="shared" si="41"/>
        <v>2581.2222286690503</v>
      </c>
      <c r="AW12" s="39">
        <f t="shared" si="23"/>
        <v>3.3791806386545104E-9</v>
      </c>
      <c r="AX12" s="40">
        <v>8</v>
      </c>
      <c r="AY12" s="38">
        <v>26</v>
      </c>
      <c r="AZ12" s="38">
        <f t="shared" si="42"/>
        <v>2563.8187792082372</v>
      </c>
      <c r="BA12" s="39">
        <f t="shared" si="24"/>
        <v>3.161527707800185E-9</v>
      </c>
      <c r="BB12" s="40">
        <v>8</v>
      </c>
      <c r="BC12" s="38">
        <v>26</v>
      </c>
      <c r="BD12" s="38">
        <f t="shared" si="43"/>
        <v>2546.3248727600298</v>
      </c>
      <c r="BE12" s="39">
        <f t="shared" si="25"/>
        <v>2.8883390353487012E-9</v>
      </c>
      <c r="BF12" s="40">
        <v>8</v>
      </c>
      <c r="BG12" s="38">
        <v>26</v>
      </c>
      <c r="BH12" s="38">
        <f t="shared" si="44"/>
        <v>2528.738548206637</v>
      </c>
      <c r="BI12" s="39">
        <f t="shared" si="26"/>
        <v>2.5927705109136743E-9</v>
      </c>
      <c r="BJ12" s="40">
        <v>8</v>
      </c>
      <c r="BK12" s="38">
        <v>26</v>
      </c>
      <c r="BL12" s="38">
        <f t="shared" si="45"/>
        <v>2511.0578461368118</v>
      </c>
      <c r="BM12" s="39">
        <f t="shared" si="27"/>
        <v>2.2952742842168482E-9</v>
      </c>
      <c r="BN12" s="40">
        <v>8</v>
      </c>
      <c r="BO12" s="38">
        <v>26</v>
      </c>
      <c r="BP12" s="38">
        <f t="shared" si="46"/>
        <v>2493.2808124803573</v>
      </c>
      <c r="BQ12" s="39">
        <f t="shared" si="28"/>
        <v>2.0084706148558366E-9</v>
      </c>
      <c r="BR12" s="40">
        <v>8</v>
      </c>
      <c r="BS12" s="38">
        <v>26</v>
      </c>
      <c r="BT12" s="38">
        <f t="shared" si="47"/>
        <v>2475.4055023889337</v>
      </c>
      <c r="BU12" s="39">
        <f t="shared" si="29"/>
        <v>1.739902576277476E-9</v>
      </c>
      <c r="BV12" s="40">
        <v>8</v>
      </c>
      <c r="BW12" s="38">
        <v>26</v>
      </c>
      <c r="BX12" s="38">
        <f t="shared" si="48"/>
        <v>2384.4879261755696</v>
      </c>
      <c r="BY12" s="39">
        <f t="shared" si="30"/>
        <v>7.5044236539077163E-10</v>
      </c>
      <c r="BZ12" s="40">
        <v>8</v>
      </c>
      <c r="CA12" s="38">
        <v>26</v>
      </c>
      <c r="CB12" s="38">
        <f t="shared" si="49"/>
        <v>2290.8350644462153</v>
      </c>
      <c r="CC12" s="39">
        <f t="shared" si="31"/>
        <v>2.7115638616644067E-10</v>
      </c>
      <c r="CD12" s="40">
        <v>8</v>
      </c>
      <c r="CE12" s="38">
        <v>26</v>
      </c>
      <c r="CF12" s="38">
        <f t="shared" si="50"/>
        <v>2194.244355656931</v>
      </c>
      <c r="CG12" s="39">
        <f t="shared" si="32"/>
        <v>8.2432095637503763E-11</v>
      </c>
      <c r="CH12" s="40">
        <v>8</v>
      </c>
      <c r="CI12" s="38">
        <v>26</v>
      </c>
      <c r="CJ12" s="38">
        <f t="shared" si="51"/>
        <v>2094.5627986458776</v>
      </c>
      <c r="CK12" s="39">
        <f t="shared" si="33"/>
        <v>2.0760959332451102E-11</v>
      </c>
      <c r="CL12" s="40">
        <v>8</v>
      </c>
      <c r="CM12" s="38">
        <v>26</v>
      </c>
      <c r="CN12" s="38">
        <f t="shared" si="52"/>
        <v>1991.7113336516259</v>
      </c>
      <c r="CO12" s="39">
        <f t="shared" si="34"/>
        <v>4.2161792845170343E-12</v>
      </c>
      <c r="CP12" s="40">
        <v>8</v>
      </c>
      <c r="CQ12" s="38">
        <v>26</v>
      </c>
      <c r="CR12" s="38">
        <f t="shared" si="53"/>
        <v>1885.7089828358482</v>
      </c>
      <c r="CS12" s="39">
        <f t="shared" si="35"/>
        <v>6.6519746948344716E-13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7.644000000000001</v>
      </c>
      <c r="F13" s="59">
        <f t="shared" si="5"/>
        <v>8.5995000000000008</v>
      </c>
      <c r="G13" s="59">
        <f t="shared" si="6"/>
        <v>1.1812499999999997</v>
      </c>
      <c r="H13" s="60">
        <f t="shared" si="7"/>
        <v>49.375</v>
      </c>
      <c r="I13" s="65">
        <f t="shared" si="8"/>
        <v>235.87199999999999</v>
      </c>
      <c r="J13" s="65">
        <f t="shared" si="9"/>
        <v>3007.9140000000002</v>
      </c>
      <c r="K13" s="65">
        <f t="shared" si="10"/>
        <v>2079.3591000000001</v>
      </c>
      <c r="L13" s="53">
        <f t="shared" si="0"/>
        <v>4851.4011</v>
      </c>
      <c r="M13" s="76">
        <f t="shared" si="1"/>
        <v>1.0827553527312419E-7</v>
      </c>
      <c r="N13" s="77">
        <f t="shared" si="11"/>
        <v>3.1975119010344481E-3</v>
      </c>
      <c r="O13" s="78">
        <f t="shared" si="12"/>
        <v>0.1336526138527627</v>
      </c>
      <c r="P13" s="89">
        <f t="shared" si="13"/>
        <v>106.59613358145955</v>
      </c>
      <c r="Q13" s="89">
        <f t="shared" si="14"/>
        <v>85.481613045627725</v>
      </c>
      <c r="R13" s="89">
        <f t="shared" si="15"/>
        <v>68.737040865494194</v>
      </c>
      <c r="S13" s="90">
        <f t="shared" si="16"/>
        <v>65.220972031131168</v>
      </c>
      <c r="T13" s="82">
        <f t="shared" si="17"/>
        <v>814.82084509667698</v>
      </c>
      <c r="U13" s="83">
        <f t="shared" si="2"/>
        <v>735.09913138587569</v>
      </c>
      <c r="V13" s="83">
        <f t="shared" si="2"/>
        <v>81.195629522364996</v>
      </c>
      <c r="W13" s="84">
        <f t="shared" si="2"/>
        <v>3220.2854940371017</v>
      </c>
      <c r="X13" s="144">
        <f t="shared" si="3"/>
        <v>4851.4011000420196</v>
      </c>
      <c r="Y13" s="68">
        <v>2170.080887703707</v>
      </c>
      <c r="Z13" s="102">
        <f t="shared" si="18"/>
        <v>7.2327786873608783E-6</v>
      </c>
      <c r="AA13" s="7">
        <f>BQ20</f>
        <v>4.8754963872030855E-8</v>
      </c>
      <c r="AB13" s="103">
        <f t="shared" si="19"/>
        <v>6740.8344675648768</v>
      </c>
      <c r="AC13" s="32"/>
      <c r="AD13" s="40">
        <v>9</v>
      </c>
      <c r="AE13" s="38">
        <v>28</v>
      </c>
      <c r="AF13" s="38">
        <f t="shared" si="36"/>
        <v>2678.6591531411455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2661.4132967596734</v>
      </c>
      <c r="AK13" s="39">
        <f t="shared" si="38"/>
        <v>3.7270391822918061E-9</v>
      </c>
      <c r="AL13" s="40">
        <v>9</v>
      </c>
      <c r="AM13" s="38">
        <v>28</v>
      </c>
      <c r="AN13" s="38">
        <f t="shared" si="39"/>
        <v>2644.0838851940935</v>
      </c>
      <c r="AO13" s="39">
        <f t="shared" si="21"/>
        <v>4.4610283281507133E-9</v>
      </c>
      <c r="AP13" s="40">
        <v>9</v>
      </c>
      <c r="AQ13" s="38">
        <v>28</v>
      </c>
      <c r="AR13" s="38">
        <f t="shared" si="40"/>
        <v>2626.6689614504144</v>
      </c>
      <c r="AS13" s="39">
        <f t="shared" si="22"/>
        <v>4.6101412505907517E-9</v>
      </c>
      <c r="AT13" s="40">
        <v>9</v>
      </c>
      <c r="AU13" s="38">
        <v>28</v>
      </c>
      <c r="AV13" s="38">
        <f t="shared" si="41"/>
        <v>2609.1665577696258</v>
      </c>
      <c r="AW13" s="39">
        <f t="shared" si="23"/>
        <v>4.4776749115587334E-9</v>
      </c>
      <c r="AX13" s="40">
        <v>9</v>
      </c>
      <c r="AY13" s="38">
        <v>28</v>
      </c>
      <c r="AZ13" s="38">
        <f t="shared" si="42"/>
        <v>2591.5746984486291</v>
      </c>
      <c r="BA13" s="39">
        <f t="shared" si="24"/>
        <v>4.1972798714722854E-9</v>
      </c>
      <c r="BB13" s="40">
        <v>9</v>
      </c>
      <c r="BC13" s="38">
        <v>28</v>
      </c>
      <c r="BD13" s="38">
        <f t="shared" si="43"/>
        <v>2573.8914028522836</v>
      </c>
      <c r="BE13" s="39">
        <f t="shared" si="25"/>
        <v>3.8420643537357995E-9</v>
      </c>
      <c r="BF13" s="40">
        <v>9</v>
      </c>
      <c r="BG13" s="38">
        <v>28</v>
      </c>
      <c r="BH13" s="38">
        <f t="shared" si="44"/>
        <v>2556.1146886317279</v>
      </c>
      <c r="BI13" s="39">
        <f t="shared" si="26"/>
        <v>3.4557501159226331E-9</v>
      </c>
      <c r="BJ13" s="40">
        <v>9</v>
      </c>
      <c r="BK13" s="38">
        <v>28</v>
      </c>
      <c r="BL13" s="38">
        <f t="shared" si="45"/>
        <v>2538.2425751631163</v>
      </c>
      <c r="BM13" s="39">
        <f t="shared" si="27"/>
        <v>3.0654301488110233E-9</v>
      </c>
      <c r="BN13" s="40">
        <v>9</v>
      </c>
      <c r="BO13" s="38">
        <v>28</v>
      </c>
      <c r="BP13" s="38">
        <f t="shared" si="46"/>
        <v>2520.2730872214738</v>
      </c>
      <c r="BQ13" s="39">
        <f t="shared" si="28"/>
        <v>2.6879318033088424E-9</v>
      </c>
      <c r="BR13" s="40">
        <v>9</v>
      </c>
      <c r="BS13" s="38">
        <v>28</v>
      </c>
      <c r="BT13" s="38">
        <f t="shared" si="47"/>
        <v>2502.2042589035168</v>
      </c>
      <c r="BU13" s="39">
        <f t="shared" si="29"/>
        <v>2.3334126782411332E-9</v>
      </c>
      <c r="BV13" s="40">
        <v>9</v>
      </c>
      <c r="BW13" s="38">
        <v>28</v>
      </c>
      <c r="BX13" s="38">
        <f t="shared" si="48"/>
        <v>2410.3024084023741</v>
      </c>
      <c r="BY13" s="39">
        <f t="shared" si="30"/>
        <v>1.0177570288628068E-9</v>
      </c>
      <c r="BZ13" s="40">
        <v>9</v>
      </c>
      <c r="CA13" s="38">
        <v>28</v>
      </c>
      <c r="CB13" s="38">
        <f t="shared" si="49"/>
        <v>2315.6356601659536</v>
      </c>
      <c r="CC13" s="39">
        <f t="shared" si="31"/>
        <v>3.7235425905270921E-10</v>
      </c>
      <c r="CD13" s="40">
        <v>9</v>
      </c>
      <c r="CE13" s="38">
        <v>28</v>
      </c>
      <c r="CF13" s="38">
        <f t="shared" si="50"/>
        <v>2217.9992597177061</v>
      </c>
      <c r="CG13" s="39">
        <f t="shared" si="32"/>
        <v>1.1478786919462609E-10</v>
      </c>
      <c r="CH13" s="40">
        <v>9</v>
      </c>
      <c r="CI13" s="38">
        <v>28</v>
      </c>
      <c r="CJ13" s="38">
        <f t="shared" si="51"/>
        <v>2117.238549504169</v>
      </c>
      <c r="CK13" s="39">
        <f t="shared" si="33"/>
        <v>2.9369096529034611E-11</v>
      </c>
      <c r="CL13" s="40">
        <v>9</v>
      </c>
      <c r="CM13" s="38">
        <v>28</v>
      </c>
      <c r="CN13" s="38">
        <f t="shared" si="52"/>
        <v>2013.2736138624257</v>
      </c>
      <c r="CO13" s="39">
        <f t="shared" si="34"/>
        <v>6.0721349344509855E-12</v>
      </c>
      <c r="CP13" s="40">
        <v>9</v>
      </c>
      <c r="CQ13" s="38">
        <v>28</v>
      </c>
      <c r="CR13" s="38">
        <f t="shared" si="53"/>
        <v>1906.1236808881954</v>
      </c>
      <c r="CS13" s="39">
        <f t="shared" si="35"/>
        <v>9.7786389374795655E-13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7.5600000000000005</v>
      </c>
      <c r="F14" s="59">
        <f t="shared" si="5"/>
        <v>8.5050000000000008</v>
      </c>
      <c r="G14" s="59">
        <f t="shared" si="6"/>
        <v>1.3124999999999998</v>
      </c>
      <c r="H14" s="60">
        <f t="shared" si="7"/>
        <v>49.375</v>
      </c>
      <c r="I14" s="65">
        <f t="shared" si="8"/>
        <v>233.28</v>
      </c>
      <c r="J14" s="65">
        <f t="shared" si="9"/>
        <v>2974.86</v>
      </c>
      <c r="K14" s="65">
        <f t="shared" si="10"/>
        <v>2056.5090000000005</v>
      </c>
      <c r="L14" s="53">
        <f t="shared" si="0"/>
        <v>4798.0890000000009</v>
      </c>
      <c r="M14" s="76">
        <f t="shared" si="1"/>
        <v>1.082934546224877E-7</v>
      </c>
      <c r="N14" s="77">
        <f t="shared" si="11"/>
        <v>3.5533789798003774E-3</v>
      </c>
      <c r="O14" s="78">
        <f t="shared" si="12"/>
        <v>0.13367473304963326</v>
      </c>
      <c r="P14" s="89">
        <f t="shared" si="13"/>
        <v>105.59308581038847</v>
      </c>
      <c r="Q14" s="89">
        <f t="shared" si="14"/>
        <v>84.621255841236504</v>
      </c>
      <c r="R14" s="89">
        <f t="shared" si="15"/>
        <v>68.106830912554884</v>
      </c>
      <c r="S14" s="90">
        <f t="shared" si="16"/>
        <v>64.622000502644454</v>
      </c>
      <c r="T14" s="82">
        <f t="shared" si="17"/>
        <v>798.28372872653688</v>
      </c>
      <c r="U14" s="83">
        <f t="shared" si="2"/>
        <v>719.70378092971657</v>
      </c>
      <c r="V14" s="83">
        <f t="shared" si="2"/>
        <v>89.390215572728266</v>
      </c>
      <c r="W14" s="84">
        <f t="shared" si="2"/>
        <v>3190.7112748180698</v>
      </c>
      <c r="X14" s="144">
        <f t="shared" si="3"/>
        <v>4798.0890000470517</v>
      </c>
      <c r="Y14" s="68">
        <v>2154.5227249019022</v>
      </c>
      <c r="Z14" s="102">
        <f t="shared" si="18"/>
        <v>7.2288588296876095E-6</v>
      </c>
      <c r="AA14" s="7">
        <f>BU20</f>
        <v>4.2532297809713879E-8</v>
      </c>
      <c r="AB14" s="103">
        <f t="shared" si="19"/>
        <v>5883.6807872138079</v>
      </c>
      <c r="AC14" s="32"/>
      <c r="AD14" s="40">
        <v>10</v>
      </c>
      <c r="AE14" s="38">
        <v>30</v>
      </c>
      <c r="AF14" s="38">
        <f t="shared" si="36"/>
        <v>2705.646697509912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2688.2270887815889</v>
      </c>
      <c r="AK14" s="39">
        <f t="shared" si="38"/>
        <v>4.8059547540833711E-9</v>
      </c>
      <c r="AL14" s="40">
        <v>10</v>
      </c>
      <c r="AM14" s="38">
        <v>30</v>
      </c>
      <c r="AN14" s="38">
        <f t="shared" si="39"/>
        <v>2670.7230830490148</v>
      </c>
      <c r="AO14" s="39">
        <f t="shared" si="21"/>
        <v>5.7620147884207564E-9</v>
      </c>
      <c r="AP14" s="40">
        <v>10</v>
      </c>
      <c r="AQ14" s="38">
        <v>30</v>
      </c>
      <c r="AR14" s="38">
        <f t="shared" si="40"/>
        <v>2653.13270360144</v>
      </c>
      <c r="AS14" s="39">
        <f t="shared" si="22"/>
        <v>5.9647257228248928E-9</v>
      </c>
      <c r="AT14" s="40">
        <v>10</v>
      </c>
      <c r="AU14" s="38">
        <v>30</v>
      </c>
      <c r="AV14" s="38">
        <f t="shared" si="41"/>
        <v>2635.4539628546427</v>
      </c>
      <c r="AW14" s="39">
        <f t="shared" si="23"/>
        <v>5.8033568557980616E-9</v>
      </c>
      <c r="AX14" s="40">
        <v>10</v>
      </c>
      <c r="AY14" s="38">
        <v>30</v>
      </c>
      <c r="AZ14" s="38">
        <f t="shared" si="42"/>
        <v>2617.6848652002836</v>
      </c>
      <c r="BA14" s="39">
        <f t="shared" si="24"/>
        <v>5.4495314918297902E-9</v>
      </c>
      <c r="BB14" s="40">
        <v>10</v>
      </c>
      <c r="BC14" s="38">
        <v>30</v>
      </c>
      <c r="BD14" s="38">
        <f t="shared" si="43"/>
        <v>2599.8234100482764</v>
      </c>
      <c r="BE14" s="39">
        <f t="shared" si="25"/>
        <v>4.9972939927070077E-9</v>
      </c>
      <c r="BF14" s="40">
        <v>10</v>
      </c>
      <c r="BG14" s="38">
        <v>30</v>
      </c>
      <c r="BH14" s="38">
        <f t="shared" si="44"/>
        <v>2581.867595077556</v>
      </c>
      <c r="BI14" s="39">
        <f t="shared" si="26"/>
        <v>4.5030482758879138E-9</v>
      </c>
      <c r="BJ14" s="40">
        <v>10</v>
      </c>
      <c r="BK14" s="38">
        <v>30</v>
      </c>
      <c r="BL14" s="38">
        <f t="shared" si="45"/>
        <v>2563.8154197094555</v>
      </c>
      <c r="BM14" s="39">
        <f t="shared" si="27"/>
        <v>4.0018902604035769E-9</v>
      </c>
      <c r="BN14" s="40">
        <v>10</v>
      </c>
      <c r="BO14" s="38">
        <v>30</v>
      </c>
      <c r="BP14" s="38">
        <f t="shared" si="46"/>
        <v>2545.6648888185696</v>
      </c>
      <c r="BQ14" s="39">
        <f t="shared" si="28"/>
        <v>3.5157457530977098E-9</v>
      </c>
      <c r="BR14" s="40">
        <v>10</v>
      </c>
      <c r="BS14" s="38">
        <v>30</v>
      </c>
      <c r="BT14" s="38">
        <f t="shared" si="47"/>
        <v>2527.4140166950924</v>
      </c>
      <c r="BU14" s="39">
        <f t="shared" si="29"/>
        <v>3.0579666892403714E-9</v>
      </c>
      <c r="BV14" s="40">
        <v>10</v>
      </c>
      <c r="BW14" s="38">
        <v>30</v>
      </c>
      <c r="BX14" s="38">
        <f t="shared" si="48"/>
        <v>2434.5862532180258</v>
      </c>
      <c r="BY14" s="39">
        <f t="shared" si="30"/>
        <v>1.3476068041772214E-9</v>
      </c>
      <c r="BZ14" s="40">
        <v>10</v>
      </c>
      <c r="CA14" s="38">
        <v>30</v>
      </c>
      <c r="CB14" s="38">
        <f t="shared" si="49"/>
        <v>2338.9657356058779</v>
      </c>
      <c r="CC14" s="39">
        <f t="shared" si="31"/>
        <v>4.9872329032081816E-10</v>
      </c>
      <c r="CD14" s="40">
        <v>10</v>
      </c>
      <c r="CE14" s="38">
        <v>30</v>
      </c>
      <c r="CF14" s="38">
        <f t="shared" si="50"/>
        <v>2240.3456464766673</v>
      </c>
      <c r="CG14" s="39">
        <f t="shared" si="32"/>
        <v>1.5573477764622418E-10</v>
      </c>
      <c r="CH14" s="40">
        <v>10</v>
      </c>
      <c r="CI14" s="38">
        <v>30</v>
      </c>
      <c r="CJ14" s="38">
        <f t="shared" si="51"/>
        <v>2138.5697700989981</v>
      </c>
      <c r="CK14" s="39">
        <f t="shared" si="33"/>
        <v>4.0428298480216922E-11</v>
      </c>
      <c r="CL14" s="40">
        <v>10</v>
      </c>
      <c r="CM14" s="38">
        <v>30</v>
      </c>
      <c r="CN14" s="38">
        <f t="shared" si="52"/>
        <v>2033.5573856580534</v>
      </c>
      <c r="CO14" s="39">
        <f t="shared" si="34"/>
        <v>8.4977435900015716E-12</v>
      </c>
      <c r="CP14" s="40">
        <v>10</v>
      </c>
      <c r="CQ14" s="38">
        <v>30</v>
      </c>
      <c r="CR14" s="38">
        <f t="shared" si="53"/>
        <v>1925.3279149729999</v>
      </c>
      <c r="CS14" s="39">
        <f t="shared" si="35"/>
        <v>1.3945871842067244E-12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7.14</v>
      </c>
      <c r="F15" s="59">
        <f t="shared" si="5"/>
        <v>8.0325000000000006</v>
      </c>
      <c r="G15" s="59">
        <f t="shared" si="6"/>
        <v>1.9687500000000002</v>
      </c>
      <c r="H15" s="60">
        <f t="shared" si="7"/>
        <v>49.375</v>
      </c>
      <c r="I15" s="65">
        <f t="shared" si="8"/>
        <v>220.32</v>
      </c>
      <c r="J15" s="65">
        <f t="shared" si="9"/>
        <v>2809.5899999999997</v>
      </c>
      <c r="K15" s="65">
        <f t="shared" si="10"/>
        <v>1942.2585000000001</v>
      </c>
      <c r="L15" s="53">
        <f t="shared" si="0"/>
        <v>4531.5285000000003</v>
      </c>
      <c r="M15" s="76">
        <f t="shared" si="1"/>
        <v>1.0838314041130626E-7</v>
      </c>
      <c r="N15" s="77">
        <f t="shared" si="11"/>
        <v>5.3344826921189808E-3</v>
      </c>
      <c r="O15" s="78">
        <f t="shared" si="12"/>
        <v>0.13378543894520617</v>
      </c>
      <c r="P15" s="89">
        <f t="shared" si="13"/>
        <v>100.51742998479996</v>
      </c>
      <c r="Q15" s="89">
        <f t="shared" si="14"/>
        <v>80.282250844663736</v>
      </c>
      <c r="R15" s="89">
        <f t="shared" si="15"/>
        <v>64.922648493934361</v>
      </c>
      <c r="S15" s="90">
        <f t="shared" si="16"/>
        <v>61.592919612062694</v>
      </c>
      <c r="T15" s="82">
        <f t="shared" si="17"/>
        <v>717.69445009147171</v>
      </c>
      <c r="U15" s="83">
        <f t="shared" si="2"/>
        <v>644.86717990976149</v>
      </c>
      <c r="V15" s="83">
        <f t="shared" si="2"/>
        <v>127.81646422243328</v>
      </c>
      <c r="W15" s="84">
        <f t="shared" si="2"/>
        <v>3041.1504058455957</v>
      </c>
      <c r="X15" s="144">
        <f t="shared" si="3"/>
        <v>4531.528500069262</v>
      </c>
      <c r="Y15" s="68">
        <v>2075.3906457917737</v>
      </c>
      <c r="Z15" s="102">
        <f t="shared" si="18"/>
        <v>7.2092400633835498E-6</v>
      </c>
      <c r="AA15" s="7">
        <f>BY20</f>
        <v>1.9050247772948204E-8</v>
      </c>
      <c r="AB15" s="103">
        <f t="shared" si="19"/>
        <v>2642.4765447479431</v>
      </c>
      <c r="AC15" s="32"/>
      <c r="AD15" s="40">
        <v>11</v>
      </c>
      <c r="AE15" s="38">
        <v>32</v>
      </c>
      <c r="AF15" s="38">
        <f t="shared" si="36"/>
        <v>2731.1379409905562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2713.554213462894</v>
      </c>
      <c r="AK15" s="39">
        <f t="shared" si="38"/>
        <v>6.0823231344539592E-9</v>
      </c>
      <c r="AL15" s="40">
        <v>11</v>
      </c>
      <c r="AM15" s="38">
        <v>32</v>
      </c>
      <c r="AN15" s="38">
        <f t="shared" si="39"/>
        <v>2695.8852937848196</v>
      </c>
      <c r="AO15" s="39">
        <f t="shared" si="21"/>
        <v>7.3035598184622931E-9</v>
      </c>
      <c r="AP15" s="40">
        <v>11</v>
      </c>
      <c r="AQ15" s="38">
        <v>32</v>
      </c>
      <c r="AR15" s="38">
        <f t="shared" si="40"/>
        <v>2678.129186622009</v>
      </c>
      <c r="AS15" s="39">
        <f t="shared" si="22"/>
        <v>7.5723962333651907E-9</v>
      </c>
      <c r="AT15" s="40">
        <v>11</v>
      </c>
      <c r="AU15" s="38">
        <v>32</v>
      </c>
      <c r="AV15" s="38">
        <f t="shared" si="41"/>
        <v>2660.2838856642193</v>
      </c>
      <c r="AW15" s="39">
        <f t="shared" si="23"/>
        <v>7.3793374399924648E-9</v>
      </c>
      <c r="AX15" s="40">
        <v>11</v>
      </c>
      <c r="AY15" s="38">
        <v>32</v>
      </c>
      <c r="AZ15" s="38">
        <f t="shared" si="42"/>
        <v>2642.3473765014905</v>
      </c>
      <c r="BA15" s="39">
        <f t="shared" si="24"/>
        <v>6.9407358610104788E-9</v>
      </c>
      <c r="BB15" s="40">
        <v>11</v>
      </c>
      <c r="BC15" s="38">
        <v>32</v>
      </c>
      <c r="BD15" s="38">
        <f t="shared" si="43"/>
        <v>2624.3176396951894</v>
      </c>
      <c r="BE15" s="39">
        <f t="shared" si="25"/>
        <v>6.3753340532428084E-9</v>
      </c>
      <c r="BF15" s="40">
        <v>11</v>
      </c>
      <c r="BG15" s="38">
        <v>32</v>
      </c>
      <c r="BH15" s="38">
        <f t="shared" si="44"/>
        <v>2606.1926540593804</v>
      </c>
      <c r="BI15" s="39">
        <f t="shared" si="26"/>
        <v>5.7545348104121184E-9</v>
      </c>
      <c r="BJ15" s="40">
        <v>11</v>
      </c>
      <c r="BK15" s="38">
        <v>32</v>
      </c>
      <c r="BL15" s="38">
        <f t="shared" si="45"/>
        <v>2587.9704001669525</v>
      </c>
      <c r="BM15" s="39">
        <f t="shared" si="27"/>
        <v>5.1229332880817965E-9</v>
      </c>
      <c r="BN15" s="40">
        <v>11</v>
      </c>
      <c r="BO15" s="38">
        <v>32</v>
      </c>
      <c r="BP15" s="38">
        <f t="shared" si="46"/>
        <v>2569.6488640954317</v>
      </c>
      <c r="BQ15" s="39">
        <f t="shared" si="28"/>
        <v>4.5085376538241725E-9</v>
      </c>
      <c r="BR15" s="40">
        <v>11</v>
      </c>
      <c r="BS15" s="38">
        <v>32</v>
      </c>
      <c r="BT15" s="38">
        <f t="shared" si="47"/>
        <v>2551.226041426652</v>
      </c>
      <c r="BU15" s="39">
        <f t="shared" si="29"/>
        <v>3.9285384495500188E-9</v>
      </c>
      <c r="BV15" s="40">
        <v>11</v>
      </c>
      <c r="BW15" s="38">
        <v>32</v>
      </c>
      <c r="BX15" s="38">
        <f t="shared" si="48"/>
        <v>2457.5237014120294</v>
      </c>
      <c r="BY15" s="39">
        <f t="shared" si="30"/>
        <v>1.7478726868168494E-9</v>
      </c>
      <c r="BZ15" s="40">
        <v>11</v>
      </c>
      <c r="CA15" s="38">
        <v>32</v>
      </c>
      <c r="CB15" s="38">
        <f t="shared" si="49"/>
        <v>2361.0022953363432</v>
      </c>
      <c r="CC15" s="39">
        <f t="shared" si="31"/>
        <v>6.5376803380374488E-10</v>
      </c>
      <c r="CD15" s="40">
        <v>11</v>
      </c>
      <c r="CE15" s="38">
        <v>32</v>
      </c>
      <c r="CF15" s="38">
        <f t="shared" si="50"/>
        <v>2261.453057288174</v>
      </c>
      <c r="CG15" s="39">
        <f t="shared" si="32"/>
        <v>2.0659738077790508E-10</v>
      </c>
      <c r="CH15" s="40">
        <v>11</v>
      </c>
      <c r="CI15" s="38">
        <v>32</v>
      </c>
      <c r="CJ15" s="38">
        <f t="shared" si="51"/>
        <v>2158.7182997500095</v>
      </c>
      <c r="CK15" s="39">
        <f t="shared" si="33"/>
        <v>5.435830464256951E-11</v>
      </c>
      <c r="CL15" s="40">
        <v>11</v>
      </c>
      <c r="CM15" s="38">
        <v>32</v>
      </c>
      <c r="CN15" s="38">
        <f t="shared" si="52"/>
        <v>2052.7165413960806</v>
      </c>
      <c r="CO15" s="39">
        <f t="shared" si="34"/>
        <v>1.1601761238094895E-11</v>
      </c>
      <c r="CP15" s="40">
        <v>11</v>
      </c>
      <c r="CQ15" s="38">
        <v>32</v>
      </c>
      <c r="CR15" s="38">
        <f t="shared" si="53"/>
        <v>1943.4673870281749</v>
      </c>
      <c r="CS15" s="39">
        <f t="shared" si="35"/>
        <v>1.9376136294248156E-12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6.7200000000000006</v>
      </c>
      <c r="F16" s="59">
        <f t="shared" si="5"/>
        <v>7.5600000000000014</v>
      </c>
      <c r="G16" s="59">
        <f t="shared" si="6"/>
        <v>2.6249999999999996</v>
      </c>
      <c r="H16" s="60">
        <f t="shared" si="7"/>
        <v>49.375</v>
      </c>
      <c r="I16" s="65">
        <f t="shared" si="8"/>
        <v>207.36</v>
      </c>
      <c r="J16" s="65">
        <f t="shared" si="9"/>
        <v>2644.32</v>
      </c>
      <c r="K16" s="65">
        <f t="shared" si="10"/>
        <v>1828.0080000000005</v>
      </c>
      <c r="L16" s="53">
        <f t="shared" si="0"/>
        <v>4264.9680000000008</v>
      </c>
      <c r="M16" s="76">
        <f t="shared" si="1"/>
        <v>1.0847297487407219E-7</v>
      </c>
      <c r="N16" s="77">
        <f t="shared" si="11"/>
        <v>7.118538976110987E-3</v>
      </c>
      <c r="O16" s="78">
        <f t="shared" si="12"/>
        <v>0.13389632836018289</v>
      </c>
      <c r="P16" s="89">
        <f t="shared" si="13"/>
        <v>95.338115076154978</v>
      </c>
      <c r="Q16" s="89">
        <f t="shared" si="14"/>
        <v>75.881437519702899</v>
      </c>
      <c r="R16" s="89">
        <f t="shared" si="15"/>
        <v>61.681675928455654</v>
      </c>
      <c r="S16" s="90">
        <f t="shared" si="16"/>
        <v>58.50567695808612</v>
      </c>
      <c r="T16" s="82">
        <f t="shared" si="17"/>
        <v>640.67213331176151</v>
      </c>
      <c r="U16" s="83">
        <f t="shared" si="2"/>
        <v>573.66366764895406</v>
      </c>
      <c r="V16" s="83">
        <f t="shared" si="2"/>
        <v>161.91439931219605</v>
      </c>
      <c r="W16" s="84">
        <f t="shared" si="2"/>
        <v>2888.7177998055022</v>
      </c>
      <c r="X16" s="144">
        <f t="shared" si="3"/>
        <v>4264.9680000784138</v>
      </c>
      <c r="Y16" s="68">
        <v>1993.8778517653948</v>
      </c>
      <c r="Z16" s="102">
        <f t="shared" si="18"/>
        <v>7.1895887746535053E-6</v>
      </c>
      <c r="AA16" s="7">
        <f>CC20</f>
        <v>7.1855656374336792E-9</v>
      </c>
      <c r="AB16" s="103">
        <f t="shared" si="19"/>
        <v>999.44042178962866</v>
      </c>
      <c r="AC16" s="32"/>
      <c r="AD16" s="40">
        <v>12</v>
      </c>
      <c r="AE16" s="38">
        <v>34</v>
      </c>
      <c r="AF16" s="38">
        <f t="shared" si="36"/>
        <v>2755.3020022369369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2737.5627006305967</v>
      </c>
      <c r="AK16" s="39">
        <f t="shared" si="38"/>
        <v>7.5733180712468626E-9</v>
      </c>
      <c r="AL16" s="40">
        <v>12</v>
      </c>
      <c r="AM16" s="38">
        <v>34</v>
      </c>
      <c r="AN16" s="38">
        <f t="shared" si="39"/>
        <v>2719.7374531263604</v>
      </c>
      <c r="AO16" s="39">
        <f t="shared" si="21"/>
        <v>9.1070003239792333E-9</v>
      </c>
      <c r="AP16" s="40">
        <v>12</v>
      </c>
      <c r="AQ16" s="38">
        <v>34</v>
      </c>
      <c r="AR16" s="38">
        <f t="shared" si="40"/>
        <v>2701.8242467359564</v>
      </c>
      <c r="AS16" s="39">
        <f t="shared" si="22"/>
        <v>9.4560447846229157E-9</v>
      </c>
      <c r="AT16" s="40">
        <v>12</v>
      </c>
      <c r="AU16" s="38">
        <v>34</v>
      </c>
      <c r="AV16" s="38">
        <f t="shared" si="41"/>
        <v>2683.8210573980796</v>
      </c>
      <c r="AW16" s="39">
        <f t="shared" si="23"/>
        <v>9.2287042014569309E-9</v>
      </c>
      <c r="AX16" s="40">
        <v>12</v>
      </c>
      <c r="AY16" s="38">
        <v>34</v>
      </c>
      <c r="AZ16" s="38">
        <f t="shared" si="42"/>
        <v>2665.725852880038</v>
      </c>
      <c r="BA16" s="39">
        <f t="shared" si="24"/>
        <v>8.6933698358371907E-9</v>
      </c>
      <c r="BB16" s="40">
        <v>12</v>
      </c>
      <c r="BC16" s="38">
        <v>34</v>
      </c>
      <c r="BD16" s="38">
        <f t="shared" si="43"/>
        <v>2647.5365958759794</v>
      </c>
      <c r="BE16" s="39">
        <f t="shared" si="25"/>
        <v>7.9975575967557045E-9</v>
      </c>
      <c r="BF16" s="40">
        <v>12</v>
      </c>
      <c r="BG16" s="38">
        <v>34</v>
      </c>
      <c r="BH16" s="38">
        <f t="shared" si="44"/>
        <v>2629.2512473172947</v>
      </c>
      <c r="BI16" s="39">
        <f t="shared" si="26"/>
        <v>7.2301842017609112E-9</v>
      </c>
      <c r="BJ16" s="40">
        <v>12</v>
      </c>
      <c r="BK16" s="38">
        <v>34</v>
      </c>
      <c r="BL16" s="38">
        <f t="shared" si="45"/>
        <v>2610.8677699097543</v>
      </c>
      <c r="BM16" s="39">
        <f t="shared" si="27"/>
        <v>6.4469736178903843E-9</v>
      </c>
      <c r="BN16" s="40">
        <v>12</v>
      </c>
      <c r="BO16" s="38">
        <v>34</v>
      </c>
      <c r="BP16" s="38">
        <f t="shared" si="46"/>
        <v>2592.3841319124699</v>
      </c>
      <c r="BQ16" s="39">
        <f t="shared" si="28"/>
        <v>5.6830925744348368E-9</v>
      </c>
      <c r="BR16" s="40">
        <v>12</v>
      </c>
      <c r="BS16" s="38">
        <v>34</v>
      </c>
      <c r="BT16" s="38">
        <f t="shared" si="47"/>
        <v>2573.798311172955</v>
      </c>
      <c r="BU16" s="39">
        <f t="shared" si="29"/>
        <v>4.960279155999789E-9</v>
      </c>
      <c r="BV16" s="40">
        <v>12</v>
      </c>
      <c r="BW16" s="38">
        <v>34</v>
      </c>
      <c r="BX16" s="38">
        <f t="shared" si="48"/>
        <v>2479.2669287840654</v>
      </c>
      <c r="BY16" s="39">
        <f t="shared" si="30"/>
        <v>2.226621514712387E-9</v>
      </c>
      <c r="BZ16" s="40">
        <v>12</v>
      </c>
      <c r="CA16" s="38">
        <v>34</v>
      </c>
      <c r="CB16" s="38">
        <f t="shared" si="49"/>
        <v>2381.8915383185786</v>
      </c>
      <c r="CC16" s="39">
        <f t="shared" si="31"/>
        <v>8.4112091706185545E-10</v>
      </c>
      <c r="CD16" s="40">
        <v>12</v>
      </c>
      <c r="CE16" s="38">
        <v>34</v>
      </c>
      <c r="CF16" s="38">
        <f t="shared" si="50"/>
        <v>2281.4615267843378</v>
      </c>
      <c r="CG16" s="39">
        <f t="shared" si="32"/>
        <v>2.6876758192030725E-10</v>
      </c>
      <c r="CH16" s="40">
        <v>12</v>
      </c>
      <c r="CI16" s="38">
        <v>34</v>
      </c>
      <c r="CJ16" s="38">
        <f t="shared" si="51"/>
        <v>2177.8178115051437</v>
      </c>
      <c r="CK16" s="39">
        <f t="shared" si="33"/>
        <v>7.160697107787642E-11</v>
      </c>
      <c r="CL16" s="40">
        <v>12</v>
      </c>
      <c r="CM16" s="38">
        <v>34</v>
      </c>
      <c r="CN16" s="38">
        <f t="shared" si="52"/>
        <v>2070.8781902396991</v>
      </c>
      <c r="CO16" s="39">
        <f t="shared" si="34"/>
        <v>1.5502225649254515E-11</v>
      </c>
      <c r="CP16" s="40">
        <v>12</v>
      </c>
      <c r="CQ16" s="38">
        <v>34</v>
      </c>
      <c r="CR16" s="38">
        <f t="shared" si="53"/>
        <v>1960.662441245561</v>
      </c>
      <c r="CS16" s="39">
        <f t="shared" si="35"/>
        <v>2.6315578108696788E-12</v>
      </c>
    </row>
    <row r="17" spans="1:97" ht="26.4" thickBot="1" x14ac:dyDescent="0.35">
      <c r="C17" s="148">
        <v>0.05</v>
      </c>
      <c r="D17" s="124">
        <v>0.75</v>
      </c>
      <c r="E17" s="58">
        <f t="shared" si="4"/>
        <v>6.3000000000000007</v>
      </c>
      <c r="F17" s="59">
        <f t="shared" si="5"/>
        <v>7.0875000000000004</v>
      </c>
      <c r="G17" s="59">
        <f t="shared" si="6"/>
        <v>3.28125</v>
      </c>
      <c r="H17" s="60">
        <f t="shared" si="7"/>
        <v>49.375</v>
      </c>
      <c r="I17" s="65">
        <f t="shared" si="8"/>
        <v>194.39999999999998</v>
      </c>
      <c r="J17" s="65">
        <f t="shared" si="9"/>
        <v>2479.0500000000002</v>
      </c>
      <c r="K17" s="65">
        <f t="shared" si="10"/>
        <v>1713.7575000000002</v>
      </c>
      <c r="L17" s="53">
        <f t="shared" si="0"/>
        <v>3998.4075000000007</v>
      </c>
      <c r="M17" s="76">
        <f t="shared" si="1"/>
        <v>1.0856295838078186E-7</v>
      </c>
      <c r="N17" s="77">
        <f t="shared" si="11"/>
        <v>8.9055551796735129E-3</v>
      </c>
      <c r="O17" s="78">
        <f t="shared" si="12"/>
        <v>0.13400740175127762</v>
      </c>
      <c r="P17" s="89">
        <f t="shared" si="13"/>
        <v>90.051268599950475</v>
      </c>
      <c r="Q17" s="89">
        <f t="shared" si="14"/>
        <v>71.41979902064088</v>
      </c>
      <c r="R17" s="89">
        <f t="shared" si="15"/>
        <v>58.381458774970703</v>
      </c>
      <c r="S17" s="90">
        <f t="shared" si="16"/>
        <v>55.358633331145747</v>
      </c>
      <c r="T17" s="82">
        <f t="shared" si="17"/>
        <v>567.32299217968807</v>
      </c>
      <c r="U17" s="83">
        <f t="shared" si="2"/>
        <v>506.18782555879227</v>
      </c>
      <c r="V17" s="83">
        <f t="shared" si="2"/>
        <v>191.56416160537262</v>
      </c>
      <c r="W17" s="84">
        <f t="shared" si="2"/>
        <v>2733.332520725321</v>
      </c>
      <c r="X17" s="144">
        <f t="shared" si="3"/>
        <v>3998.4075000691737</v>
      </c>
      <c r="Y17" s="68">
        <v>1909.8080390013658</v>
      </c>
      <c r="Z17" s="102">
        <f t="shared" si="18"/>
        <v>7.1699048825607624E-6</v>
      </c>
      <c r="AA17" s="7">
        <f>CG20</f>
        <v>2.2947631687191897E-9</v>
      </c>
      <c r="AB17" s="103">
        <f t="shared" si="19"/>
        <v>320.05489700438051</v>
      </c>
      <c r="AC17" s="32"/>
      <c r="AD17" s="40">
        <v>13</v>
      </c>
      <c r="AE17" s="38">
        <v>36</v>
      </c>
      <c r="AF17" s="38">
        <f t="shared" si="36"/>
        <v>2778.2802605242618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2760.3930193258834</v>
      </c>
      <c r="AK17" s="39">
        <f t="shared" si="38"/>
        <v>9.2959540374226646E-9</v>
      </c>
      <c r="AL17" s="40">
        <v>13</v>
      </c>
      <c r="AM17" s="38">
        <v>36</v>
      </c>
      <c r="AN17" s="38">
        <f t="shared" si="39"/>
        <v>2742.4191154707823</v>
      </c>
      <c r="AO17" s="39">
        <f t="shared" si="21"/>
        <v>1.1193514919908163E-8</v>
      </c>
      <c r="AP17" s="40">
        <v>13</v>
      </c>
      <c r="AQ17" s="38">
        <v>36</v>
      </c>
      <c r="AR17" s="38">
        <f t="shared" si="40"/>
        <v>2724.3565191830612</v>
      </c>
      <c r="AS17" s="39">
        <f t="shared" si="22"/>
        <v>1.1638436562908789E-8</v>
      </c>
      <c r="AT17" s="40">
        <v>13</v>
      </c>
      <c r="AU17" s="38">
        <v>36</v>
      </c>
      <c r="AV17" s="38">
        <f t="shared" si="41"/>
        <v>2706.2031895214477</v>
      </c>
      <c r="AW17" s="39">
        <f t="shared" si="23"/>
        <v>1.1374460720787295E-8</v>
      </c>
      <c r="AX17" s="40">
        <v>13</v>
      </c>
      <c r="AY17" s="38">
        <v>36</v>
      </c>
      <c r="AZ17" s="38">
        <f t="shared" si="42"/>
        <v>2687.9570773051428</v>
      </c>
      <c r="BA17" s="39">
        <f t="shared" si="24"/>
        <v>1.0729871894630625E-8</v>
      </c>
      <c r="BB17" s="40">
        <v>13</v>
      </c>
      <c r="BC17" s="38">
        <v>36</v>
      </c>
      <c r="BD17" s="38">
        <f t="shared" si="43"/>
        <v>2669.6161282378739</v>
      </c>
      <c r="BE17" s="39">
        <f t="shared" si="25"/>
        <v>9.8853429956841279E-9</v>
      </c>
      <c r="BF17" s="40">
        <v>13</v>
      </c>
      <c r="BG17" s="38">
        <v>36</v>
      </c>
      <c r="BH17" s="38">
        <f t="shared" si="44"/>
        <v>2651.1782862459054</v>
      </c>
      <c r="BI17" s="39">
        <f t="shared" si="26"/>
        <v>8.9500155303652319E-9</v>
      </c>
      <c r="BJ17" s="40">
        <v>13</v>
      </c>
      <c r="BK17" s="38">
        <v>36</v>
      </c>
      <c r="BL17" s="38">
        <f t="shared" si="45"/>
        <v>2632.6414970446858</v>
      </c>
      <c r="BM17" s="39">
        <f t="shared" si="27"/>
        <v>7.9925038362707513E-9</v>
      </c>
      <c r="BN17" s="40">
        <v>13</v>
      </c>
      <c r="BO17" s="38">
        <v>36</v>
      </c>
      <c r="BP17" s="38">
        <f t="shared" si="46"/>
        <v>2614.0037119493172</v>
      </c>
      <c r="BQ17" s="39">
        <f t="shared" si="28"/>
        <v>7.0563011911701196E-9</v>
      </c>
      <c r="BR17" s="40">
        <v>13</v>
      </c>
      <c r="BS17" s="38">
        <v>36</v>
      </c>
      <c r="BT17" s="38">
        <f t="shared" si="47"/>
        <v>2595.2628919432632</v>
      </c>
      <c r="BU17" s="39">
        <f t="shared" si="29"/>
        <v>6.1684668108759726E-9</v>
      </c>
      <c r="BV17" s="40">
        <v>13</v>
      </c>
      <c r="BW17" s="38">
        <v>36</v>
      </c>
      <c r="BX17" s="38">
        <f t="shared" si="48"/>
        <v>2499.9431507759095</v>
      </c>
      <c r="BY17" s="39">
        <f t="shared" si="30"/>
        <v>2.7920758194810564E-9</v>
      </c>
      <c r="BZ17" s="40">
        <v>13</v>
      </c>
      <c r="CA17" s="38">
        <v>36</v>
      </c>
      <c r="CB17" s="38">
        <f t="shared" si="49"/>
        <v>2401.7556834959287</v>
      </c>
      <c r="CC17" s="39">
        <f t="shared" si="31"/>
        <v>1.0645280515851457E-9</v>
      </c>
      <c r="CD17" s="40">
        <v>13</v>
      </c>
      <c r="CE17" s="38">
        <v>36</v>
      </c>
      <c r="CF17" s="38">
        <f t="shared" si="50"/>
        <v>2300.4881206722253</v>
      </c>
      <c r="CG17" s="39">
        <f t="shared" si="32"/>
        <v>3.4369938265413529E-10</v>
      </c>
      <c r="CH17" s="40">
        <v>13</v>
      </c>
      <c r="CI17" s="38">
        <v>36</v>
      </c>
      <c r="CJ17" s="38">
        <f t="shared" si="51"/>
        <v>2195.9800529345312</v>
      </c>
      <c r="CK17" s="39">
        <f t="shared" si="33"/>
        <v>9.264883009072435E-11</v>
      </c>
      <c r="CL17" s="40">
        <v>13</v>
      </c>
      <c r="CM17" s="38">
        <v>36</v>
      </c>
      <c r="CN17" s="38">
        <f t="shared" si="52"/>
        <v>2088.1485925035099</v>
      </c>
      <c r="CO17" s="39">
        <f t="shared" si="34"/>
        <v>2.032620887450003E-11</v>
      </c>
      <c r="CP17" s="40">
        <v>13</v>
      </c>
      <c r="CQ17" s="38">
        <v>36</v>
      </c>
      <c r="CR17" s="38">
        <f t="shared" si="53"/>
        <v>1977.013682580493</v>
      </c>
      <c r="CS17" s="39">
        <f t="shared" si="35"/>
        <v>3.5033978537614651E-12</v>
      </c>
    </row>
    <row r="18" spans="1:97" x14ac:dyDescent="0.3">
      <c r="A18" s="37" t="s">
        <v>105</v>
      </c>
      <c r="B18" s="37">
        <v>8</v>
      </c>
      <c r="C18" s="37">
        <f>B18*($C$17+1)</f>
        <v>8.4</v>
      </c>
      <c r="D18" s="124">
        <v>0.7</v>
      </c>
      <c r="E18" s="58">
        <f t="shared" si="4"/>
        <v>5.88</v>
      </c>
      <c r="F18" s="59">
        <f t="shared" si="5"/>
        <v>6.6150000000000002</v>
      </c>
      <c r="G18" s="59">
        <f t="shared" si="6"/>
        <v>3.9375000000000004</v>
      </c>
      <c r="H18" s="60">
        <f t="shared" si="7"/>
        <v>49.375</v>
      </c>
      <c r="I18" s="65">
        <f t="shared" si="8"/>
        <v>181.43999999999997</v>
      </c>
      <c r="J18" s="65">
        <f t="shared" si="9"/>
        <v>2313.7799999999997</v>
      </c>
      <c r="K18" s="65">
        <f t="shared" si="10"/>
        <v>1599.5070000000001</v>
      </c>
      <c r="L18" s="53">
        <f t="shared" si="0"/>
        <v>3731.8469999999998</v>
      </c>
      <c r="M18" s="76">
        <f t="shared" si="1"/>
        <v>1.0865309130266042E-7</v>
      </c>
      <c r="N18" s="77">
        <f t="shared" si="11"/>
        <v>1.0695538675105637E-2</v>
      </c>
      <c r="O18" s="78">
        <f t="shared" si="12"/>
        <v>0.13411865957672148</v>
      </c>
      <c r="P18" s="89">
        <f t="shared" si="13"/>
        <v>84.653484195055157</v>
      </c>
      <c r="Q18" s="89">
        <f t="shared" si="14"/>
        <v>66.899341877523284</v>
      </c>
      <c r="R18" s="89">
        <f t="shared" si="15"/>
        <v>55.019114251172226</v>
      </c>
      <c r="S18" s="90">
        <f t="shared" si="16"/>
        <v>52.15002742472533</v>
      </c>
      <c r="T18" s="82">
        <f t="shared" si="17"/>
        <v>497.76248706692434</v>
      </c>
      <c r="U18" s="83">
        <f t="shared" si="2"/>
        <v>442.53914651981654</v>
      </c>
      <c r="V18" s="83">
        <f t="shared" si="2"/>
        <v>216.63776236399067</v>
      </c>
      <c r="W18" s="84">
        <f t="shared" si="2"/>
        <v>2574.907604095813</v>
      </c>
      <c r="X18" s="144">
        <f t="shared" si="3"/>
        <v>3731.8470000465441</v>
      </c>
      <c r="Y18" s="68">
        <v>1823.0480396288738</v>
      </c>
      <c r="Z18" s="102">
        <f t="shared" si="18"/>
        <v>7.150188305899826E-6</v>
      </c>
      <c r="AA18" s="7">
        <f>CK20</f>
        <v>6.1182060218891134E-10</v>
      </c>
      <c r="AB18" s="103">
        <f t="shared" si="19"/>
        <v>85.567061455441745</v>
      </c>
      <c r="AC18" s="32"/>
      <c r="AD18" s="40">
        <v>14</v>
      </c>
      <c r="AE18" s="38">
        <v>38</v>
      </c>
      <c r="AF18" s="38">
        <f t="shared" si="36"/>
        <v>2800.1921672886892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2782.1638519276421</v>
      </c>
      <c r="AK18" s="39">
        <f t="shared" si="38"/>
        <v>1.1267056753013596E-8</v>
      </c>
      <c r="AL18" s="40">
        <v>14</v>
      </c>
      <c r="AM18" s="38">
        <v>38</v>
      </c>
      <c r="AN18" s="38">
        <f t="shared" si="39"/>
        <v>2764.0481904136514</v>
      </c>
      <c r="AO18" s="39">
        <f t="shared" si="21"/>
        <v>1.3584084253769352E-8</v>
      </c>
      <c r="AP18" s="40">
        <v>14</v>
      </c>
      <c r="AQ18" s="38">
        <v>38</v>
      </c>
      <c r="AR18" s="38">
        <f t="shared" si="40"/>
        <v>2745.8431369622649</v>
      </c>
      <c r="AS18" s="39">
        <f t="shared" si="22"/>
        <v>1.4142164182978512E-8</v>
      </c>
      <c r="AT18" s="40">
        <v>14</v>
      </c>
      <c r="AU18" s="38">
        <v>38</v>
      </c>
      <c r="AV18" s="38">
        <f t="shared" si="41"/>
        <v>2727.5466345355944</v>
      </c>
      <c r="AW18" s="39">
        <f t="shared" si="23"/>
        <v>1.3839477353942657E-8</v>
      </c>
      <c r="AX18" s="40">
        <v>14</v>
      </c>
      <c r="AY18" s="38">
        <v>38</v>
      </c>
      <c r="AZ18" s="38">
        <f t="shared" si="42"/>
        <v>2709.1566177912341</v>
      </c>
      <c r="BA18" s="39">
        <f t="shared" si="24"/>
        <v>1.3072591227584307E-8</v>
      </c>
      <c r="BB18" s="40">
        <v>14</v>
      </c>
      <c r="BC18" s="38">
        <v>38</v>
      </c>
      <c r="BD18" s="38">
        <f t="shared" si="43"/>
        <v>2690.6710162309641</v>
      </c>
      <c r="BE18" s="39">
        <f t="shared" si="25"/>
        <v>1.2060022817426655E-8</v>
      </c>
      <c r="BF18" s="40">
        <v>14</v>
      </c>
      <c r="BG18" s="38">
        <v>38</v>
      </c>
      <c r="BH18" s="38">
        <f t="shared" si="44"/>
        <v>2672.087757565092</v>
      </c>
      <c r="BI18" s="39">
        <f t="shared" si="26"/>
        <v>1.093404226609506E-8</v>
      </c>
      <c r="BJ18" s="40">
        <v>14</v>
      </c>
      <c r="BK18" s="38">
        <v>38</v>
      </c>
      <c r="BL18" s="38">
        <f t="shared" si="45"/>
        <v>2653.4047713072041</v>
      </c>
      <c r="BM18" s="39">
        <f t="shared" si="27"/>
        <v>9.7780462847385043E-9</v>
      </c>
      <c r="BN18" s="40">
        <v>14</v>
      </c>
      <c r="BO18" s="38">
        <v>38</v>
      </c>
      <c r="BP18" s="38">
        <f t="shared" si="46"/>
        <v>2634.6199926147119</v>
      </c>
      <c r="BQ18" s="39">
        <f t="shared" si="28"/>
        <v>8.6451137469610721E-9</v>
      </c>
      <c r="BR18" s="40">
        <v>14</v>
      </c>
      <c r="BS18" s="38">
        <v>38</v>
      </c>
      <c r="BT18" s="38">
        <f t="shared" si="47"/>
        <v>2615.7313663896489</v>
      </c>
      <c r="BU18" s="39">
        <f t="shared" si="29"/>
        <v>7.5684630456664999E-9</v>
      </c>
      <c r="BV18" s="40">
        <v>14</v>
      </c>
      <c r="BW18" s="38">
        <v>38</v>
      </c>
      <c r="BX18" s="38">
        <f t="shared" si="48"/>
        <v>2519.6598517921825</v>
      </c>
      <c r="BY18" s="39">
        <f t="shared" si="30"/>
        <v>3.4525872749829327E-9</v>
      </c>
      <c r="BZ18" s="40">
        <v>14</v>
      </c>
      <c r="CA18" s="38">
        <v>38</v>
      </c>
      <c r="CB18" s="38">
        <f t="shared" si="49"/>
        <v>2420.6979937284336</v>
      </c>
      <c r="CC18" s="39">
        <f t="shared" si="31"/>
        <v>1.3278363692077295E-9</v>
      </c>
      <c r="CD18" s="40">
        <v>14</v>
      </c>
      <c r="CE18" s="38">
        <v>38</v>
      </c>
      <c r="CF18" s="38">
        <f t="shared" si="50"/>
        <v>2318.6317478393889</v>
      </c>
      <c r="CG18" s="39">
        <f t="shared" si="32"/>
        <v>4.3290397378564003E-10</v>
      </c>
      <c r="CH18" s="40">
        <v>14</v>
      </c>
      <c r="CI18" s="38">
        <v>38</v>
      </c>
      <c r="CJ18" s="38">
        <f t="shared" si="51"/>
        <v>2213.2994396285708</v>
      </c>
      <c r="CK18" s="39">
        <f t="shared" si="33"/>
        <v>1.1798368351984318E-10</v>
      </c>
      <c r="CL18" s="40">
        <v>14</v>
      </c>
      <c r="CM18" s="38">
        <v>38</v>
      </c>
      <c r="CN18" s="38">
        <f t="shared" si="52"/>
        <v>2104.6175275923579</v>
      </c>
      <c r="CO18" s="39">
        <f t="shared" si="34"/>
        <v>2.6209554538186141E-11</v>
      </c>
      <c r="CP18" s="40">
        <v>14</v>
      </c>
      <c r="CQ18" s="38">
        <v>38</v>
      </c>
      <c r="CR18" s="38">
        <f t="shared" si="53"/>
        <v>1992.6061122213118</v>
      </c>
      <c r="CS18" s="39">
        <f t="shared" si="35"/>
        <v>4.5824619907518451E-12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18.900000000000002</v>
      </c>
      <c r="D19" s="124">
        <v>0.65</v>
      </c>
      <c r="E19" s="58">
        <f t="shared" si="4"/>
        <v>5.4600000000000009</v>
      </c>
      <c r="F19" s="59">
        <f t="shared" si="5"/>
        <v>6.142500000000001</v>
      </c>
      <c r="G19" s="59">
        <f t="shared" si="6"/>
        <v>4.59375</v>
      </c>
      <c r="H19" s="60">
        <f t="shared" si="7"/>
        <v>49.375</v>
      </c>
      <c r="I19" s="65">
        <f t="shared" si="8"/>
        <v>168.48</v>
      </c>
      <c r="J19" s="65">
        <f t="shared" si="9"/>
        <v>2148.5100000000002</v>
      </c>
      <c r="K19" s="65">
        <f t="shared" si="10"/>
        <v>1485.2565000000004</v>
      </c>
      <c r="L19" s="53">
        <f t="shared" si="0"/>
        <v>3465.2865000000006</v>
      </c>
      <c r="M19" s="76">
        <f t="shared" si="1"/>
        <v>1.0874337401216685E-7</v>
      </c>
      <c r="N19" s="77">
        <f t="shared" si="11"/>
        <v>1.2488496859209788E-2</v>
      </c>
      <c r="O19" s="78">
        <f t="shared" si="12"/>
        <v>0.13423010229626847</v>
      </c>
      <c r="P19" s="89">
        <f t="shared" si="13"/>
        <v>79.14220826237424</v>
      </c>
      <c r="Q19" s="89">
        <f t="shared" si="14"/>
        <v>62.323276408169384</v>
      </c>
      <c r="R19" s="89">
        <f t="shared" si="15"/>
        <v>51.591318230879111</v>
      </c>
      <c r="S19" s="90">
        <f t="shared" si="16"/>
        <v>48.878009102779465</v>
      </c>
      <c r="T19" s="82">
        <f t="shared" si="17"/>
        <v>432.11645711256341</v>
      </c>
      <c r="U19" s="83">
        <f t="shared" si="2"/>
        <v>382.82072533718048</v>
      </c>
      <c r="V19" s="83">
        <f t="shared" si="2"/>
        <v>236.99761812310092</v>
      </c>
      <c r="W19" s="84">
        <f t="shared" si="2"/>
        <v>2413.3516994497363</v>
      </c>
      <c r="X19" s="144">
        <f t="shared" si="3"/>
        <v>3465.2865000225811</v>
      </c>
      <c r="Y19" s="68">
        <v>1733.5290422744154</v>
      </c>
      <c r="Z19" s="102">
        <f t="shared" si="18"/>
        <v>7.1304389631952965E-6</v>
      </c>
      <c r="AA19" s="7">
        <f>CO20</f>
        <v>1.3277219573810929E-10</v>
      </c>
      <c r="AB19" s="103">
        <f t="shared" si="19"/>
        <v>18.620479948489923</v>
      </c>
      <c r="AC19" s="32"/>
      <c r="AD19" s="41">
        <v>15</v>
      </c>
      <c r="AE19" s="42">
        <v>40</v>
      </c>
      <c r="AF19" s="42">
        <f t="shared" si="36"/>
        <v>2821.1396029380066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2802.9764229129187</v>
      </c>
      <c r="AK19" s="39">
        <f t="shared" si="38"/>
        <v>1.3503240197111989E-8</v>
      </c>
      <c r="AL19" s="41">
        <v>15</v>
      </c>
      <c r="AM19" s="42">
        <v>40</v>
      </c>
      <c r="AN19" s="42">
        <f t="shared" si="39"/>
        <v>2784.7252433233343</v>
      </c>
      <c r="AO19" s="39">
        <f t="shared" si="21"/>
        <v>1.6299459566230894E-8</v>
      </c>
      <c r="AP19" s="41">
        <v>15</v>
      </c>
      <c r="AQ19" s="42">
        <v>40</v>
      </c>
      <c r="AR19" s="42">
        <f t="shared" si="40"/>
        <v>2766.3840030808724</v>
      </c>
      <c r="AS19" s="39">
        <f t="shared" si="22"/>
        <v>1.6989610933221868E-8</v>
      </c>
      <c r="AT19" s="41">
        <v>15</v>
      </c>
      <c r="AU19" s="42">
        <v>40</v>
      </c>
      <c r="AV19" s="42">
        <f t="shared" si="41"/>
        <v>2747.9506297595253</v>
      </c>
      <c r="AW19" s="39">
        <f t="shared" si="23"/>
        <v>1.6646451182107822E-8</v>
      </c>
      <c r="AX19" s="41">
        <v>15</v>
      </c>
      <c r="AY19" s="42">
        <v>40</v>
      </c>
      <c r="AZ19" s="42">
        <f t="shared" si="42"/>
        <v>2729.4230425666642</v>
      </c>
      <c r="BA19" s="39">
        <f t="shared" si="24"/>
        <v>1.5743745913562028E-8</v>
      </c>
      <c r="BB19" s="41">
        <v>15</v>
      </c>
      <c r="BC19" s="42">
        <v>40</v>
      </c>
      <c r="BD19" s="42">
        <f t="shared" si="43"/>
        <v>2710.7991555152626</v>
      </c>
      <c r="BE19" s="39">
        <f t="shared" si="25"/>
        <v>1.4542841431988933E-8</v>
      </c>
      <c r="BF19" s="41">
        <v>15</v>
      </c>
      <c r="BG19" s="42">
        <v>40</v>
      </c>
      <c r="BH19" s="42">
        <f t="shared" si="44"/>
        <v>2692.0768808134153</v>
      </c>
      <c r="BI19" s="39">
        <f t="shared" si="26"/>
        <v>1.3202230268012294E-8</v>
      </c>
      <c r="BJ19" s="41">
        <v>15</v>
      </c>
      <c r="BK19" s="42">
        <v>40</v>
      </c>
      <c r="BL19" s="42">
        <f t="shared" si="45"/>
        <v>2673.2541324860003</v>
      </c>
      <c r="BM19" s="39">
        <f t="shared" si="27"/>
        <v>1.1822112212026964E-8</v>
      </c>
      <c r="BN19" s="41">
        <v>15</v>
      </c>
      <c r="BO19" s="42">
        <v>40</v>
      </c>
      <c r="BP19" s="42">
        <f t="shared" si="46"/>
        <v>2654.3288302439323</v>
      </c>
      <c r="BQ19" s="39">
        <f t="shared" si="28"/>
        <v>1.0466500943739455E-8</v>
      </c>
      <c r="BR19" s="41">
        <v>15</v>
      </c>
      <c r="BS19" s="42">
        <v>40</v>
      </c>
      <c r="BT19" s="42">
        <f t="shared" si="47"/>
        <v>2635.2989036156391</v>
      </c>
      <c r="BU19" s="39">
        <f t="shared" si="29"/>
        <v>9.1756761915020459E-9</v>
      </c>
      <c r="BV19" s="41">
        <v>15</v>
      </c>
      <c r="BW19" s="42">
        <v>40</v>
      </c>
      <c r="BX19" s="42">
        <f t="shared" si="48"/>
        <v>2538.5087055316353</v>
      </c>
      <c r="BY19" s="39">
        <f t="shared" si="30"/>
        <v>4.2166132866957335E-9</v>
      </c>
      <c r="BZ19" s="41">
        <v>15</v>
      </c>
      <c r="CA19" s="42">
        <v>40</v>
      </c>
      <c r="CB19" s="42">
        <f t="shared" si="49"/>
        <v>2438.8065421496499</v>
      </c>
      <c r="CC19" s="39">
        <f t="shared" si="31"/>
        <v>1.6349819623804315E-9</v>
      </c>
      <c r="CD19" s="41">
        <v>15</v>
      </c>
      <c r="CE19" s="42">
        <v>40</v>
      </c>
      <c r="CF19" s="42">
        <f t="shared" si="50"/>
        <v>2335.9767679061215</v>
      </c>
      <c r="CG19" s="39">
        <f t="shared" si="32"/>
        <v>5.3794515279843524E-10</v>
      </c>
      <c r="CH19" s="41">
        <v>15</v>
      </c>
      <c r="CI19" s="42">
        <v>40</v>
      </c>
      <c r="CJ19" s="42">
        <f t="shared" si="51"/>
        <v>2229.8564988639687</v>
      </c>
      <c r="CK19" s="39">
        <f t="shared" si="33"/>
        <v>1.481352390979761E-10</v>
      </c>
      <c r="CL19" s="41">
        <v>15</v>
      </c>
      <c r="CM19" s="42">
        <v>40</v>
      </c>
      <c r="CN19" s="42">
        <f t="shared" si="52"/>
        <v>2120.3615685695022</v>
      </c>
      <c r="CO19" s="39">
        <f t="shared" si="34"/>
        <v>3.3296605424161948E-11</v>
      </c>
      <c r="CP19" s="41">
        <v>15</v>
      </c>
      <c r="CQ19" s="42">
        <v>40</v>
      </c>
      <c r="CR19" s="42">
        <f t="shared" si="53"/>
        <v>2007.5122278792981</v>
      </c>
      <c r="CS19" s="39">
        <f t="shared" si="35"/>
        <v>5.90040800044267E-12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26.25</v>
      </c>
      <c r="D20" s="125">
        <v>0.6</v>
      </c>
      <c r="E20" s="61">
        <f t="shared" si="4"/>
        <v>5.04</v>
      </c>
      <c r="F20" s="62">
        <f t="shared" si="5"/>
        <v>5.6700000000000008</v>
      </c>
      <c r="G20" s="62">
        <f t="shared" si="6"/>
        <v>5.25</v>
      </c>
      <c r="H20" s="63">
        <f t="shared" si="7"/>
        <v>49.375</v>
      </c>
      <c r="I20" s="66">
        <f t="shared" si="8"/>
        <v>155.51999999999998</v>
      </c>
      <c r="J20" s="66">
        <f t="shared" si="9"/>
        <v>1983.24</v>
      </c>
      <c r="K20" s="66">
        <f t="shared" si="10"/>
        <v>1371.0060000000003</v>
      </c>
      <c r="L20" s="54">
        <f t="shared" si="0"/>
        <v>3198.7260000000001</v>
      </c>
      <c r="M20" s="79">
        <f t="shared" si="1"/>
        <v>1.0883380688299908E-7</v>
      </c>
      <c r="N20" s="80">
        <f t="shared" si="11"/>
        <v>1.4284437153393632E-2</v>
      </c>
      <c r="O20" s="81">
        <f t="shared" si="12"/>
        <v>0.13434173037120201</v>
      </c>
      <c r="P20" s="89">
        <f t="shared" si="13"/>
        <v>73.516228799151861</v>
      </c>
      <c r="Q20" s="89">
        <f t="shared" si="14"/>
        <v>57.696129109420966</v>
      </c>
      <c r="R20" s="89">
        <f t="shared" si="15"/>
        <v>48.094362030766916</v>
      </c>
      <c r="S20" s="90">
        <f t="shared" si="16"/>
        <v>45.540712443315478</v>
      </c>
      <c r="T20" s="85">
        <f t="shared" si="17"/>
        <v>370.52179314772536</v>
      </c>
      <c r="U20" s="86">
        <f t="shared" si="2"/>
        <v>327.13705205041691</v>
      </c>
      <c r="V20" s="86">
        <f t="shared" si="2"/>
        <v>252.4954006615263</v>
      </c>
      <c r="W20" s="87">
        <f t="shared" si="2"/>
        <v>2248.5726768887016</v>
      </c>
      <c r="X20" s="145">
        <f t="shared" si="3"/>
        <v>3198.7269227483703</v>
      </c>
      <c r="Y20" s="69">
        <v>1641.2676032878703</v>
      </c>
      <c r="Z20" s="104">
        <f t="shared" si="18"/>
        <v>7.110656772700746E-6</v>
      </c>
      <c r="AA20" s="105">
        <f>CS20</f>
        <v>2.264424406105412E-11</v>
      </c>
      <c r="AB20" s="106">
        <f t="shared" si="19"/>
        <v>3.1845502862675028</v>
      </c>
      <c r="AC20" s="32"/>
      <c r="AF20" s="33" t="s">
        <v>187</v>
      </c>
      <c r="AG20" s="34">
        <f>SUM(AG4:AG19)</f>
        <v>0</v>
      </c>
      <c r="AJ20" s="33" t="s">
        <v>187</v>
      </c>
      <c r="AK20" s="34">
        <f>SUM(AK4:AK19)</f>
        <v>6.5277758646221135E-8</v>
      </c>
      <c r="AN20" s="33" t="s">
        <v>187</v>
      </c>
      <c r="AO20" s="34">
        <f>SUM(AO4:AO19)</f>
        <v>7.8446921378213809E-8</v>
      </c>
      <c r="AR20" s="33" t="s">
        <v>187</v>
      </c>
      <c r="AS20" s="34">
        <f>SUM(AS4:AS19)</f>
        <v>8.1402435220464471E-8</v>
      </c>
      <c r="AV20" s="33" t="s">
        <v>187</v>
      </c>
      <c r="AW20" s="34">
        <f>SUM(AW4:AW19)</f>
        <v>7.9396630590700105E-8</v>
      </c>
      <c r="AZ20" s="33" t="s">
        <v>187</v>
      </c>
      <c r="BA20" s="34">
        <f>SUM(BA4:BA19)</f>
        <v>7.4746260826341683E-8</v>
      </c>
      <c r="BD20" s="33" t="s">
        <v>187</v>
      </c>
      <c r="BE20" s="34">
        <f>SUM(BE4:BE19)</f>
        <v>6.8723542945619979E-8</v>
      </c>
      <c r="BH20" s="33" t="s">
        <v>187</v>
      </c>
      <c r="BI20" s="34">
        <f>SUM(BI4:BI19)</f>
        <v>6.2094288251524461E-8</v>
      </c>
      <c r="BL20" s="33" t="s">
        <v>187</v>
      </c>
      <c r="BM20" s="34">
        <f>SUM(BM4:BM19)</f>
        <v>5.5337561238563466E-8</v>
      </c>
      <c r="BP20" s="33" t="s">
        <v>187</v>
      </c>
      <c r="BQ20" s="34">
        <f>SUM(BQ4:BQ19)</f>
        <v>4.8754963872030855E-8</v>
      </c>
      <c r="BT20" s="33" t="s">
        <v>187</v>
      </c>
      <c r="BU20" s="34">
        <f>SUM(BU4:BU19)</f>
        <v>4.2532297809713879E-8</v>
      </c>
      <c r="BX20" s="33" t="s">
        <v>187</v>
      </c>
      <c r="BY20" s="34">
        <f>SUM(BY4:BY19)</f>
        <v>1.9050247772948204E-8</v>
      </c>
      <c r="CB20" s="33" t="s">
        <v>187</v>
      </c>
      <c r="CC20" s="34">
        <f>SUM(CC4:CC19)</f>
        <v>7.1855656374336792E-9</v>
      </c>
      <c r="CF20" s="33" t="s">
        <v>187</v>
      </c>
      <c r="CG20" s="34">
        <f>SUM(CG4:CG19)</f>
        <v>2.2947631687191897E-9</v>
      </c>
      <c r="CJ20" s="33" t="s">
        <v>187</v>
      </c>
      <c r="CK20" s="34">
        <f>SUM(CK4:CK19)</f>
        <v>6.1182060218891134E-10</v>
      </c>
      <c r="CN20" s="33" t="s">
        <v>187</v>
      </c>
      <c r="CO20" s="34">
        <f>SUM(CO4:CO19)</f>
        <v>1.3277219573810929E-10</v>
      </c>
      <c r="CR20" s="33" t="s">
        <v>187</v>
      </c>
      <c r="CS20" s="34">
        <f>SUM(CS4:CS19)</f>
        <v>2.264424406105412E-11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3.95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</mergeCells>
  <pageMargins left="0.7" right="0.7" top="0.75" bottom="0.75" header="0.3" footer="0.3"/>
  <drawing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E566-5685-4DD2-85BE-7BAA5A87BF1E}">
  <sheetPr codeName="Sheet28"/>
  <dimension ref="A1:CS38"/>
  <sheetViews>
    <sheetView topLeftCell="L1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/>
    <col min="21" max="21" width="13.33203125" style="37" customWidth="1"/>
    <col min="22" max="23" width="9.109375" style="37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8.6</v>
      </c>
      <c r="F4" s="120">
        <f>($C$19*D4)/2</f>
        <v>9.6749999999999989</v>
      </c>
      <c r="G4" s="120">
        <f>$B$15*(1-D4)*($C$17+1)</f>
        <v>0</v>
      </c>
      <c r="H4" s="121">
        <f>$B$15*$C$21</f>
        <v>50.550595238095234</v>
      </c>
      <c r="I4" s="67">
        <f>D4*ABS($B$36)</f>
        <v>259.2</v>
      </c>
      <c r="J4" s="67">
        <f>E4*ABS($B$35)</f>
        <v>3384.1</v>
      </c>
      <c r="K4" s="67">
        <f>F4*ABS($B$33)</f>
        <v>2339.415</v>
      </c>
      <c r="L4" s="146">
        <f t="shared" ref="L4:L20" si="0">(K4+J4)-I4</f>
        <v>5464.3149999999996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0.1366313430925635</v>
      </c>
      <c r="P4" s="89">
        <f>((($B$30*(Y4^6)+$B$29*(Y4^5)+$B$28 *(Y4^4)+$B$27*(Y4^3)+$B$26*(Y4^2)+$B$25*(Y4)+$B$24)))*($C$17+1)</f>
        <v>115.5749661122851</v>
      </c>
      <c r="Q4" s="89">
        <f>((($C$30*(Y4^6)+$C$29*(Y4^5)+$C$28 *(Y4^4)+$C$27*(Y4^3)+$C$26*(Y4^2)+$C$25*(Y4)+$C$24)))*($C$17+1)</f>
        <v>93.062278836676171</v>
      </c>
      <c r="R4" s="89">
        <f>((($D$30*(Y4^6)+$D$29*(Y4^5)+$D$28 *(Y4^4)+$D$27*(Y4^3)+$D$26*(Y4^2)+$D$25*(Y4)+$D$24)))*($C$17+1)</f>
        <v>74.427536331827781</v>
      </c>
      <c r="S4" s="90">
        <f>((($E$30*(Y4^6)+$E$29*(Y4^5)+$E$28 *(Y4^4)+$E$27*(Y4^3)+$E$26*(Y4^2)+$E$25*(Y4)+$E$24)))*($C$17+1)</f>
        <v>70.622171475911358</v>
      </c>
      <c r="T4" s="82">
        <f>P4*E4</f>
        <v>993.94470856565181</v>
      </c>
      <c r="U4" s="83">
        <f t="shared" ref="U4:W20" si="2">Q4*F4</f>
        <v>900.37754774484188</v>
      </c>
      <c r="V4" s="83">
        <f t="shared" si="2"/>
        <v>0</v>
      </c>
      <c r="W4" s="84">
        <f t="shared" si="2"/>
        <v>3569.9928051141496</v>
      </c>
      <c r="X4" s="144">
        <f t="shared" ref="X4:X20" si="3">W4+V4+U4+T4</f>
        <v>5464.3150614246433</v>
      </c>
      <c r="Y4" s="68">
        <v>2267.1428965640198</v>
      </c>
      <c r="Z4" s="99">
        <f>M4*(E4+F4+G4+H4)</f>
        <v>7.4410467154613303E-6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2267.1428965640198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2252.5666053501773</v>
      </c>
      <c r="AK4" s="39">
        <f>(($B$11*$O$5*($N$5^0.5)*EXP($B$10/AJ4))/($B$6*6))*($B$5*10^-6)</f>
        <v>3.7800763720646421E-11</v>
      </c>
      <c r="AL4" s="40">
        <v>0</v>
      </c>
      <c r="AM4" s="38">
        <v>10</v>
      </c>
      <c r="AN4" s="38">
        <f>Y6</f>
        <v>2237.9172014220753</v>
      </c>
      <c r="AO4" s="39">
        <f>(($B$11*$O$6*($N$6^0.5)*EXP($B$10/AN4))/($B$6*6))*($B$5*10^-6)</f>
        <v>4.3904431156726632E-11</v>
      </c>
      <c r="AP4" s="40">
        <v>0</v>
      </c>
      <c r="AQ4" s="38">
        <v>10</v>
      </c>
      <c r="AR4" s="38">
        <f>Y7</f>
        <v>2223.1931132407344</v>
      </c>
      <c r="AS4" s="39">
        <f>(($B$11*$O$7*($N$7^0.5)*EXP($B$10/AR4))/($B$6*6))*($B$5*10^-6)</f>
        <v>4.4002097020027108E-11</v>
      </c>
      <c r="AT4" s="40">
        <v>0</v>
      </c>
      <c r="AU4" s="38">
        <v>10</v>
      </c>
      <c r="AV4" s="38">
        <f>Y8</f>
        <v>2208.3927659308652</v>
      </c>
      <c r="AW4" s="39">
        <f>(($B$11*$O$8*($N$8^0.5)*EXP($B$10/AV4))/($B$6*6))*($B$5*10^-6)</f>
        <v>4.142274828388239E-11</v>
      </c>
      <c r="AX4" s="40">
        <v>0</v>
      </c>
      <c r="AY4" s="38">
        <v>10</v>
      </c>
      <c r="AZ4" s="38">
        <f>Y9</f>
        <v>2193.5145837360774</v>
      </c>
      <c r="BA4" s="39">
        <f>(($B$11*$O$9*($N$9^0.5)*EXP($B$10/AZ4))/($B$6*6))*($B$5*10^-6)</f>
        <v>3.7611018279774106E-11</v>
      </c>
      <c r="BB4" s="40">
        <v>0</v>
      </c>
      <c r="BC4" s="38">
        <v>10</v>
      </c>
      <c r="BD4" s="38">
        <f>Y10</f>
        <v>2178.5569926407579</v>
      </c>
      <c r="BE4" s="39">
        <f>(($B$11*$O$10*($N$10^0.5)*EXP($B$10/BD4))/($B$6*6))*($B$5*10^-6)</f>
        <v>3.3327145023475705E-11</v>
      </c>
      <c r="BF4" s="40">
        <v>0</v>
      </c>
      <c r="BG4" s="38">
        <v>10</v>
      </c>
      <c r="BH4" s="38">
        <f>Y11</f>
        <v>2163.5184231690355</v>
      </c>
      <c r="BI4" s="39">
        <f>(($B$11*$O$11*($N$11^0.5)*EXP($B$10/BH4))/($B$6*6))*($B$5*10^-6)</f>
        <v>2.8998747165803737E-11</v>
      </c>
      <c r="BJ4" s="40">
        <v>0</v>
      </c>
      <c r="BK4" s="38">
        <v>10</v>
      </c>
      <c r="BL4" s="38">
        <f>Y12</f>
        <v>2148.3973133705454</v>
      </c>
      <c r="BM4" s="39">
        <f>(($B$11*$O$12*($N$12^0.5)*EXP($B$10/BL4))/($B$6*6))*($B$5*10^-6)</f>
        <v>2.4867961938139292E-11</v>
      </c>
      <c r="BN4" s="40">
        <v>0</v>
      </c>
      <c r="BO4" s="38">
        <v>10</v>
      </c>
      <c r="BP4" s="38">
        <f>Y13</f>
        <v>2133.1921120025604</v>
      </c>
      <c r="BQ4" s="39">
        <f>(($B$11*$O$13*($N$13^0.5)*EXP($B$10/BP4))/($B$6*6))*($B$5*10^-6)</f>
        <v>2.1065818605025288E-11</v>
      </c>
      <c r="BR4" s="40">
        <v>0</v>
      </c>
      <c r="BS4" s="38">
        <v>10</v>
      </c>
      <c r="BT4" s="38">
        <f>Y14</f>
        <v>2117.9012819172663</v>
      </c>
      <c r="BU4" s="39">
        <f>(($B$11*$O$14*($N$14^0.5)*EXP($B$10/BT4))/($B$6*6))*($B$5*10^-6)</f>
        <v>1.7654407296396562E-11</v>
      </c>
      <c r="BV4" s="40">
        <v>0</v>
      </c>
      <c r="BW4" s="38">
        <v>10</v>
      </c>
      <c r="BX4" s="38">
        <f>Y15</f>
        <v>2040.1103595568106</v>
      </c>
      <c r="BY4" s="39">
        <f>(($B$11*$O$15*($N$15^0.5)*EXP($B$10/BX4))/($B$6*6))*($B$5*10^-6)</f>
        <v>6.3828894387112559E-12</v>
      </c>
      <c r="BZ4" s="40">
        <v>0</v>
      </c>
      <c r="CA4" s="38">
        <v>10</v>
      </c>
      <c r="CB4" s="38">
        <f>Y16</f>
        <v>1959.9631910949543</v>
      </c>
      <c r="CC4" s="39">
        <f>(($B$11*$O$16*($N$16^0.5)*EXP($B$10/CB4))/($B$6*6))*($B$5*10^-6)</f>
        <v>1.8945340776854115E-12</v>
      </c>
      <c r="CD4" s="40">
        <v>0</v>
      </c>
      <c r="CE4" s="38">
        <v>10</v>
      </c>
      <c r="CF4" s="38">
        <f>Y17</f>
        <v>1877.3092409527542</v>
      </c>
      <c r="CG4" s="39">
        <f>(($B$11*$O$17*($N$17^0.5)*EXP($B$10/CF4))/($B$6*6))*($B$5*10^-6)</f>
        <v>4.620525961792139E-13</v>
      </c>
      <c r="CH4" s="40">
        <v>0</v>
      </c>
      <c r="CI4" s="38">
        <v>10</v>
      </c>
      <c r="CJ4" s="38">
        <f>Y18</f>
        <v>1792.0433502843166</v>
      </c>
      <c r="CK4" s="39">
        <f>(($B$11*$O$18*($N$18^0.5)*EXP($B$10/CJ4))/($B$6*6))*($B$5*10^-6)</f>
        <v>9.0809208390274706E-14</v>
      </c>
      <c r="CL4" s="40">
        <v>0</v>
      </c>
      <c r="CM4" s="38">
        <v>10</v>
      </c>
      <c r="CN4" s="38">
        <f>Y19</f>
        <v>1704.1246841622858</v>
      </c>
      <c r="CO4" s="39">
        <f>(($B$11*$O$19*($N$19^0.5)*EXP($B$10/CN4))/($B$6*6))*($B$5*10^-6)</f>
        <v>1.3930792563160159E-14</v>
      </c>
      <c r="CP4" s="40">
        <v>0</v>
      </c>
      <c r="CQ4" s="38">
        <v>10</v>
      </c>
      <c r="CR4" s="38">
        <f>Y20</f>
        <v>1613.5936550776194</v>
      </c>
      <c r="CS4" s="39">
        <f>(($B$11*$O$20*($N$20^0.5)*EXP($B$10/CR4))/($B$6*6))*($B$5*10^-6)</f>
        <v>1.5979216645155436E-15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8.5139999999999993</v>
      </c>
      <c r="F5" s="59">
        <f t="shared" ref="F5:F20" si="5">($C$19*D5)/2</f>
        <v>9.5782499999999988</v>
      </c>
      <c r="G5" s="59">
        <f t="shared" ref="G5:G20" si="6">$B$15*(1-D5)*($C$17+1)</f>
        <v>0.13437500000000011</v>
      </c>
      <c r="H5" s="60">
        <f t="shared" ref="H5:H20" si="7">$B$15*$C$21</f>
        <v>50.550595238095234</v>
      </c>
      <c r="I5" s="65">
        <f t="shared" ref="I5:I20" si="8">D5*ABS($B$36)</f>
        <v>256.608</v>
      </c>
      <c r="J5" s="65">
        <f t="shared" ref="J5:J20" si="9">E5*ABS($B$35)</f>
        <v>3350.2589999999996</v>
      </c>
      <c r="K5" s="65">
        <f t="shared" ref="K5:K20" si="10">F5*ABS($B$33)</f>
        <v>2316.0208499999999</v>
      </c>
      <c r="L5" s="53">
        <f t="shared" si="0"/>
        <v>5409.6718499999988</v>
      </c>
      <c r="M5" s="76">
        <f t="shared" si="1"/>
        <v>1.0813239368461715E-7</v>
      </c>
      <c r="N5" s="77">
        <f t="shared" ref="N5:N20" si="11">(G5*M5)/($B$5*10^-6)</f>
        <v>3.6325726003426102E-4</v>
      </c>
      <c r="O5" s="78">
        <f t="shared" ref="O5:O20" si="12">(H5*M5)/($B$5*10^-6)</f>
        <v>0.13665392163193618</v>
      </c>
      <c r="P5" s="89">
        <f t="shared" ref="P5:P20" si="13">((($B$30*(Y5^6)+$B$29*(Y5^5)+$B$28 *(Y5^4)+$B$27*(Y5^3)+$B$26*(Y5^2)+$B$25*(Y5)+$B$24)))*($C$17+1)</f>
        <v>114.60427306532847</v>
      </c>
      <c r="Q5" s="89">
        <f t="shared" ref="Q5:Q20" si="14">((($C$30*(Y5^6)+$C$29*(Y5^5)+$C$28 *(Y5^4)+$C$27*(Y5^3)+$C$26*(Y5^2)+$C$25*(Y5)+$C$24)))*($C$17+1)</f>
        <v>92.224311995792249</v>
      </c>
      <c r="R5" s="89">
        <f t="shared" ref="R5:R20" si="15">((($D$30*(Y5^6)+$D$29*(Y5^5)+$D$28 *(Y5^4)+$D$27*(Y5^3)+$D$26*(Y5^2)+$D$25*(Y5)+$D$24)))*($C$17+1)</f>
        <v>73.815804676272236</v>
      </c>
      <c r="S5" s="90">
        <f t="shared" ref="S5:S20" si="16">((($E$30*(Y5^6)+$E$29*(Y5^5)+$E$28 *(Y5^4)+$E$27*(Y5^3)+$E$26*(Y5^2)+$E$25*(Y5)+$E$24)))*($C$17+1)</f>
        <v>70.041996622590446</v>
      </c>
      <c r="T5" s="82">
        <f t="shared" ref="T5:T20" si="17">P5*E5</f>
        <v>975.74078087820658</v>
      </c>
      <c r="U5" s="83">
        <f t="shared" si="2"/>
        <v>883.34751637369698</v>
      </c>
      <c r="V5" s="83">
        <f t="shared" si="2"/>
        <v>9.9189987533740904</v>
      </c>
      <c r="W5" s="84">
        <f t="shared" si="2"/>
        <v>3540.6646209366031</v>
      </c>
      <c r="X5" s="144">
        <f t="shared" si="3"/>
        <v>5409.6719169418802</v>
      </c>
      <c r="Y5" s="68">
        <v>2252.5666053501773</v>
      </c>
      <c r="Z5" s="102">
        <f t="shared" ref="Z5:Z20" si="18">M5*(E5+F5+G5+H5)</f>
        <v>7.4370454553193309E-6</v>
      </c>
      <c r="AA5" s="7">
        <f>AK20</f>
        <v>4.3938849697001967E-8</v>
      </c>
      <c r="AB5" s="103">
        <f t="shared" ref="AB5:AB20" si="19">(AA5/Z5)*10^6</f>
        <v>5908.1055724319658</v>
      </c>
      <c r="AC5" s="32"/>
      <c r="AD5" s="40">
        <v>1</v>
      </c>
      <c r="AE5" s="38">
        <v>12</v>
      </c>
      <c r="AF5" s="38">
        <f>(((AE5^($B$9-1))/(AE4^($B$9-1)))*(AF4^$B$9))^(1/$B$9)</f>
        <v>2328.0047476666305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2313.037153343123</v>
      </c>
      <c r="AK5" s="39">
        <f>(($B$11*$O$5*($N$5^0.5)*EXP($B$10/AJ5))/($B$6*6))*($B$5*10^-6)</f>
        <v>8.3066999165077601E-11</v>
      </c>
      <c r="AL5" s="40">
        <v>1</v>
      </c>
      <c r="AM5" s="38">
        <v>12</v>
      </c>
      <c r="AN5" s="38">
        <f>(((AM5^($B$9-1))/(AM4^($B$9-1)))*(AN4^$B$9))^(1/$B$9)</f>
        <v>2297.9944835816364</v>
      </c>
      <c r="AO5" s="39">
        <f t="shared" ref="AO5:AO19" si="21">(($B$11*$O$6*($N$6^0.5)*EXP($B$10/AN5))/($B$6*6))*($B$5*10^-6)</f>
        <v>9.6978298922463687E-11</v>
      </c>
      <c r="AP5" s="40">
        <v>1</v>
      </c>
      <c r="AQ5" s="38">
        <v>12</v>
      </c>
      <c r="AR5" s="38">
        <f>(((AQ5^($B$9-1))/(AQ4^($B$9-1)))*(AR4^$B$9))^(1/$B$9)</f>
        <v>2282.8751246549568</v>
      </c>
      <c r="AS5" s="39">
        <f t="shared" ref="AS5:AS19" si="22">(($B$11*$O$7*($N$7^0.5)*EXP($B$10/AR5))/($B$6*6))*($B$5*10^-6)</f>
        <v>9.7705491970449063E-11</v>
      </c>
      <c r="AT5" s="40">
        <v>1</v>
      </c>
      <c r="AU5" s="38">
        <v>12</v>
      </c>
      <c r="AV5" s="38">
        <f>(((AU5^($B$9-1))/(AU4^($B$9-1)))*(AV4^$B$9))^(1/$B$9)</f>
        <v>2267.6774594099861</v>
      </c>
      <c r="AW5" s="39">
        <f t="shared" ref="AW5:AW19" si="23">(($B$11*$O$8*($N$8^0.5)*EXP($B$10/AV5))/($B$6*6))*($B$5*10^-6)</f>
        <v>9.2471167851417677E-11</v>
      </c>
      <c r="AX5" s="40">
        <v>1</v>
      </c>
      <c r="AY5" s="38">
        <v>12</v>
      </c>
      <c r="AZ5" s="38">
        <f>(((AY5^($B$9-1))/(AY4^($B$9-1)))*(AZ4^$B$9))^(1/$B$9)</f>
        <v>2252.399869788881</v>
      </c>
      <c r="BA5" s="39">
        <f t="shared" ref="BA5:BA19" si="24">(($B$11*$O$9*($N$9^0.5)*EXP($B$10/AZ5))/($B$6*6))*($B$5*10^-6)</f>
        <v>8.442054392595902E-11</v>
      </c>
      <c r="BB5" s="40">
        <v>1</v>
      </c>
      <c r="BC5" s="38">
        <v>12</v>
      </c>
      <c r="BD5" s="38">
        <f>(((BC5^($B$9-1))/(BC4^($B$9-1)))*(BD4^$B$9))^(1/$B$9)</f>
        <v>2237.0407395212906</v>
      </c>
      <c r="BE5" s="39">
        <f t="shared" ref="BE5:BE19" si="25">(($B$11*$O$10*($N$10^0.5)*EXP($B$10/BD5))/($B$6*6))*($B$5*10^-6)</f>
        <v>7.5221499013203876E-11</v>
      </c>
      <c r="BF5" s="40">
        <v>1</v>
      </c>
      <c r="BG5" s="38">
        <v>12</v>
      </c>
      <c r="BH5" s="38">
        <f>(((BG5^($B$9-1))/(BG4^($B$9-1)))*(BH4^$B$9))^(1/$B$9)</f>
        <v>2221.5984569985012</v>
      </c>
      <c r="BI5" s="39">
        <f t="shared" ref="BI5:BI19" si="26">(($B$11*$O$11*($N$11^0.5)*EXP($B$10/BH5))/($B$6*6))*($B$5*10^-6)</f>
        <v>6.5823441281795711E-11</v>
      </c>
      <c r="BJ5" s="40">
        <v>1</v>
      </c>
      <c r="BK5" s="38">
        <v>12</v>
      </c>
      <c r="BL5" s="38">
        <f>(((BK5^($B$9-1))/(BK4^($B$9-1)))*(BL4^$B$9))^(1/$B$9)</f>
        <v>2206.0714183393043</v>
      </c>
      <c r="BM5" s="39">
        <f t="shared" ref="BM5:BM19" si="27">(($B$11*$O$12*($N$12^0.5)*EXP($B$10/BL5))/($B$6*6))*($B$5*10^-6)</f>
        <v>5.6773699396763744E-11</v>
      </c>
      <c r="BN5" s="40">
        <v>1</v>
      </c>
      <c r="BO5" s="38">
        <v>12</v>
      </c>
      <c r="BP5" s="38">
        <f>(((BO5^($B$9-1))/(BO4^($B$9-1)))*(BP4^$B$9))^(1/$B$9)</f>
        <v>2190.4580306575931</v>
      </c>
      <c r="BQ5" s="39">
        <f t="shared" ref="BQ5:BQ19" si="28">(($B$11*$O$13*($N$13^0.5)*EXP($B$10/BP5))/($B$6*6))*($B$5*10^-6)</f>
        <v>4.8377201934455435E-11</v>
      </c>
      <c r="BR5" s="40">
        <v>1</v>
      </c>
      <c r="BS5" s="38">
        <v>12</v>
      </c>
      <c r="BT5" s="38">
        <f>(((BS5^($B$9-1))/(BS4^($B$9-1)))*(BT4^$B$9))^(1/$B$9)</f>
        <v>2174.7567155405413</v>
      </c>
      <c r="BU5" s="39">
        <f t="shared" ref="BU5:BU19" si="29">(($B$11*$O$14*($N$14^0.5)*EXP($B$10/BT5))/($B$6*6))*($B$5*10^-6)</f>
        <v>4.0787054838396989E-11</v>
      </c>
      <c r="BV5" s="40">
        <v>1</v>
      </c>
      <c r="BW5" s="38">
        <v>12</v>
      </c>
      <c r="BX5" s="38">
        <f>(((BW5^($B$9-1))/(BW4^($B$9-1)))*(BX4^$B$9))^(1/$B$9)</f>
        <v>2094.877482142871</v>
      </c>
      <c r="BY5" s="39">
        <f t="shared" ref="BY5:BY19" si="30">(($B$11*$O$15*($N$15^0.5)*EXP($B$10/BX5))/($B$6*6))*($B$5*10^-6)</f>
        <v>1.5224866866172186E-11</v>
      </c>
      <c r="BZ5" s="40">
        <v>1</v>
      </c>
      <c r="CA5" s="38">
        <v>12</v>
      </c>
      <c r="CB5" s="38">
        <f>(((CA5^($B$9-1))/(CA4^($B$9-1)))*(CB4^$B$9))^(1/$B$9)</f>
        <v>2012.5787488014425</v>
      </c>
      <c r="CC5" s="39">
        <f t="shared" ref="CC5:CC19" si="31">(($B$11*$O$16*($N$16^0.5)*EXP($B$10/CB5))/($B$6*6))*($B$5*10^-6)</f>
        <v>4.6824902412690124E-12</v>
      </c>
      <c r="CD5" s="40">
        <v>1</v>
      </c>
      <c r="CE5" s="38">
        <v>12</v>
      </c>
      <c r="CF5" s="38">
        <f>(((CE5^($B$9-1))/(CE4^($B$9-1)))*(CF4^$B$9))^(1/$B$9)</f>
        <v>1927.7059387831307</v>
      </c>
      <c r="CG5" s="39">
        <f t="shared" ref="CG5:CG19" si="32">(($B$11*$O$17*($N$17^0.5)*EXP($B$10/CF5))/($B$6*6))*($B$5*10^-6)</f>
        <v>1.1884138580573002E-12</v>
      </c>
      <c r="CH5" s="40">
        <v>1</v>
      </c>
      <c r="CI5" s="38">
        <v>12</v>
      </c>
      <c r="CJ5" s="38">
        <f>(((CI5^($B$9-1))/(CI4^($B$9-1)))*(CJ4^$B$9))^(1/$B$9)</f>
        <v>1840.1510702342696</v>
      </c>
      <c r="CK5" s="39">
        <f t="shared" ref="CK5:CK19" si="33">(($B$11*$O$18*($N$18^0.5)*EXP($B$10/CJ5))/($B$6*6))*($B$5*10^-6)</f>
        <v>2.4430211996805328E-13</v>
      </c>
      <c r="CL5" s="40">
        <v>1</v>
      </c>
      <c r="CM5" s="38">
        <v>12</v>
      </c>
      <c r="CN5" s="38">
        <f>(((CM5^($B$9-1))/(CM4^($B$9-1)))*(CN4^$B$9))^(1/$B$9)</f>
        <v>1749.8722120066752</v>
      </c>
      <c r="CO5" s="39">
        <f t="shared" ref="CO5:CO19" si="34">(($B$11*$O$19*($N$19^0.5)*EXP($B$10/CN5))/($B$6*6))*($B$5*10^-6)</f>
        <v>3.9440929472582388E-14</v>
      </c>
      <c r="CP5" s="40">
        <v>1</v>
      </c>
      <c r="CQ5" s="38">
        <v>12</v>
      </c>
      <c r="CR5" s="38">
        <f>(((CQ5^($B$9-1))/(CQ4^($B$9-1)))*(CR4^$B$9))^(1/$B$9)</f>
        <v>1656.9108614717495</v>
      </c>
      <c r="CS5" s="39">
        <f t="shared" ref="CS5:CS19" si="35">(($B$11*$O$20*($N$20^0.5)*EXP($B$10/CR5))/($B$6*6))*($B$5*10^-6)</f>
        <v>4.7960615865316048E-15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8.427999999999999</v>
      </c>
      <c r="F6" s="59">
        <f t="shared" si="5"/>
        <v>9.4814999999999987</v>
      </c>
      <c r="G6" s="59">
        <f t="shared" si="6"/>
        <v>0.26875000000000021</v>
      </c>
      <c r="H6" s="60">
        <f t="shared" si="7"/>
        <v>50.550595238095234</v>
      </c>
      <c r="I6" s="65">
        <f t="shared" si="8"/>
        <v>254.01599999999999</v>
      </c>
      <c r="J6" s="65">
        <f t="shared" si="9"/>
        <v>3316.4179999999997</v>
      </c>
      <c r="K6" s="65">
        <f t="shared" si="10"/>
        <v>2292.6266999999998</v>
      </c>
      <c r="L6" s="53">
        <f t="shared" si="0"/>
        <v>5355.0286999999998</v>
      </c>
      <c r="M6" s="76">
        <f t="shared" si="1"/>
        <v>1.0815026568218817E-7</v>
      </c>
      <c r="N6" s="77">
        <f t="shared" si="11"/>
        <v>7.2663459755220236E-4</v>
      </c>
      <c r="O6" s="78">
        <f t="shared" si="12"/>
        <v>0.13667650763481889</v>
      </c>
      <c r="P6" s="89">
        <f t="shared" si="13"/>
        <v>113.6298530222797</v>
      </c>
      <c r="Q6" s="89">
        <f t="shared" si="14"/>
        <v>91.383904972177348</v>
      </c>
      <c r="R6" s="89">
        <f t="shared" si="15"/>
        <v>73.201994033171516</v>
      </c>
      <c r="S6" s="90">
        <f t="shared" si="16"/>
        <v>69.459653712197181</v>
      </c>
      <c r="T6" s="82">
        <f t="shared" si="17"/>
        <v>957.6724012717732</v>
      </c>
      <c r="U6" s="83">
        <f t="shared" si="2"/>
        <v>866.45649499369938</v>
      </c>
      <c r="V6" s="83">
        <f t="shared" si="2"/>
        <v>19.673035896414859</v>
      </c>
      <c r="W6" s="84">
        <f t="shared" si="2"/>
        <v>3511.2268401835386</v>
      </c>
      <c r="X6" s="144">
        <f t="shared" si="3"/>
        <v>5355.0287723454258</v>
      </c>
      <c r="Y6" s="68">
        <v>2237.9172014220753</v>
      </c>
      <c r="Z6" s="102">
        <f t="shared" si="18"/>
        <v>7.4330428725299922E-6</v>
      </c>
      <c r="AA6" s="7">
        <f>AO20</f>
        <v>5.2668218023035824E-8</v>
      </c>
      <c r="AB6" s="103">
        <f>(AA6/Z6)*10^6</f>
        <v>7085.6873727554721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2380.7356373999087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2365.4290168924404</v>
      </c>
      <c r="AK6" s="39">
        <f t="shared" ref="AK6:AK19" si="38">(($B$11*$O$5*($N$5^0.5)*EXP($B$10/AJ6))/($B$6*6))*($B$5*10^-6)</f>
        <v>1.590526751727618E-10</v>
      </c>
      <c r="AL6" s="40">
        <v>2</v>
      </c>
      <c r="AM6" s="38">
        <v>14</v>
      </c>
      <c r="AN6" s="38">
        <f t="shared" ref="AN6:AN19" si="39">(((AM6^($B$9-1))/(AM5^($B$9-1)))*(AN5^$B$9))^(1/$B$9)</f>
        <v>2350.0456204372981</v>
      </c>
      <c r="AO6" s="39">
        <f t="shared" si="21"/>
        <v>1.8648062938096034E-10</v>
      </c>
      <c r="AP6" s="40">
        <v>2</v>
      </c>
      <c r="AQ6" s="38">
        <v>14</v>
      </c>
      <c r="AR6" s="38">
        <f t="shared" ref="AR6:AR19" si="40">(((AQ6^($B$9-1))/(AQ5^($B$9-1)))*(AR5^$B$9))^(1/$B$9)</f>
        <v>2334.5837977552501</v>
      </c>
      <c r="AS6" s="39">
        <f t="shared" si="22"/>
        <v>1.8869430218531362E-10</v>
      </c>
      <c r="AT6" s="40">
        <v>2</v>
      </c>
      <c r="AU6" s="38">
        <v>14</v>
      </c>
      <c r="AV6" s="38">
        <f t="shared" ref="AV6:AV19" si="41">(((AU6^($B$9-1))/(AU5^($B$9-1)))*(AV5^$B$9))^(1/$B$9)</f>
        <v>2319.0418950635826</v>
      </c>
      <c r="AW6" s="39">
        <f t="shared" si="23"/>
        <v>1.7937495805576485E-10</v>
      </c>
      <c r="AX6" s="40">
        <v>2</v>
      </c>
      <c r="AY6" s="38">
        <v>14</v>
      </c>
      <c r="AZ6" s="38">
        <f t="shared" ref="AZ6:AZ19" si="42">(((AY6^($B$9-1))/(AY5^($B$9-1)))*(AZ5^$B$9))^(1/$B$9)</f>
        <v>2303.4182576543412</v>
      </c>
      <c r="BA6" s="39">
        <f t="shared" si="24"/>
        <v>1.6449602405631899E-10</v>
      </c>
      <c r="BB6" s="40">
        <v>2</v>
      </c>
      <c r="BC6" s="38">
        <v>14</v>
      </c>
      <c r="BD6" s="38">
        <f t="shared" ref="BD6:BD19" si="43">(((BC6^($B$9-1))/(BC5^($B$9-1)))*(BD5^$B$9))^(1/$B$9)</f>
        <v>2287.7112326475553</v>
      </c>
      <c r="BE6" s="39">
        <f t="shared" si="25"/>
        <v>1.4724424260352512E-10</v>
      </c>
      <c r="BF6" s="40">
        <v>2</v>
      </c>
      <c r="BG6" s="38">
        <v>14</v>
      </c>
      <c r="BH6" s="38">
        <f t="shared" ref="BH6:BH19" si="44">(((BG6^($B$9-1))/(BG5^($B$9-1)))*(BH5^$B$9))^(1/$B$9)</f>
        <v>2271.9191719304731</v>
      </c>
      <c r="BI6" s="39">
        <f t="shared" si="26"/>
        <v>1.2945072802735753E-10</v>
      </c>
      <c r="BJ6" s="40">
        <v>2</v>
      </c>
      <c r="BK6" s="38">
        <v>14</v>
      </c>
      <c r="BL6" s="38">
        <f t="shared" ref="BL6:BL19" si="45">(((BK6^($B$9-1))/(BK5^($B$9-1)))*(BL5^$B$9))^(1/$B$9)</f>
        <v>2256.0404352928922</v>
      </c>
      <c r="BM6" s="39">
        <f t="shared" si="27"/>
        <v>1.1218593985857044E-10</v>
      </c>
      <c r="BN6" s="40">
        <v>2</v>
      </c>
      <c r="BO6" s="38">
        <v>14</v>
      </c>
      <c r="BP6" s="38">
        <f t="shared" ref="BP6:BP19" si="46">(((BO6^($B$9-1))/(BO5^($B$9-1)))*(BP5^$B$9))^(1/$B$9)</f>
        <v>2240.073393768751</v>
      </c>
      <c r="BQ6" s="39">
        <f t="shared" si="28"/>
        <v>9.6059507539154122E-11</v>
      </c>
      <c r="BR6" s="40">
        <v>2</v>
      </c>
      <c r="BS6" s="38">
        <v>14</v>
      </c>
      <c r="BT6" s="38">
        <f t="shared" ref="BT6:BT19" si="47">(((BS6^($B$9-1))/(BS5^($B$9-1)))*(BT5^$B$9))^(1/$B$9)</f>
        <v>2224.0164331931023</v>
      </c>
      <c r="BU6" s="39">
        <f t="shared" si="29"/>
        <v>8.1390315758272484E-11</v>
      </c>
      <c r="BV6" s="40">
        <v>2</v>
      </c>
      <c r="BW6" s="38">
        <v>14</v>
      </c>
      <c r="BX6" s="38">
        <f t="shared" ref="BX6:BX19" si="48">(((BW6^($B$9-1))/(BW5^($B$9-1)))*(BX5^$B$9))^(1/$B$9)</f>
        <v>2142.3278808700761</v>
      </c>
      <c r="BY6" s="39">
        <f t="shared" si="30"/>
        <v>3.1192130139566462E-11</v>
      </c>
      <c r="BZ6" s="40">
        <v>2</v>
      </c>
      <c r="CA6" s="38">
        <v>14</v>
      </c>
      <c r="CB6" s="38">
        <f t="shared" ref="CB6:CB19" si="49">(((CA6^($B$9-1))/(CA5^($B$9-1)))*(CB5^$B$9))^(1/$B$9)</f>
        <v>2058.1650252851819</v>
      </c>
      <c r="CC6" s="39">
        <f t="shared" si="31"/>
        <v>9.8788406315909245E-12</v>
      </c>
      <c r="CD6" s="40">
        <v>2</v>
      </c>
      <c r="CE6" s="38">
        <v>14</v>
      </c>
      <c r="CF6" s="38">
        <f t="shared" ref="CF6:CF19" si="50">(((CE6^($B$9-1))/(CE5^($B$9-1)))*(CF5^$B$9))^(1/$B$9)</f>
        <v>1971.369788437238</v>
      </c>
      <c r="CG6" s="39">
        <f t="shared" si="32"/>
        <v>2.5910269271014277E-12</v>
      </c>
      <c r="CH6" s="40">
        <v>2</v>
      </c>
      <c r="CI6" s="38">
        <v>14</v>
      </c>
      <c r="CJ6" s="38">
        <f t="shared" ref="CJ6:CJ19" si="51">(((CI6^($B$9-1))/(CI5^($B$9-1)))*(CJ5^$B$9))^(1/$B$9)</f>
        <v>1881.8317426101992</v>
      </c>
      <c r="CK6" s="39">
        <f t="shared" si="33"/>
        <v>5.5276122895884952E-13</v>
      </c>
      <c r="CL6" s="40">
        <v>2</v>
      </c>
      <c r="CM6" s="38">
        <v>14</v>
      </c>
      <c r="CN6" s="38">
        <f t="shared" ref="CN6:CN19" si="52">(((CM6^($B$9-1))/(CM5^($B$9-1)))*(CN5^$B$9))^(1/$B$9)</f>
        <v>1789.5080068868776</v>
      </c>
      <c r="CO6" s="39">
        <f t="shared" si="34"/>
        <v>9.3079153389295814E-14</v>
      </c>
      <c r="CP6" s="40">
        <v>2</v>
      </c>
      <c r="CQ6" s="38">
        <v>14</v>
      </c>
      <c r="CR6" s="38">
        <f t="shared" ref="CR6:CR19" si="53">(((CQ6^($B$9-1))/(CQ5^($B$9-1)))*(CR5^$B$9))^(1/$B$9)</f>
        <v>1694.4410185823456</v>
      </c>
      <c r="CS6" s="39">
        <f t="shared" si="35"/>
        <v>1.1877142527884818E-14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8.3419999999999987</v>
      </c>
      <c r="F7" s="59">
        <f t="shared" si="5"/>
        <v>9.3847499999999986</v>
      </c>
      <c r="G7" s="59">
        <f t="shared" si="6"/>
        <v>0.40312500000000034</v>
      </c>
      <c r="H7" s="60">
        <f t="shared" si="7"/>
        <v>50.550595238095234</v>
      </c>
      <c r="I7" s="65">
        <f t="shared" si="8"/>
        <v>251.42399999999998</v>
      </c>
      <c r="J7" s="65">
        <f t="shared" si="9"/>
        <v>3282.5769999999993</v>
      </c>
      <c r="K7" s="65">
        <f t="shared" si="10"/>
        <v>2269.2325499999997</v>
      </c>
      <c r="L7" s="53">
        <f t="shared" si="0"/>
        <v>5300.3855499999991</v>
      </c>
      <c r="M7" s="76">
        <f t="shared" si="1"/>
        <v>1.0816814358846213E-7</v>
      </c>
      <c r="N7" s="77">
        <f t="shared" si="11"/>
        <v>1.0901320721024709E-3</v>
      </c>
      <c r="O7" s="78">
        <f t="shared" si="12"/>
        <v>0.1366991011049129</v>
      </c>
      <c r="P7" s="89">
        <f t="shared" si="13"/>
        <v>112.65167561367676</v>
      </c>
      <c r="Q7" s="89">
        <f t="shared" si="14"/>
        <v>90.54105128120348</v>
      </c>
      <c r="R7" s="89">
        <f t="shared" si="15"/>
        <v>72.58609233782569</v>
      </c>
      <c r="S7" s="90">
        <f t="shared" si="16"/>
        <v>68.875132602007525</v>
      </c>
      <c r="T7" s="82">
        <f t="shared" si="17"/>
        <v>939.74027796929136</v>
      </c>
      <c r="U7" s="83">
        <f t="shared" si="2"/>
        <v>849.70513101127426</v>
      </c>
      <c r="V7" s="83">
        <f t="shared" si="2"/>
        <v>29.261268473686005</v>
      </c>
      <c r="W7" s="84">
        <f t="shared" si="2"/>
        <v>3481.6789501342196</v>
      </c>
      <c r="X7" s="144">
        <f t="shared" si="3"/>
        <v>5300.3856275884709</v>
      </c>
      <c r="Y7" s="68">
        <v>2223.1931132407344</v>
      </c>
      <c r="Z7" s="102">
        <f t="shared" si="18"/>
        <v>7.4290389664373846E-6</v>
      </c>
      <c r="AA7" s="7">
        <f>AS20</f>
        <v>5.4509023279579013E-8</v>
      </c>
      <c r="AB7" s="103">
        <f t="shared" si="19"/>
        <v>7337.2913408904842</v>
      </c>
      <c r="AC7" s="32"/>
      <c r="AD7" s="40">
        <v>3</v>
      </c>
      <c r="AE7" s="38">
        <v>16</v>
      </c>
      <c r="AF7" s="38">
        <f t="shared" si="36"/>
        <v>2427.3776748140899</v>
      </c>
      <c r="AG7" s="39">
        <f t="shared" si="20"/>
        <v>0</v>
      </c>
      <c r="AH7" s="40">
        <v>3</v>
      </c>
      <c r="AI7" s="38">
        <v>16</v>
      </c>
      <c r="AJ7" s="38">
        <f t="shared" si="37"/>
        <v>2411.7711755820883</v>
      </c>
      <c r="AK7" s="39">
        <f t="shared" si="38"/>
        <v>2.7597019795202223E-10</v>
      </c>
      <c r="AL7" s="40">
        <v>3</v>
      </c>
      <c r="AM7" s="38">
        <v>16</v>
      </c>
      <c r="AN7" s="38">
        <f t="shared" si="39"/>
        <v>2396.0863962511044</v>
      </c>
      <c r="AO7" s="39">
        <f t="shared" si="21"/>
        <v>3.24729339882944E-10</v>
      </c>
      <c r="AP7" s="40">
        <v>3</v>
      </c>
      <c r="AQ7" s="38">
        <v>16</v>
      </c>
      <c r="AR7" s="38">
        <f t="shared" si="40"/>
        <v>2380.3216542105615</v>
      </c>
      <c r="AS7" s="39">
        <f t="shared" si="22"/>
        <v>3.2979341267415384E-10</v>
      </c>
      <c r="AT7" s="40">
        <v>3</v>
      </c>
      <c r="AU7" s="38">
        <v>16</v>
      </c>
      <c r="AV7" s="38">
        <f t="shared" si="41"/>
        <v>2364.4752632777618</v>
      </c>
      <c r="AW7" s="39">
        <f t="shared" si="23"/>
        <v>3.1468068883476826E-10</v>
      </c>
      <c r="AX7" s="40">
        <v>3</v>
      </c>
      <c r="AY7" s="38">
        <v>16</v>
      </c>
      <c r="AZ7" s="38">
        <f t="shared" si="42"/>
        <v>2348.545536326641</v>
      </c>
      <c r="BA7" s="39">
        <f t="shared" si="24"/>
        <v>2.8968060836141575E-10</v>
      </c>
      <c r="BB7" s="40">
        <v>3</v>
      </c>
      <c r="BC7" s="38">
        <v>16</v>
      </c>
      <c r="BD7" s="38">
        <f t="shared" si="43"/>
        <v>2332.5307880949294</v>
      </c>
      <c r="BE7" s="39">
        <f t="shared" si="25"/>
        <v>2.6030931764677598E-10</v>
      </c>
      <c r="BF7" s="40">
        <v>3</v>
      </c>
      <c r="BG7" s="38">
        <v>16</v>
      </c>
      <c r="BH7" s="38">
        <f t="shared" si="44"/>
        <v>2316.4293381809798</v>
      </c>
      <c r="BI7" s="39">
        <f t="shared" si="26"/>
        <v>2.2976079103342946E-10</v>
      </c>
      <c r="BJ7" s="40">
        <v>3</v>
      </c>
      <c r="BK7" s="38">
        <v>16</v>
      </c>
      <c r="BL7" s="38">
        <f t="shared" si="45"/>
        <v>2300.2395142405039</v>
      </c>
      <c r="BM7" s="39">
        <f t="shared" si="27"/>
        <v>1.9992338647893367E-10</v>
      </c>
      <c r="BN7" s="40">
        <v>3</v>
      </c>
      <c r="BO7" s="38">
        <v>16</v>
      </c>
      <c r="BP7" s="38">
        <f t="shared" si="46"/>
        <v>2283.9596553936585</v>
      </c>
      <c r="BQ7" s="39">
        <f t="shared" si="28"/>
        <v>1.7189137943591425E-10</v>
      </c>
      <c r="BR7" s="40">
        <v>3</v>
      </c>
      <c r="BS7" s="38">
        <v>16</v>
      </c>
      <c r="BT7" s="38">
        <f t="shared" si="47"/>
        <v>2267.588115851674</v>
      </c>
      <c r="BU7" s="39">
        <f t="shared" si="29"/>
        <v>1.4625509954673132E-10</v>
      </c>
      <c r="BV7" s="40">
        <v>3</v>
      </c>
      <c r="BW7" s="38">
        <v>16</v>
      </c>
      <c r="BX7" s="38">
        <f t="shared" si="48"/>
        <v>2184.2991672251246</v>
      </c>
      <c r="BY7" s="39">
        <f t="shared" si="30"/>
        <v>5.7317739229841364E-11</v>
      </c>
      <c r="BZ7" s="40">
        <v>3</v>
      </c>
      <c r="CA7" s="38">
        <v>16</v>
      </c>
      <c r="CB7" s="38">
        <f t="shared" si="49"/>
        <v>2098.4874401748702</v>
      </c>
      <c r="CC7" s="39">
        <f t="shared" si="31"/>
        <v>1.8610391594790482E-11</v>
      </c>
      <c r="CD7" s="40">
        <v>3</v>
      </c>
      <c r="CE7" s="38">
        <v>16</v>
      </c>
      <c r="CF7" s="38">
        <f t="shared" si="50"/>
        <v>2009.9917597241854</v>
      </c>
      <c r="CG7" s="39">
        <f t="shared" si="32"/>
        <v>5.0191630826887455E-12</v>
      </c>
      <c r="CH7" s="40">
        <v>3</v>
      </c>
      <c r="CI7" s="38">
        <v>16</v>
      </c>
      <c r="CJ7" s="38">
        <f t="shared" si="51"/>
        <v>1918.6995347191432</v>
      </c>
      <c r="CK7" s="39">
        <f t="shared" si="33"/>
        <v>1.1049943888495254E-12</v>
      </c>
      <c r="CL7" s="40">
        <v>3</v>
      </c>
      <c r="CM7" s="38">
        <v>16</v>
      </c>
      <c r="CN7" s="38">
        <f t="shared" si="52"/>
        <v>1824.5670441436773</v>
      </c>
      <c r="CO7" s="39">
        <f t="shared" si="34"/>
        <v>1.9283899676227611E-13</v>
      </c>
      <c r="CP7" s="40">
        <v>3</v>
      </c>
      <c r="CQ7" s="38">
        <v>16</v>
      </c>
      <c r="CR7" s="38">
        <f t="shared" si="53"/>
        <v>1727.6375567209316</v>
      </c>
      <c r="CS7" s="39">
        <f t="shared" si="35"/>
        <v>2.5633202569916226E-14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8.2560000000000002</v>
      </c>
      <c r="F8" s="59">
        <f t="shared" si="5"/>
        <v>9.2879999999999985</v>
      </c>
      <c r="G8" s="59">
        <f t="shared" si="6"/>
        <v>0.53750000000000042</v>
      </c>
      <c r="H8" s="60">
        <f t="shared" si="7"/>
        <v>50.550595238095234</v>
      </c>
      <c r="I8" s="65">
        <f t="shared" si="8"/>
        <v>248.83199999999999</v>
      </c>
      <c r="J8" s="65">
        <f t="shared" si="9"/>
        <v>3248.7359999999999</v>
      </c>
      <c r="K8" s="65">
        <f t="shared" si="10"/>
        <v>2245.8383999999996</v>
      </c>
      <c r="L8" s="53">
        <f t="shared" si="0"/>
        <v>5245.7423999999992</v>
      </c>
      <c r="M8" s="76">
        <f t="shared" si="1"/>
        <v>1.0818602740636978E-7</v>
      </c>
      <c r="N8" s="77">
        <f t="shared" si="11"/>
        <v>1.4537497432730953E-3</v>
      </c>
      <c r="O8" s="78">
        <f t="shared" si="12"/>
        <v>0.13672170204592193</v>
      </c>
      <c r="P8" s="89">
        <f t="shared" si="13"/>
        <v>111.66971019622085</v>
      </c>
      <c r="Q8" s="89">
        <f t="shared" si="14"/>
        <v>89.69574503757724</v>
      </c>
      <c r="R8" s="89">
        <f t="shared" si="15"/>
        <v>71.968087130428799</v>
      </c>
      <c r="S8" s="90">
        <f t="shared" si="16"/>
        <v>68.288422960113309</v>
      </c>
      <c r="T8" s="82">
        <f t="shared" si="17"/>
        <v>921.94512737999935</v>
      </c>
      <c r="U8" s="83">
        <f t="shared" si="2"/>
        <v>833.0940799090173</v>
      </c>
      <c r="V8" s="83">
        <f t="shared" si="2"/>
        <v>38.682846832605513</v>
      </c>
      <c r="W8" s="84">
        <f t="shared" si="2"/>
        <v>3452.020428504537</v>
      </c>
      <c r="X8" s="144">
        <f t="shared" si="3"/>
        <v>5245.7424826261595</v>
      </c>
      <c r="Y8" s="68">
        <v>2208.3927659308652</v>
      </c>
      <c r="Z8" s="102">
        <f t="shared" si="18"/>
        <v>7.4250337363851514E-6</v>
      </c>
      <c r="AA8" s="7">
        <f>AW20</f>
        <v>5.3022446281439435E-8</v>
      </c>
      <c r="AB8" s="103">
        <f t="shared" si="19"/>
        <v>7141.0377600860847</v>
      </c>
      <c r="AC8" s="32"/>
      <c r="AD8" s="40">
        <v>4</v>
      </c>
      <c r="AE8" s="38">
        <v>18</v>
      </c>
      <c r="AF8" s="38">
        <f t="shared" si="36"/>
        <v>2469.2767719843946</v>
      </c>
      <c r="AG8" s="39">
        <f t="shared" si="20"/>
        <v>0</v>
      </c>
      <c r="AH8" s="40">
        <v>4</v>
      </c>
      <c r="AI8" s="38">
        <v>18</v>
      </c>
      <c r="AJ8" s="38">
        <f t="shared" si="37"/>
        <v>2453.4008881260966</v>
      </c>
      <c r="AK8" s="39">
        <f t="shared" si="38"/>
        <v>4.447731156798058E-10</v>
      </c>
      <c r="AL8" s="40">
        <v>4</v>
      </c>
      <c r="AM8" s="38">
        <v>18</v>
      </c>
      <c r="AN8" s="38">
        <f t="shared" si="39"/>
        <v>2437.4453729717993</v>
      </c>
      <c r="AO8" s="39">
        <f t="shared" si="21"/>
        <v>5.2499443973304761E-10</v>
      </c>
      <c r="AP8" s="40">
        <v>4</v>
      </c>
      <c r="AQ8" s="38">
        <v>18</v>
      </c>
      <c r="AR8" s="38">
        <f t="shared" si="40"/>
        <v>2421.4085148672934</v>
      </c>
      <c r="AS8" s="39">
        <f t="shared" si="22"/>
        <v>5.3488068706453762E-10</v>
      </c>
      <c r="AT8" s="40">
        <v>4</v>
      </c>
      <c r="AU8" s="38">
        <v>18</v>
      </c>
      <c r="AV8" s="38">
        <f t="shared" si="41"/>
        <v>2405.2885985245912</v>
      </c>
      <c r="AW8" s="39">
        <f t="shared" si="23"/>
        <v>5.1202660080218682E-10</v>
      </c>
      <c r="AX8" s="40">
        <v>4</v>
      </c>
      <c r="AY8" s="38">
        <v>18</v>
      </c>
      <c r="AZ8" s="38">
        <f t="shared" si="42"/>
        <v>2389.0839076960538</v>
      </c>
      <c r="BA8" s="39">
        <f t="shared" si="24"/>
        <v>4.729071637654362E-10</v>
      </c>
      <c r="BB8" s="40">
        <v>4</v>
      </c>
      <c r="BC8" s="38">
        <v>18</v>
      </c>
      <c r="BD8" s="38">
        <f t="shared" si="43"/>
        <v>2372.7927280300087</v>
      </c>
      <c r="BE8" s="39">
        <f t="shared" si="25"/>
        <v>4.2639059624533357E-10</v>
      </c>
      <c r="BF8" s="40">
        <v>4</v>
      </c>
      <c r="BG8" s="38">
        <v>18</v>
      </c>
      <c r="BH8" s="38">
        <f t="shared" si="44"/>
        <v>2356.4133501193046</v>
      </c>
      <c r="BI8" s="39">
        <f t="shared" si="26"/>
        <v>3.7764482794612689E-10</v>
      </c>
      <c r="BJ8" s="40">
        <v>4</v>
      </c>
      <c r="BK8" s="38">
        <v>18</v>
      </c>
      <c r="BL8" s="38">
        <f t="shared" si="45"/>
        <v>2339.9440727532287</v>
      </c>
      <c r="BM8" s="39">
        <f t="shared" si="27"/>
        <v>3.2975405618685957E-10</v>
      </c>
      <c r="BN8" s="40">
        <v>4</v>
      </c>
      <c r="BO8" s="38">
        <v>18</v>
      </c>
      <c r="BP8" s="38">
        <f t="shared" si="46"/>
        <v>2323.3832063834006</v>
      </c>
      <c r="BQ8" s="39">
        <f t="shared" si="28"/>
        <v>2.84531090005116E-10</v>
      </c>
      <c r="BR8" s="40">
        <v>4</v>
      </c>
      <c r="BS8" s="38">
        <v>18</v>
      </c>
      <c r="BT8" s="38">
        <f t="shared" si="47"/>
        <v>2306.7290768130019</v>
      </c>
      <c r="BU8" s="39">
        <f t="shared" si="29"/>
        <v>2.4297796335943403E-10</v>
      </c>
      <c r="BV8" s="40">
        <v>4</v>
      </c>
      <c r="BW8" s="38">
        <v>18</v>
      </c>
      <c r="BX8" s="38">
        <f t="shared" si="48"/>
        <v>2222.0024731449957</v>
      </c>
      <c r="BY8" s="39">
        <f t="shared" si="30"/>
        <v>9.7084761477403017E-11</v>
      </c>
      <c r="BZ8" s="40">
        <v>4</v>
      </c>
      <c r="CA8" s="38">
        <v>18</v>
      </c>
      <c r="CB8" s="38">
        <f t="shared" si="49"/>
        <v>2134.7095452386343</v>
      </c>
      <c r="CC8" s="39">
        <f t="shared" si="31"/>
        <v>3.2208922324400264E-11</v>
      </c>
      <c r="CD8" s="40">
        <v>4</v>
      </c>
      <c r="CE8" s="38">
        <v>18</v>
      </c>
      <c r="CF8" s="38">
        <f t="shared" si="50"/>
        <v>2044.6863360672116</v>
      </c>
      <c r="CG8" s="39">
        <f t="shared" si="32"/>
        <v>8.898982273485632E-12</v>
      </c>
      <c r="CH8" s="40">
        <v>4</v>
      </c>
      <c r="CI8" s="38">
        <v>18</v>
      </c>
      <c r="CJ8" s="38">
        <f t="shared" si="51"/>
        <v>1951.818311034812</v>
      </c>
      <c r="CK8" s="39">
        <f t="shared" si="33"/>
        <v>2.0132733658440221E-12</v>
      </c>
      <c r="CL8" s="40">
        <v>4</v>
      </c>
      <c r="CM8" s="38">
        <v>18</v>
      </c>
      <c r="CN8" s="38">
        <f t="shared" si="52"/>
        <v>1856.0609944545479</v>
      </c>
      <c r="CO8" s="39">
        <f t="shared" si="34"/>
        <v>3.6239264507188672E-13</v>
      </c>
      <c r="CP8" s="40">
        <v>4</v>
      </c>
      <c r="CQ8" s="38">
        <v>18</v>
      </c>
      <c r="CR8" s="38">
        <f t="shared" si="53"/>
        <v>1757.4584019133313</v>
      </c>
      <c r="CS8" s="39">
        <f t="shared" si="35"/>
        <v>4.9906756184931579E-14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8.17</v>
      </c>
      <c r="F9" s="59">
        <f t="shared" si="5"/>
        <v>9.1912499999999984</v>
      </c>
      <c r="G9" s="59">
        <f t="shared" si="6"/>
        <v>0.67187500000000056</v>
      </c>
      <c r="H9" s="60">
        <f t="shared" si="7"/>
        <v>50.550595238095234</v>
      </c>
      <c r="I9" s="65">
        <f t="shared" si="8"/>
        <v>246.23999999999998</v>
      </c>
      <c r="J9" s="65">
        <f t="shared" si="9"/>
        <v>3214.895</v>
      </c>
      <c r="K9" s="65">
        <f t="shared" si="10"/>
        <v>2222.4442499999996</v>
      </c>
      <c r="L9" s="53">
        <f t="shared" si="0"/>
        <v>5191.0992499999993</v>
      </c>
      <c r="M9" s="76">
        <f t="shared" si="1"/>
        <v>1.0820391713884376E-7</v>
      </c>
      <c r="N9" s="77">
        <f t="shared" si="11"/>
        <v>1.817487670691518E-3</v>
      </c>
      <c r="O9" s="78">
        <f t="shared" si="12"/>
        <v>0.13674431046155217</v>
      </c>
      <c r="P9" s="89">
        <f t="shared" si="13"/>
        <v>110.68392588049203</v>
      </c>
      <c r="Q9" s="89">
        <f t="shared" si="14"/>
        <v>88.847981001266959</v>
      </c>
      <c r="R9" s="89">
        <f t="shared" si="15"/>
        <v>71.34796553975174</v>
      </c>
      <c r="S9" s="90">
        <f t="shared" si="16"/>
        <v>67.699514261473482</v>
      </c>
      <c r="T9" s="82">
        <f t="shared" si="17"/>
        <v>904.28767444361984</v>
      </c>
      <c r="U9" s="83">
        <f t="shared" si="2"/>
        <v>816.62400537789483</v>
      </c>
      <c r="V9" s="83">
        <f t="shared" si="2"/>
        <v>47.936914347020739</v>
      </c>
      <c r="W9" s="84">
        <f t="shared" si="2"/>
        <v>3422.2507432474017</v>
      </c>
      <c r="X9" s="144">
        <f t="shared" si="3"/>
        <v>5191.099337415937</v>
      </c>
      <c r="Y9" s="68">
        <v>2193.5145837360774</v>
      </c>
      <c r="Z9" s="102">
        <f t="shared" si="18"/>
        <v>7.4210271817164975E-6</v>
      </c>
      <c r="AA9" s="7">
        <f>BA20</f>
        <v>4.9778482008325109E-8</v>
      </c>
      <c r="AB9" s="103">
        <f t="shared" si="19"/>
        <v>6707.761714034209</v>
      </c>
      <c r="AC9" s="32"/>
      <c r="AD9" s="40">
        <v>5</v>
      </c>
      <c r="AE9" s="38">
        <v>20</v>
      </c>
      <c r="AF9" s="38">
        <f t="shared" si="36"/>
        <v>2507.3692496183157</v>
      </c>
      <c r="AG9" s="39">
        <f t="shared" si="20"/>
        <v>0</v>
      </c>
      <c r="AH9" s="40">
        <v>5</v>
      </c>
      <c r="AI9" s="38">
        <v>20</v>
      </c>
      <c r="AJ9" s="38">
        <f t="shared" si="37"/>
        <v>2491.2484552835363</v>
      </c>
      <c r="AK9" s="39">
        <f t="shared" si="38"/>
        <v>6.7697325045443803E-10</v>
      </c>
      <c r="AL9" s="40">
        <v>5</v>
      </c>
      <c r="AM9" s="38">
        <v>20</v>
      </c>
      <c r="AN9" s="38">
        <f t="shared" si="39"/>
        <v>2475.0468012147812</v>
      </c>
      <c r="AO9" s="39">
        <f t="shared" si="21"/>
        <v>8.0127554828646814E-10</v>
      </c>
      <c r="AP9" s="40">
        <v>5</v>
      </c>
      <c r="AQ9" s="38">
        <v>20</v>
      </c>
      <c r="AR9" s="38">
        <f t="shared" si="40"/>
        <v>2458.7625493528826</v>
      </c>
      <c r="AS9" s="39">
        <f t="shared" si="22"/>
        <v>8.1865375146632479E-10</v>
      </c>
      <c r="AT9" s="40">
        <v>5</v>
      </c>
      <c r="AU9" s="38">
        <v>20</v>
      </c>
      <c r="AV9" s="38">
        <f t="shared" si="41"/>
        <v>2442.3939579488374</v>
      </c>
      <c r="AW9" s="39">
        <f t="shared" si="23"/>
        <v>7.8591333564564517E-10</v>
      </c>
      <c r="AX9" s="40">
        <v>5</v>
      </c>
      <c r="AY9" s="38">
        <v>20</v>
      </c>
      <c r="AZ9" s="38">
        <f t="shared" si="42"/>
        <v>2425.939284279189</v>
      </c>
      <c r="BA9" s="39">
        <f t="shared" si="24"/>
        <v>7.2798123684478639E-10</v>
      </c>
      <c r="BB9" s="40">
        <v>5</v>
      </c>
      <c r="BC9" s="38">
        <v>20</v>
      </c>
      <c r="BD9" s="38">
        <f t="shared" si="43"/>
        <v>2409.3967875456929</v>
      </c>
      <c r="BE9" s="39">
        <f t="shared" si="25"/>
        <v>6.5832172019163424E-10</v>
      </c>
      <c r="BF9" s="40">
        <v>5</v>
      </c>
      <c r="BG9" s="38">
        <v>20</v>
      </c>
      <c r="BH9" s="38">
        <f t="shared" si="44"/>
        <v>2392.7647319709054</v>
      </c>
      <c r="BI9" s="39">
        <f t="shared" si="26"/>
        <v>5.8482411758116259E-10</v>
      </c>
      <c r="BJ9" s="40">
        <v>5</v>
      </c>
      <c r="BK9" s="38">
        <v>20</v>
      </c>
      <c r="BL9" s="38">
        <f t="shared" si="45"/>
        <v>2376.0413901002621</v>
      </c>
      <c r="BM9" s="39">
        <f t="shared" si="27"/>
        <v>5.1223441101800073E-10</v>
      </c>
      <c r="BN9" s="40">
        <v>5</v>
      </c>
      <c r="BO9" s="38">
        <v>20</v>
      </c>
      <c r="BP9" s="38">
        <f t="shared" si="46"/>
        <v>2359.2250463214418</v>
      </c>
      <c r="BQ9" s="39">
        <f t="shared" si="28"/>
        <v>4.4337555813453002E-10</v>
      </c>
      <c r="BR9" s="40">
        <v>5</v>
      </c>
      <c r="BS9" s="38">
        <v>20</v>
      </c>
      <c r="BT9" s="38">
        <f t="shared" si="47"/>
        <v>2342.3140006105073</v>
      </c>
      <c r="BU9" s="39">
        <f t="shared" si="29"/>
        <v>3.7983916757408123E-10</v>
      </c>
      <c r="BV9" s="40">
        <v>5</v>
      </c>
      <c r="BW9" s="38">
        <v>20</v>
      </c>
      <c r="BX9" s="38">
        <f t="shared" si="48"/>
        <v>2256.2803558315823</v>
      </c>
      <c r="BY9" s="39">
        <f t="shared" si="30"/>
        <v>1.5437698074414161E-10</v>
      </c>
      <c r="BZ9" s="40">
        <v>5</v>
      </c>
      <c r="CA9" s="38">
        <v>20</v>
      </c>
      <c r="CB9" s="38">
        <f t="shared" si="49"/>
        <v>2167.6407972268721</v>
      </c>
      <c r="CC9" s="39">
        <f t="shared" si="31"/>
        <v>5.2196891633284792E-11</v>
      </c>
      <c r="CD9" s="40">
        <v>5</v>
      </c>
      <c r="CE9" s="38">
        <v>20</v>
      </c>
      <c r="CF9" s="38">
        <f t="shared" si="50"/>
        <v>2076.2288384746803</v>
      </c>
      <c r="CG9" s="39">
        <f t="shared" si="32"/>
        <v>1.4731265150139928E-11</v>
      </c>
      <c r="CH9" s="40">
        <v>5</v>
      </c>
      <c r="CI9" s="38">
        <v>20</v>
      </c>
      <c r="CJ9" s="38">
        <f t="shared" si="51"/>
        <v>1981.9281781028205</v>
      </c>
      <c r="CK9" s="39">
        <f t="shared" si="33"/>
        <v>3.413640309155883E-12</v>
      </c>
      <c r="CL9" s="40">
        <v>5</v>
      </c>
      <c r="CM9" s="38">
        <v>20</v>
      </c>
      <c r="CN9" s="38">
        <f t="shared" si="52"/>
        <v>1884.6936543169882</v>
      </c>
      <c r="CO9" s="39">
        <f t="shared" si="34"/>
        <v>6.3142988516358141E-13</v>
      </c>
      <c r="CP9" s="40">
        <v>5</v>
      </c>
      <c r="CQ9" s="38">
        <v>20</v>
      </c>
      <c r="CR9" s="38">
        <f t="shared" si="53"/>
        <v>1784.5699617137461</v>
      </c>
      <c r="CS9" s="39">
        <f t="shared" si="35"/>
        <v>8.9708715215679634E-14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8.0839999999999996</v>
      </c>
      <c r="F10" s="59">
        <f t="shared" si="5"/>
        <v>9.0944999999999983</v>
      </c>
      <c r="G10" s="59">
        <f t="shared" si="6"/>
        <v>0.80625000000000069</v>
      </c>
      <c r="H10" s="60">
        <f t="shared" si="7"/>
        <v>50.550595238095234</v>
      </c>
      <c r="I10" s="65">
        <f t="shared" si="8"/>
        <v>243.64799999999997</v>
      </c>
      <c r="J10" s="65">
        <f t="shared" si="9"/>
        <v>3181.0539999999996</v>
      </c>
      <c r="K10" s="65">
        <f t="shared" si="10"/>
        <v>2199.0500999999995</v>
      </c>
      <c r="L10" s="53">
        <f t="shared" si="0"/>
        <v>5136.4560999999985</v>
      </c>
      <c r="M10" s="76">
        <f t="shared" si="1"/>
        <v>1.0822181278881868E-7</v>
      </c>
      <c r="N10" s="77">
        <f t="shared" si="11"/>
        <v>2.1813459140246285E-3</v>
      </c>
      <c r="O10" s="78">
        <f t="shared" si="12"/>
        <v>0.13676692635551232</v>
      </c>
      <c r="P10" s="89">
        <f t="shared" si="13"/>
        <v>109.69429156155257</v>
      </c>
      <c r="Q10" s="89">
        <f t="shared" si="14"/>
        <v>87.997754625124841</v>
      </c>
      <c r="R10" s="89">
        <f t="shared" si="15"/>
        <v>70.725714266575551</v>
      </c>
      <c r="S10" s="90">
        <f t="shared" si="16"/>
        <v>67.108395784265312</v>
      </c>
      <c r="T10" s="82">
        <f t="shared" si="17"/>
        <v>886.76865298359098</v>
      </c>
      <c r="U10" s="83">
        <f t="shared" si="2"/>
        <v>800.29557943819771</v>
      </c>
      <c r="V10" s="83">
        <f t="shared" si="2"/>
        <v>57.022607127426589</v>
      </c>
      <c r="W10" s="84">
        <f t="shared" si="2"/>
        <v>3392.3693523682923</v>
      </c>
      <c r="X10" s="144">
        <f t="shared" si="3"/>
        <v>5136.4561919175076</v>
      </c>
      <c r="Y10" s="68">
        <v>2178.5569926407579</v>
      </c>
      <c r="Z10" s="102">
        <f t="shared" si="18"/>
        <v>7.4170193017741982E-6</v>
      </c>
      <c r="AA10" s="7">
        <f>BE20</f>
        <v>4.5637244869506815E-8</v>
      </c>
      <c r="AB10" s="103">
        <f t="shared" si="19"/>
        <v>6153.0438323910112</v>
      </c>
      <c r="AC10" s="32"/>
      <c r="AD10" s="40">
        <v>6</v>
      </c>
      <c r="AE10" s="38">
        <v>22</v>
      </c>
      <c r="AF10" s="38">
        <f t="shared" si="36"/>
        <v>2542.3340678714999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2525.9884719267866</v>
      </c>
      <c r="AK10" s="39">
        <f t="shared" si="38"/>
        <v>9.8449486211312192E-10</v>
      </c>
      <c r="AL10" s="40">
        <v>6</v>
      </c>
      <c r="AM10" s="38">
        <v>22</v>
      </c>
      <c r="AN10" s="38">
        <f t="shared" si="39"/>
        <v>2509.5608886734881</v>
      </c>
      <c r="AO10" s="39">
        <f t="shared" si="21"/>
        <v>1.1681227695597172E-9</v>
      </c>
      <c r="AP10" s="40">
        <v>6</v>
      </c>
      <c r="AQ10" s="38">
        <v>22</v>
      </c>
      <c r="AR10" s="38">
        <f t="shared" si="40"/>
        <v>2493.0495558155108</v>
      </c>
      <c r="AS10" s="39">
        <f t="shared" si="22"/>
        <v>1.1964404176173324E-9</v>
      </c>
      <c r="AT10" s="40">
        <v>6</v>
      </c>
      <c r="AU10" s="38">
        <v>22</v>
      </c>
      <c r="AV10" s="38">
        <f t="shared" si="41"/>
        <v>2476.4527073154718</v>
      </c>
      <c r="AW10" s="39">
        <f t="shared" si="23"/>
        <v>1.1515157518158946E-9</v>
      </c>
      <c r="AX10" s="40">
        <v>6</v>
      </c>
      <c r="AY10" s="38">
        <v>22</v>
      </c>
      <c r="AZ10" s="38">
        <f t="shared" si="42"/>
        <v>2459.7685761479447</v>
      </c>
      <c r="BA10" s="39">
        <f t="shared" si="24"/>
        <v>1.0694011478106514E-9</v>
      </c>
      <c r="BB10" s="40">
        <v>6</v>
      </c>
      <c r="BC10" s="38">
        <v>22</v>
      </c>
      <c r="BD10" s="38">
        <f t="shared" si="43"/>
        <v>2442.9953972395642</v>
      </c>
      <c r="BE10" s="39">
        <f t="shared" si="25"/>
        <v>9.6962851190532397E-10</v>
      </c>
      <c r="BF10" s="40">
        <v>6</v>
      </c>
      <c r="BG10" s="38">
        <v>22</v>
      </c>
      <c r="BH10" s="38">
        <f t="shared" si="44"/>
        <v>2426.1314106077784</v>
      </c>
      <c r="BI10" s="39">
        <f t="shared" si="26"/>
        <v>8.6369696599758783E-10</v>
      </c>
      <c r="BJ10" s="40">
        <v>6</v>
      </c>
      <c r="BK10" s="38">
        <v>22</v>
      </c>
      <c r="BL10" s="38">
        <f t="shared" si="45"/>
        <v>2409.174864708978</v>
      </c>
      <c r="BM10" s="39">
        <f t="shared" si="27"/>
        <v>7.5857183197553745E-10</v>
      </c>
      <c r="BN10" s="40">
        <v>6</v>
      </c>
      <c r="BO10" s="38">
        <v>22</v>
      </c>
      <c r="BP10" s="38">
        <f t="shared" si="46"/>
        <v>2392.1240200069274</v>
      </c>
      <c r="BQ10" s="39">
        <f t="shared" si="28"/>
        <v>6.5843850157034676E-10</v>
      </c>
      <c r="BR10" s="40">
        <v>6</v>
      </c>
      <c r="BS10" s="38">
        <v>22</v>
      </c>
      <c r="BT10" s="38">
        <f t="shared" si="47"/>
        <v>2374.9771527711641</v>
      </c>
      <c r="BU10" s="39">
        <f t="shared" si="29"/>
        <v>5.656960799418938E-10</v>
      </c>
      <c r="BV10" s="40">
        <v>6</v>
      </c>
      <c r="BW10" s="38">
        <v>22</v>
      </c>
      <c r="BX10" s="38">
        <f t="shared" si="48"/>
        <v>2287.7437841167839</v>
      </c>
      <c r="BY10" s="39">
        <f t="shared" si="30"/>
        <v>2.3343283956078434E-10</v>
      </c>
      <c r="BZ10" s="40">
        <v>6</v>
      </c>
      <c r="CA10" s="38">
        <v>22</v>
      </c>
      <c r="CB10" s="38">
        <f t="shared" si="49"/>
        <v>2197.8681626317748</v>
      </c>
      <c r="CC10" s="39">
        <f t="shared" si="31"/>
        <v>8.0272621271230731E-11</v>
      </c>
      <c r="CD10" s="40">
        <v>6</v>
      </c>
      <c r="CE10" s="38">
        <v>22</v>
      </c>
      <c r="CF10" s="38">
        <f t="shared" si="50"/>
        <v>2105.1814803722941</v>
      </c>
      <c r="CG10" s="39">
        <f t="shared" si="32"/>
        <v>2.3088337671373872E-11</v>
      </c>
      <c r="CH10" s="40">
        <v>6</v>
      </c>
      <c r="CI10" s="38">
        <v>22</v>
      </c>
      <c r="CJ10" s="38">
        <f t="shared" si="51"/>
        <v>2009.5658140628125</v>
      </c>
      <c r="CK10" s="39">
        <f t="shared" si="33"/>
        <v>5.4658258423447924E-12</v>
      </c>
      <c r="CL10" s="40">
        <v>6</v>
      </c>
      <c r="CM10" s="38">
        <v>22</v>
      </c>
      <c r="CN10" s="38">
        <f t="shared" si="52"/>
        <v>1910.9753721358352</v>
      </c>
      <c r="CO10" s="39">
        <f t="shared" si="34"/>
        <v>1.0358824307487936E-12</v>
      </c>
      <c r="CP10" s="40">
        <v>6</v>
      </c>
      <c r="CQ10" s="38">
        <v>22</v>
      </c>
      <c r="CR10" s="38">
        <f t="shared" si="53"/>
        <v>1809.455472446125</v>
      </c>
      <c r="CS10" s="39">
        <f t="shared" si="35"/>
        <v>1.5131492639199144E-13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7.9980000000000002</v>
      </c>
      <c r="F11" s="59">
        <f t="shared" si="5"/>
        <v>8.9977499999999999</v>
      </c>
      <c r="G11" s="59">
        <f t="shared" si="6"/>
        <v>0.94062499999999927</v>
      </c>
      <c r="H11" s="60">
        <f t="shared" si="7"/>
        <v>50.550595238095234</v>
      </c>
      <c r="I11" s="65">
        <f t="shared" si="8"/>
        <v>241.05600000000001</v>
      </c>
      <c r="J11" s="65">
        <f t="shared" si="9"/>
        <v>3147.2130000000002</v>
      </c>
      <c r="K11" s="65">
        <f t="shared" si="10"/>
        <v>2175.6559500000003</v>
      </c>
      <c r="L11" s="53">
        <f t="shared" si="0"/>
        <v>5081.8129500000005</v>
      </c>
      <c r="M11" s="76">
        <f t="shared" si="1"/>
        <v>1.0823971435923108E-7</v>
      </c>
      <c r="N11" s="77">
        <f t="shared" si="11"/>
        <v>2.5453245329787916E-3</v>
      </c>
      <c r="O11" s="78">
        <f t="shared" si="12"/>
        <v>0.13678954973151339</v>
      </c>
      <c r="P11" s="89">
        <f t="shared" si="13"/>
        <v>108.70077595266515</v>
      </c>
      <c r="Q11" s="89">
        <f t="shared" si="14"/>
        <v>87.145062104222148</v>
      </c>
      <c r="R11" s="89">
        <f t="shared" si="15"/>
        <v>70.101319566923976</v>
      </c>
      <c r="S11" s="90">
        <f t="shared" si="16"/>
        <v>66.515056606574873</v>
      </c>
      <c r="T11" s="82">
        <f t="shared" si="17"/>
        <v>869.38880606941598</v>
      </c>
      <c r="U11" s="83">
        <f t="shared" si="2"/>
        <v>784.10948254826485</v>
      </c>
      <c r="V11" s="83">
        <f t="shared" si="2"/>
        <v>65.939053717637819</v>
      </c>
      <c r="W11" s="84">
        <f t="shared" si="2"/>
        <v>3362.3757037579585</v>
      </c>
      <c r="X11" s="144">
        <f t="shared" si="3"/>
        <v>5081.8130460932771</v>
      </c>
      <c r="Y11" s="68">
        <v>2163.5184231690355</v>
      </c>
      <c r="Z11" s="102">
        <f t="shared" si="18"/>
        <v>7.413010095900589E-6</v>
      </c>
      <c r="AA11" s="7">
        <f>BI20</f>
        <v>4.1114391281636465E-8</v>
      </c>
      <c r="AB11" s="103">
        <f t="shared" si="19"/>
        <v>5546.2478466571656</v>
      </c>
      <c r="AC11" s="32"/>
      <c r="AD11" s="40">
        <v>7</v>
      </c>
      <c r="AE11" s="38">
        <v>24</v>
      </c>
      <c r="AF11" s="38">
        <f t="shared" si="36"/>
        <v>2574.6800195573492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2558.1264596540886</v>
      </c>
      <c r="AK11" s="39">
        <f t="shared" si="38"/>
        <v>1.3795580490701991E-9</v>
      </c>
      <c r="AL11" s="40">
        <v>7</v>
      </c>
      <c r="AM11" s="38">
        <v>24</v>
      </c>
      <c r="AN11" s="38">
        <f t="shared" si="39"/>
        <v>2541.4898693230257</v>
      </c>
      <c r="AO11" s="39">
        <f t="shared" si="21"/>
        <v>1.6404922288654229E-9</v>
      </c>
      <c r="AP11" s="40">
        <v>7</v>
      </c>
      <c r="AQ11" s="38">
        <v>24</v>
      </c>
      <c r="AR11" s="38">
        <f t="shared" si="40"/>
        <v>2524.7684638464884</v>
      </c>
      <c r="AS11" s="39">
        <f t="shared" si="22"/>
        <v>1.6840444618507934E-9</v>
      </c>
      <c r="AT11" s="40">
        <v>7</v>
      </c>
      <c r="AU11" s="38">
        <v>24</v>
      </c>
      <c r="AV11" s="38">
        <f t="shared" si="41"/>
        <v>2507.9604547179133</v>
      </c>
      <c r="AW11" s="39">
        <f t="shared" si="23"/>
        <v>1.6245285050499967E-9</v>
      </c>
      <c r="AX11" s="40">
        <v>7</v>
      </c>
      <c r="AY11" s="38">
        <v>24</v>
      </c>
      <c r="AZ11" s="38">
        <f t="shared" si="42"/>
        <v>2491.064052430123</v>
      </c>
      <c r="BA11" s="39">
        <f t="shared" si="24"/>
        <v>1.5122090740149121E-9</v>
      </c>
      <c r="BB11" s="40">
        <v>7</v>
      </c>
      <c r="BC11" s="38">
        <v>24</v>
      </c>
      <c r="BD11" s="38">
        <f t="shared" si="43"/>
        <v>2474.0774694528441</v>
      </c>
      <c r="BE11" s="39">
        <f t="shared" si="25"/>
        <v>1.3743890301684573E-9</v>
      </c>
      <c r="BF11" s="40">
        <v>7</v>
      </c>
      <c r="BG11" s="38">
        <v>24</v>
      </c>
      <c r="BH11" s="38">
        <f t="shared" si="44"/>
        <v>2456.9989234113737</v>
      </c>
      <c r="BI11" s="39">
        <f t="shared" si="26"/>
        <v>1.2272097579046782E-9</v>
      </c>
      <c r="BJ11" s="40">
        <v>7</v>
      </c>
      <c r="BK11" s="38">
        <v>24</v>
      </c>
      <c r="BL11" s="38">
        <f t="shared" si="45"/>
        <v>2439.8266404773276</v>
      </c>
      <c r="BM11" s="39">
        <f t="shared" si="27"/>
        <v>1.080507699220785E-9</v>
      </c>
      <c r="BN11" s="40">
        <v>7</v>
      </c>
      <c r="BO11" s="38">
        <v>24</v>
      </c>
      <c r="BP11" s="38">
        <f t="shared" si="46"/>
        <v>2422.5588589824697</v>
      </c>
      <c r="BQ11" s="39">
        <f t="shared" si="28"/>
        <v>9.4024588356913647E-10</v>
      </c>
      <c r="BR11" s="40">
        <v>7</v>
      </c>
      <c r="BS11" s="38">
        <v>24</v>
      </c>
      <c r="BT11" s="38">
        <f t="shared" si="47"/>
        <v>2405.193833265419</v>
      </c>
      <c r="BU11" s="39">
        <f t="shared" si="29"/>
        <v>8.0989083606732922E-10</v>
      </c>
      <c r="BV11" s="40">
        <v>7</v>
      </c>
      <c r="BW11" s="38">
        <v>24</v>
      </c>
      <c r="BX11" s="38">
        <f t="shared" si="48"/>
        <v>2316.8506001115015</v>
      </c>
      <c r="BY11" s="39">
        <f t="shared" si="30"/>
        <v>3.3880334540015562E-10</v>
      </c>
      <c r="BZ11" s="40">
        <v>7</v>
      </c>
      <c r="CA11" s="38">
        <v>24</v>
      </c>
      <c r="CB11" s="38">
        <f t="shared" si="49"/>
        <v>2225.8314969153248</v>
      </c>
      <c r="CC11" s="39">
        <f t="shared" si="31"/>
        <v>1.1829569863270092E-10</v>
      </c>
      <c r="CD11" s="40">
        <v>7</v>
      </c>
      <c r="CE11" s="38">
        <v>24</v>
      </c>
      <c r="CF11" s="38">
        <f t="shared" si="50"/>
        <v>2131.9655680005089</v>
      </c>
      <c r="CG11" s="39">
        <f t="shared" si="32"/>
        <v>3.461055278874235E-11</v>
      </c>
      <c r="CH11" s="40">
        <v>7</v>
      </c>
      <c r="CI11" s="38">
        <v>24</v>
      </c>
      <c r="CJ11" s="38">
        <f t="shared" si="51"/>
        <v>2035.1333897613242</v>
      </c>
      <c r="CK11" s="39">
        <f t="shared" si="33"/>
        <v>8.3528950550373535E-12</v>
      </c>
      <c r="CL11" s="40">
        <v>7</v>
      </c>
      <c r="CM11" s="38">
        <v>24</v>
      </c>
      <c r="CN11" s="38">
        <f t="shared" si="52"/>
        <v>1935.2885880271299</v>
      </c>
      <c r="CO11" s="39">
        <f t="shared" si="34"/>
        <v>1.6180573966322763E-12</v>
      </c>
      <c r="CP11" s="40">
        <v>7</v>
      </c>
      <c r="CQ11" s="38">
        <v>24</v>
      </c>
      <c r="CR11" s="38">
        <f t="shared" si="53"/>
        <v>1832.4770572288201</v>
      </c>
      <c r="CS11" s="39">
        <f t="shared" si="35"/>
        <v>2.4234378131283924E-13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7.9119999999999999</v>
      </c>
      <c r="F12" s="59">
        <f t="shared" si="5"/>
        <v>8.9009999999999998</v>
      </c>
      <c r="G12" s="59">
        <f t="shared" si="6"/>
        <v>1.0749999999999995</v>
      </c>
      <c r="H12" s="60">
        <f t="shared" si="7"/>
        <v>50.550595238095234</v>
      </c>
      <c r="I12" s="65">
        <f t="shared" si="8"/>
        <v>238.464</v>
      </c>
      <c r="J12" s="65">
        <f t="shared" si="9"/>
        <v>3113.3719999999998</v>
      </c>
      <c r="K12" s="65">
        <f t="shared" si="10"/>
        <v>2152.2618000000002</v>
      </c>
      <c r="L12" s="53">
        <f t="shared" si="0"/>
        <v>5027.1697999999997</v>
      </c>
      <c r="M12" s="76">
        <f t="shared" si="1"/>
        <v>1.0825762185301944E-7</v>
      </c>
      <c r="N12" s="77">
        <f t="shared" si="11"/>
        <v>2.9094235872998966E-3</v>
      </c>
      <c r="O12" s="78">
        <f t="shared" si="12"/>
        <v>0.13681218059326897</v>
      </c>
      <c r="P12" s="89">
        <f t="shared" si="13"/>
        <v>107.70334762233404</v>
      </c>
      <c r="Q12" s="89">
        <f t="shared" si="14"/>
        <v>86.289900426868897</v>
      </c>
      <c r="R12" s="89">
        <f t="shared" si="15"/>
        <v>69.474767235122485</v>
      </c>
      <c r="S12" s="90">
        <f t="shared" si="16"/>
        <v>65.919485603444812</v>
      </c>
      <c r="T12" s="82">
        <f t="shared" si="17"/>
        <v>852.14888638790683</v>
      </c>
      <c r="U12" s="83">
        <f t="shared" si="2"/>
        <v>768.06640369956006</v>
      </c>
      <c r="V12" s="83">
        <f t="shared" si="2"/>
        <v>74.685374777756635</v>
      </c>
      <c r="W12" s="84">
        <f t="shared" si="2"/>
        <v>3332.2692350431848</v>
      </c>
      <c r="X12" s="144">
        <f t="shared" si="3"/>
        <v>5027.1698999084083</v>
      </c>
      <c r="Y12" s="68">
        <v>2148.3973133705454</v>
      </c>
      <c r="Z12" s="102">
        <f t="shared" si="18"/>
        <v>7.4089995634375704E-6</v>
      </c>
      <c r="AA12" s="7">
        <f>BM20</f>
        <v>3.6530585190373078E-8</v>
      </c>
      <c r="AB12" s="103">
        <f t="shared" si="19"/>
        <v>4930.5692189059737</v>
      </c>
      <c r="AC12" s="32"/>
      <c r="AD12" s="40">
        <v>8</v>
      </c>
      <c r="AE12" s="38">
        <v>26</v>
      </c>
      <c r="AF12" s="38">
        <f t="shared" si="36"/>
        <v>2604.7987036720988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2588.0514997284477</v>
      </c>
      <c r="AK12" s="39">
        <f t="shared" si="38"/>
        <v>1.8745852018433641E-9</v>
      </c>
      <c r="AL12" s="40">
        <v>8</v>
      </c>
      <c r="AM12" s="38">
        <v>26</v>
      </c>
      <c r="AN12" s="38">
        <f t="shared" si="39"/>
        <v>2571.2202940645584</v>
      </c>
      <c r="AO12" s="39">
        <f t="shared" si="21"/>
        <v>2.2336292163187134E-9</v>
      </c>
      <c r="AP12" s="40">
        <v>8</v>
      </c>
      <c r="AQ12" s="38">
        <v>26</v>
      </c>
      <c r="AR12" s="38">
        <f t="shared" si="40"/>
        <v>2554.3032810850777</v>
      </c>
      <c r="AS12" s="39">
        <f t="shared" si="22"/>
        <v>2.2976198619697772E-9</v>
      </c>
      <c r="AT12" s="40">
        <v>8</v>
      </c>
      <c r="AU12" s="38">
        <v>26</v>
      </c>
      <c r="AV12" s="38">
        <f t="shared" si="41"/>
        <v>2537.2986513614401</v>
      </c>
      <c r="AW12" s="39">
        <f t="shared" si="23"/>
        <v>2.2210391096891426E-9</v>
      </c>
      <c r="AX12" s="40">
        <v>8</v>
      </c>
      <c r="AY12" s="38">
        <v>26</v>
      </c>
      <c r="AZ12" s="38">
        <f t="shared" si="42"/>
        <v>2520.2045944527608</v>
      </c>
      <c r="BA12" s="39">
        <f t="shared" si="24"/>
        <v>2.0718676542806302E-9</v>
      </c>
      <c r="BB12" s="40">
        <v>8</v>
      </c>
      <c r="BC12" s="38">
        <v>26</v>
      </c>
      <c r="BD12" s="38">
        <f t="shared" si="43"/>
        <v>2503.0193019181775</v>
      </c>
      <c r="BE12" s="39">
        <f t="shared" si="25"/>
        <v>1.887116680633783E-9</v>
      </c>
      <c r="BF12" s="40">
        <v>8</v>
      </c>
      <c r="BG12" s="38">
        <v>26</v>
      </c>
      <c r="BH12" s="38">
        <f t="shared" si="44"/>
        <v>2485.7409705327204</v>
      </c>
      <c r="BI12" s="39">
        <f t="shared" si="26"/>
        <v>1.688748385814005E-9</v>
      </c>
      <c r="BJ12" s="40">
        <v>8</v>
      </c>
      <c r="BK12" s="38">
        <v>26</v>
      </c>
      <c r="BL12" s="38">
        <f t="shared" si="45"/>
        <v>2468.3678057177085</v>
      </c>
      <c r="BM12" s="39">
        <f t="shared" si="27"/>
        <v>1.4902181515101715E-9</v>
      </c>
      <c r="BN12" s="40">
        <v>8</v>
      </c>
      <c r="BO12" s="38">
        <v>26</v>
      </c>
      <c r="BP12" s="38">
        <f t="shared" si="46"/>
        <v>2450.8980251968505</v>
      </c>
      <c r="BQ12" s="39">
        <f t="shared" si="28"/>
        <v>1.299746440789096E-9</v>
      </c>
      <c r="BR12" s="40">
        <v>8</v>
      </c>
      <c r="BS12" s="38">
        <v>26</v>
      </c>
      <c r="BT12" s="38">
        <f t="shared" si="47"/>
        <v>2433.3298628879738</v>
      </c>
      <c r="BU12" s="39">
        <f t="shared" si="29"/>
        <v>1.1221706598460639E-9</v>
      </c>
      <c r="BV12" s="40">
        <v>8</v>
      </c>
      <c r="BW12" s="38">
        <v>26</v>
      </c>
      <c r="BX12" s="38">
        <f t="shared" si="48"/>
        <v>2343.9531879421361</v>
      </c>
      <c r="BY12" s="39">
        <f t="shared" si="30"/>
        <v>4.7531406317926246E-10</v>
      </c>
      <c r="BZ12" s="40">
        <v>8</v>
      </c>
      <c r="CA12" s="38">
        <v>26</v>
      </c>
      <c r="CB12" s="38">
        <f t="shared" si="49"/>
        <v>2251.8693405460003</v>
      </c>
      <c r="CC12" s="39">
        <f t="shared" si="31"/>
        <v>1.6827299571324174E-10</v>
      </c>
      <c r="CD12" s="40">
        <v>8</v>
      </c>
      <c r="CE12" s="38">
        <v>26</v>
      </c>
      <c r="CF12" s="38">
        <f t="shared" si="50"/>
        <v>2156.9053651785562</v>
      </c>
      <c r="CG12" s="39">
        <f t="shared" si="32"/>
        <v>5.0002564273431559E-11</v>
      </c>
      <c r="CH12" s="40">
        <v>8</v>
      </c>
      <c r="CI12" s="38">
        <v>26</v>
      </c>
      <c r="CJ12" s="38">
        <f t="shared" si="51"/>
        <v>2058.9404412131548</v>
      </c>
      <c r="CK12" s="39">
        <f t="shared" si="33"/>
        <v>1.2280705537703613E-11</v>
      </c>
      <c r="CL12" s="40">
        <v>8</v>
      </c>
      <c r="CM12" s="38">
        <v>26</v>
      </c>
      <c r="CN12" s="38">
        <f t="shared" si="52"/>
        <v>1957.9276519927139</v>
      </c>
      <c r="CO12" s="39">
        <f t="shared" si="34"/>
        <v>2.4266992579759757E-12</v>
      </c>
      <c r="CP12" s="40">
        <v>8</v>
      </c>
      <c r="CQ12" s="38">
        <v>26</v>
      </c>
      <c r="CR12" s="38">
        <f t="shared" si="53"/>
        <v>1853.9134288225569</v>
      </c>
      <c r="CS12" s="39">
        <f t="shared" si="35"/>
        <v>3.7181736551479395E-13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7.8259999999999996</v>
      </c>
      <c r="F13" s="59">
        <f t="shared" si="5"/>
        <v>8.8042499999999997</v>
      </c>
      <c r="G13" s="59">
        <f t="shared" si="6"/>
        <v>1.2093749999999994</v>
      </c>
      <c r="H13" s="60">
        <f t="shared" si="7"/>
        <v>50.550595238095234</v>
      </c>
      <c r="I13" s="65">
        <f t="shared" si="8"/>
        <v>235.87199999999999</v>
      </c>
      <c r="J13" s="65">
        <f t="shared" si="9"/>
        <v>3079.5309999999999</v>
      </c>
      <c r="K13" s="65">
        <f t="shared" si="10"/>
        <v>2128.8676500000001</v>
      </c>
      <c r="L13" s="53">
        <f t="shared" si="0"/>
        <v>4972.5266499999998</v>
      </c>
      <c r="M13" s="76">
        <f t="shared" si="1"/>
        <v>1.0827553527312419E-7</v>
      </c>
      <c r="N13" s="77">
        <f t="shared" si="11"/>
        <v>3.2736431367733632E-3</v>
      </c>
      <c r="O13" s="78">
        <f t="shared" si="12"/>
        <v>0.13683481894449512</v>
      </c>
      <c r="P13" s="89">
        <f t="shared" si="13"/>
        <v>106.70197503490022</v>
      </c>
      <c r="Q13" s="89">
        <f t="shared" si="14"/>
        <v>85.432267427294008</v>
      </c>
      <c r="R13" s="89">
        <f t="shared" si="15"/>
        <v>68.846042586745142</v>
      </c>
      <c r="S13" s="90">
        <f t="shared" si="16"/>
        <v>65.321671444322618</v>
      </c>
      <c r="T13" s="82">
        <f t="shared" si="17"/>
        <v>835.04965662312907</v>
      </c>
      <c r="U13" s="83">
        <f t="shared" si="2"/>
        <v>752.1670404967532</v>
      </c>
      <c r="V13" s="83">
        <f t="shared" si="2"/>
        <v>83.260682753344867</v>
      </c>
      <c r="W13" s="84">
        <f t="shared" si="2"/>
        <v>3302.0493734577963</v>
      </c>
      <c r="X13" s="144">
        <f t="shared" si="3"/>
        <v>4972.5267533310234</v>
      </c>
      <c r="Y13" s="68">
        <v>2133.1921120025604</v>
      </c>
      <c r="Z13" s="102">
        <f t="shared" si="18"/>
        <v>7.4049877037266113E-6</v>
      </c>
      <c r="AA13" s="7">
        <f>BQ20</f>
        <v>3.2085984850454731E-8</v>
      </c>
      <c r="AB13" s="103">
        <f t="shared" si="19"/>
        <v>4333.0233802153698</v>
      </c>
      <c r="AC13" s="32"/>
      <c r="AD13" s="40">
        <v>9</v>
      </c>
      <c r="AE13" s="38">
        <v>28</v>
      </c>
      <c r="AF13" s="38">
        <f t="shared" si="36"/>
        <v>2632.9982718486435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2616.0697625631592</v>
      </c>
      <c r="AK13" s="39">
        <f t="shared" si="38"/>
        <v>2.4821256906192216E-9</v>
      </c>
      <c r="AL13" s="40">
        <v>9</v>
      </c>
      <c r="AM13" s="38">
        <v>28</v>
      </c>
      <c r="AN13" s="38">
        <f t="shared" si="39"/>
        <v>2599.056342154257</v>
      </c>
      <c r="AO13" s="39">
        <f t="shared" si="21"/>
        <v>2.962973354049071E-9</v>
      </c>
      <c r="AP13" s="40">
        <v>9</v>
      </c>
      <c r="AQ13" s="38">
        <v>28</v>
      </c>
      <c r="AR13" s="38">
        <f t="shared" si="40"/>
        <v>2581.9561854791864</v>
      </c>
      <c r="AS13" s="39">
        <f t="shared" si="22"/>
        <v>3.053567938333268E-9</v>
      </c>
      <c r="AT13" s="40">
        <v>9</v>
      </c>
      <c r="AU13" s="38">
        <v>28</v>
      </c>
      <c r="AV13" s="38">
        <f t="shared" si="41"/>
        <v>2564.7674635205008</v>
      </c>
      <c r="AW13" s="39">
        <f t="shared" si="23"/>
        <v>2.9574233220749931E-9</v>
      </c>
      <c r="AX13" s="40">
        <v>9</v>
      </c>
      <c r="AY13" s="38">
        <v>28</v>
      </c>
      <c r="AZ13" s="38">
        <f t="shared" si="42"/>
        <v>2547.4883462374664</v>
      </c>
      <c r="BA13" s="39">
        <f t="shared" si="24"/>
        <v>2.7641575236471256E-9</v>
      </c>
      <c r="BB13" s="40">
        <v>9</v>
      </c>
      <c r="BC13" s="38">
        <v>28</v>
      </c>
      <c r="BD13" s="38">
        <f t="shared" si="43"/>
        <v>2530.1170056110382</v>
      </c>
      <c r="BE13" s="39">
        <f t="shared" si="25"/>
        <v>2.5226624267934851E-9</v>
      </c>
      <c r="BF13" s="40">
        <v>9</v>
      </c>
      <c r="BG13" s="38">
        <v>28</v>
      </c>
      <c r="BH13" s="38">
        <f t="shared" si="44"/>
        <v>2512.6516188945157</v>
      </c>
      <c r="BI13" s="39">
        <f t="shared" si="26"/>
        <v>2.2620467441891197E-9</v>
      </c>
      <c r="BJ13" s="40">
        <v>9</v>
      </c>
      <c r="BK13" s="38">
        <v>28</v>
      </c>
      <c r="BL13" s="38">
        <f t="shared" si="45"/>
        <v>2495.0903720810888</v>
      </c>
      <c r="BM13" s="39">
        <f t="shared" si="27"/>
        <v>2.0002298219217216E-9</v>
      </c>
      <c r="BN13" s="40">
        <v>9</v>
      </c>
      <c r="BO13" s="38">
        <v>28</v>
      </c>
      <c r="BP13" s="38">
        <f t="shared" si="46"/>
        <v>2477.4314635995479</v>
      </c>
      <c r="BQ13" s="39">
        <f t="shared" si="28"/>
        <v>1.7482351460432924E-9</v>
      </c>
      <c r="BR13" s="40">
        <v>9</v>
      </c>
      <c r="BS13" s="38">
        <v>28</v>
      </c>
      <c r="BT13" s="38">
        <f t="shared" si="47"/>
        <v>2459.6731082480887</v>
      </c>
      <c r="BU13" s="39">
        <f t="shared" si="29"/>
        <v>1.5126191898110966E-9</v>
      </c>
      <c r="BV13" s="40">
        <v>9</v>
      </c>
      <c r="BW13" s="38">
        <v>28</v>
      </c>
      <c r="BX13" s="38">
        <f t="shared" si="48"/>
        <v>2369.3288408218891</v>
      </c>
      <c r="BY13" s="39">
        <f t="shared" si="30"/>
        <v>6.480310274117827E-10</v>
      </c>
      <c r="BZ13" s="40">
        <v>9</v>
      </c>
      <c r="CA13" s="38">
        <v>28</v>
      </c>
      <c r="CB13" s="38">
        <f t="shared" si="49"/>
        <v>2276.2480930783463</v>
      </c>
      <c r="CC13" s="39">
        <f t="shared" si="31"/>
        <v>2.3234550182286416E-10</v>
      </c>
      <c r="CD13" s="40">
        <v>9</v>
      </c>
      <c r="CE13" s="38">
        <v>28</v>
      </c>
      <c r="CF13" s="38">
        <f t="shared" si="50"/>
        <v>2180.2560370788324</v>
      </c>
      <c r="CG13" s="39">
        <f t="shared" si="32"/>
        <v>7.0029544138334517E-11</v>
      </c>
      <c r="CH13" s="40">
        <v>9</v>
      </c>
      <c r="CI13" s="38">
        <v>28</v>
      </c>
      <c r="CJ13" s="38">
        <f t="shared" si="51"/>
        <v>2081.2305441917833</v>
      </c>
      <c r="CK13" s="39">
        <f t="shared" si="33"/>
        <v>1.7477238410170376E-11</v>
      </c>
      <c r="CL13" s="40">
        <v>9</v>
      </c>
      <c r="CM13" s="38">
        <v>28</v>
      </c>
      <c r="CN13" s="38">
        <f t="shared" si="52"/>
        <v>1979.1241898400626</v>
      </c>
      <c r="CO13" s="39">
        <f t="shared" si="34"/>
        <v>3.5169957985971502E-12</v>
      </c>
      <c r="CP13" s="40">
        <v>9</v>
      </c>
      <c r="CQ13" s="38">
        <v>28</v>
      </c>
      <c r="CR13" s="38">
        <f t="shared" si="53"/>
        <v>1873.9839079946332</v>
      </c>
      <c r="CS13" s="39">
        <f t="shared" si="35"/>
        <v>5.5020844065502694E-13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7.74</v>
      </c>
      <c r="F14" s="59">
        <f t="shared" si="5"/>
        <v>8.7074999999999996</v>
      </c>
      <c r="G14" s="59">
        <f t="shared" si="6"/>
        <v>1.3437499999999998</v>
      </c>
      <c r="H14" s="60">
        <f t="shared" si="7"/>
        <v>50.550595238095234</v>
      </c>
      <c r="I14" s="65">
        <f t="shared" si="8"/>
        <v>233.28</v>
      </c>
      <c r="J14" s="65">
        <f t="shared" si="9"/>
        <v>3045.69</v>
      </c>
      <c r="K14" s="65">
        <f t="shared" si="10"/>
        <v>2105.4735000000001</v>
      </c>
      <c r="L14" s="53">
        <f t="shared" si="0"/>
        <v>4917.8835000000008</v>
      </c>
      <c r="M14" s="76">
        <f t="shared" si="1"/>
        <v>1.082934546224877E-7</v>
      </c>
      <c r="N14" s="77">
        <f t="shared" si="11"/>
        <v>3.6379832412241956E-3</v>
      </c>
      <c r="O14" s="78">
        <f t="shared" si="12"/>
        <v>0.13685746478891023</v>
      </c>
      <c r="P14" s="89">
        <f t="shared" si="13"/>
        <v>105.69662659492019</v>
      </c>
      <c r="Q14" s="89">
        <f t="shared" si="14"/>
        <v>84.572161839933884</v>
      </c>
      <c r="R14" s="89">
        <f t="shared" si="15"/>
        <v>68.215130441512244</v>
      </c>
      <c r="S14" s="90">
        <f t="shared" si="16"/>
        <v>64.721602590946091</v>
      </c>
      <c r="T14" s="82">
        <f t="shared" si="17"/>
        <v>818.09188984468233</v>
      </c>
      <c r="U14" s="83">
        <f t="shared" si="2"/>
        <v>736.41209922122425</v>
      </c>
      <c r="V14" s="83">
        <f t="shared" si="2"/>
        <v>91.664081530782056</v>
      </c>
      <c r="W14" s="84">
        <f t="shared" si="2"/>
        <v>3271.7155357357715</v>
      </c>
      <c r="X14" s="144">
        <f t="shared" si="3"/>
        <v>4917.8836063324607</v>
      </c>
      <c r="Y14" s="68">
        <v>2117.9012819172663</v>
      </c>
      <c r="Z14" s="102">
        <f t="shared" si="18"/>
        <v>7.4009745161087432E-6</v>
      </c>
      <c r="AA14" s="7">
        <f>BU20</f>
        <v>2.7902318424811186E-8</v>
      </c>
      <c r="AB14" s="103">
        <f t="shared" si="19"/>
        <v>3770.0870830023564</v>
      </c>
      <c r="AC14" s="32"/>
      <c r="AD14" s="40">
        <v>10</v>
      </c>
      <c r="AE14" s="38">
        <v>30</v>
      </c>
      <c r="AF14" s="38">
        <f t="shared" si="36"/>
        <v>2659.5257819281105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2642.4267175740938</v>
      </c>
      <c r="AK14" s="39">
        <f t="shared" si="38"/>
        <v>3.2147950482655625E-9</v>
      </c>
      <c r="AL14" s="40">
        <v>10</v>
      </c>
      <c r="AM14" s="38">
        <v>30</v>
      </c>
      <c r="AN14" s="38">
        <f t="shared" si="39"/>
        <v>2625.2418866153953</v>
      </c>
      <c r="AO14" s="39">
        <f t="shared" si="21"/>
        <v>3.8440814039153493E-9</v>
      </c>
      <c r="AP14" s="40">
        <v>10</v>
      </c>
      <c r="AQ14" s="38">
        <v>30</v>
      </c>
      <c r="AR14" s="38">
        <f t="shared" si="40"/>
        <v>2607.9694455209201</v>
      </c>
      <c r="AS14" s="39">
        <f t="shared" si="22"/>
        <v>3.9684529828086086E-9</v>
      </c>
      <c r="AT14" s="40">
        <v>10</v>
      </c>
      <c r="AU14" s="38">
        <v>30</v>
      </c>
      <c r="AV14" s="38">
        <f t="shared" si="41"/>
        <v>2590.6075468458325</v>
      </c>
      <c r="AW14" s="39">
        <f t="shared" si="23"/>
        <v>3.8502586856017008E-9</v>
      </c>
      <c r="AX14" s="40">
        <v>10</v>
      </c>
      <c r="AY14" s="38">
        <v>30</v>
      </c>
      <c r="AZ14" s="38">
        <f t="shared" si="42"/>
        <v>2573.1543421117003</v>
      </c>
      <c r="BA14" s="39">
        <f t="shared" si="24"/>
        <v>3.6050920180525276E-9</v>
      </c>
      <c r="BB14" s="40">
        <v>10</v>
      </c>
      <c r="BC14" s="38">
        <v>30</v>
      </c>
      <c r="BD14" s="38">
        <f t="shared" si="43"/>
        <v>2555.6079848821514</v>
      </c>
      <c r="BE14" s="39">
        <f t="shared" si="25"/>
        <v>3.2961328043678928E-9</v>
      </c>
      <c r="BF14" s="40">
        <v>10</v>
      </c>
      <c r="BG14" s="38">
        <v>30</v>
      </c>
      <c r="BH14" s="38">
        <f t="shared" si="44"/>
        <v>2537.9666340462759</v>
      </c>
      <c r="BI14" s="39">
        <f t="shared" si="26"/>
        <v>2.9611094700427659E-9</v>
      </c>
      <c r="BJ14" s="40">
        <v>10</v>
      </c>
      <c r="BK14" s="38">
        <v>30</v>
      </c>
      <c r="BL14" s="38">
        <f t="shared" si="45"/>
        <v>2520.2284573211086</v>
      </c>
      <c r="BM14" s="39">
        <f t="shared" si="27"/>
        <v>2.6233481950798949E-9</v>
      </c>
      <c r="BN14" s="40">
        <v>10</v>
      </c>
      <c r="BO14" s="38">
        <v>30</v>
      </c>
      <c r="BP14" s="38">
        <f t="shared" si="46"/>
        <v>2502.3916349845736</v>
      </c>
      <c r="BQ14" s="39">
        <f t="shared" si="28"/>
        <v>2.2972876821974901E-9</v>
      </c>
      <c r="BR14" s="40">
        <v>10</v>
      </c>
      <c r="BS14" s="38">
        <v>30</v>
      </c>
      <c r="BT14" s="38">
        <f t="shared" si="47"/>
        <v>2484.4543638489258</v>
      </c>
      <c r="BU14" s="39">
        <f t="shared" si="29"/>
        <v>1.9915972759997768E-9</v>
      </c>
      <c r="BV14" s="40">
        <v>10</v>
      </c>
      <c r="BW14" s="38">
        <v>30</v>
      </c>
      <c r="BX14" s="38">
        <f t="shared" si="48"/>
        <v>2393.1998761273317</v>
      </c>
      <c r="BY14" s="39">
        <f t="shared" si="30"/>
        <v>8.6223028096374383E-10</v>
      </c>
      <c r="BZ14" s="40">
        <v>10</v>
      </c>
      <c r="CA14" s="38">
        <v>30</v>
      </c>
      <c r="CB14" s="38">
        <f t="shared" si="49"/>
        <v>2299.1813379946452</v>
      </c>
      <c r="CC14" s="39">
        <f t="shared" si="31"/>
        <v>3.1277605199178331E-10</v>
      </c>
      <c r="CD14" s="40">
        <v>10</v>
      </c>
      <c r="CE14" s="38">
        <v>30</v>
      </c>
      <c r="CF14" s="38">
        <f t="shared" si="50"/>
        <v>2202.2221601172705</v>
      </c>
      <c r="CG14" s="39">
        <f t="shared" si="32"/>
        <v>9.5513440518160938E-11</v>
      </c>
      <c r="CH14" s="40">
        <v>10</v>
      </c>
      <c r="CI14" s="38">
        <v>30</v>
      </c>
      <c r="CJ14" s="38">
        <f t="shared" si="51"/>
        <v>2102.1989834152446</v>
      </c>
      <c r="CK14" s="39">
        <f t="shared" si="33"/>
        <v>2.4191846593045323E-11</v>
      </c>
      <c r="CL14" s="40">
        <v>10</v>
      </c>
      <c r="CM14" s="38">
        <v>30</v>
      </c>
      <c r="CN14" s="38">
        <f t="shared" si="52"/>
        <v>1999.0639055078732</v>
      </c>
      <c r="CO14" s="39">
        <f t="shared" si="34"/>
        <v>4.950540403564977E-12</v>
      </c>
      <c r="CP14" s="40">
        <v>10</v>
      </c>
      <c r="CQ14" s="38">
        <v>30</v>
      </c>
      <c r="CR14" s="38">
        <f t="shared" si="53"/>
        <v>1892.8643332268089</v>
      </c>
      <c r="CS14" s="39">
        <f t="shared" si="35"/>
        <v>7.8947531326232863E-13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7.31</v>
      </c>
      <c r="F15" s="59">
        <f t="shared" si="5"/>
        <v>8.223749999999999</v>
      </c>
      <c r="G15" s="59">
        <f t="shared" si="6"/>
        <v>2.015625</v>
      </c>
      <c r="H15" s="60">
        <f t="shared" si="7"/>
        <v>50.550595238095234</v>
      </c>
      <c r="I15" s="65">
        <f t="shared" si="8"/>
        <v>220.32</v>
      </c>
      <c r="J15" s="65">
        <f t="shared" si="9"/>
        <v>2876.4849999999997</v>
      </c>
      <c r="K15" s="65">
        <f t="shared" si="10"/>
        <v>1988.5027499999999</v>
      </c>
      <c r="L15" s="53">
        <f t="shared" si="0"/>
        <v>4644.6677499999996</v>
      </c>
      <c r="M15" s="76">
        <f t="shared" si="1"/>
        <v>1.0838314041130626E-7</v>
      </c>
      <c r="N15" s="77">
        <f t="shared" si="11"/>
        <v>5.4614941847884796E-3</v>
      </c>
      <c r="O15" s="78">
        <f t="shared" si="12"/>
        <v>0.13697080653913965</v>
      </c>
      <c r="P15" s="89">
        <f t="shared" si="13"/>
        <v>100.60914304322657</v>
      </c>
      <c r="Q15" s="89">
        <f t="shared" si="14"/>
        <v>80.234570955110485</v>
      </c>
      <c r="R15" s="89">
        <f t="shared" si="15"/>
        <v>65.027189103318491</v>
      </c>
      <c r="S15" s="90">
        <f t="shared" si="16"/>
        <v>61.687019371398684</v>
      </c>
      <c r="T15" s="82">
        <f t="shared" si="17"/>
        <v>735.45283564598617</v>
      </c>
      <c r="U15" s="83">
        <f t="shared" si="2"/>
        <v>659.82905289208975</v>
      </c>
      <c r="V15" s="83">
        <f t="shared" si="2"/>
        <v>131.07042803637634</v>
      </c>
      <c r="W15" s="84">
        <f t="shared" si="2"/>
        <v>3118.3155476881147</v>
      </c>
      <c r="X15" s="144">
        <f t="shared" si="3"/>
        <v>4644.6678642625666</v>
      </c>
      <c r="Y15" s="68">
        <v>2040.1103595568106</v>
      </c>
      <c r="Z15" s="102">
        <f t="shared" si="18"/>
        <v>7.380888636321254E-6</v>
      </c>
      <c r="AA15" s="7">
        <f>BY20</f>
        <v>1.2285829224825576E-8</v>
      </c>
      <c r="AB15" s="103">
        <f t="shared" si="19"/>
        <v>1664.5460770627503</v>
      </c>
      <c r="AC15" s="32"/>
      <c r="AD15" s="40">
        <v>11</v>
      </c>
      <c r="AE15" s="38">
        <v>32</v>
      </c>
      <c r="AF15" s="38">
        <f t="shared" si="36"/>
        <v>2684.5824973198773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2667.3223341745288</v>
      </c>
      <c r="AK15" s="39">
        <f t="shared" si="38"/>
        <v>4.0852257427682517E-9</v>
      </c>
      <c r="AL15" s="40">
        <v>11</v>
      </c>
      <c r="AM15" s="38">
        <v>32</v>
      </c>
      <c r="AN15" s="38">
        <f t="shared" si="39"/>
        <v>2649.9755963746506</v>
      </c>
      <c r="AO15" s="39">
        <f t="shared" si="21"/>
        <v>4.8925642759062864E-9</v>
      </c>
      <c r="AP15" s="40">
        <v>11</v>
      </c>
      <c r="AQ15" s="38">
        <v>32</v>
      </c>
      <c r="AR15" s="38">
        <f t="shared" si="40"/>
        <v>2632.5404230203249</v>
      </c>
      <c r="AS15" s="39">
        <f t="shared" si="22"/>
        <v>5.0589328741595189E-9</v>
      </c>
      <c r="AT15" s="40">
        <v>11</v>
      </c>
      <c r="AU15" s="38">
        <v>32</v>
      </c>
      <c r="AV15" s="38">
        <f t="shared" si="41"/>
        <v>2615.0149492610176</v>
      </c>
      <c r="AW15" s="39">
        <f t="shared" si="23"/>
        <v>4.9162529023543119E-9</v>
      </c>
      <c r="AX15" s="40">
        <v>11</v>
      </c>
      <c r="AY15" s="38">
        <v>32</v>
      </c>
      <c r="AZ15" s="38">
        <f t="shared" si="42"/>
        <v>2597.3973092028632</v>
      </c>
      <c r="BA15" s="39">
        <f t="shared" si="24"/>
        <v>4.6108459981104039E-9</v>
      </c>
      <c r="BB15" s="40">
        <v>11</v>
      </c>
      <c r="BC15" s="38">
        <v>32</v>
      </c>
      <c r="BD15" s="38">
        <f t="shared" si="43"/>
        <v>2579.6856390132934</v>
      </c>
      <c r="BE15" s="39">
        <f t="shared" si="25"/>
        <v>4.2228210287028554E-9</v>
      </c>
      <c r="BF15" s="40">
        <v>11</v>
      </c>
      <c r="BG15" s="38">
        <v>32</v>
      </c>
      <c r="BH15" s="38">
        <f t="shared" si="44"/>
        <v>2561.8780802353758</v>
      </c>
      <c r="BI15" s="39">
        <f t="shared" si="26"/>
        <v>3.8001465785533149E-9</v>
      </c>
      <c r="BJ15" s="40">
        <v>11</v>
      </c>
      <c r="BK15" s="38">
        <v>32</v>
      </c>
      <c r="BL15" s="38">
        <f t="shared" si="45"/>
        <v>2543.9727833232973</v>
      </c>
      <c r="BM15" s="39">
        <f t="shared" si="27"/>
        <v>3.372596588317216E-9</v>
      </c>
      <c r="BN15" s="40">
        <v>11</v>
      </c>
      <c r="BO15" s="38">
        <v>32</v>
      </c>
      <c r="BP15" s="38">
        <f t="shared" si="46"/>
        <v>2525.9679114104742</v>
      </c>
      <c r="BQ15" s="39">
        <f t="shared" si="28"/>
        <v>2.9587042636653391E-9</v>
      </c>
      <c r="BR15" s="40">
        <v>11</v>
      </c>
      <c r="BS15" s="38">
        <v>32</v>
      </c>
      <c r="BT15" s="38">
        <f t="shared" si="47"/>
        <v>2507.8616443204332</v>
      </c>
      <c r="BU15" s="39">
        <f t="shared" si="29"/>
        <v>2.5696918892031016E-9</v>
      </c>
      <c r="BV15" s="40">
        <v>11</v>
      </c>
      <c r="BW15" s="38">
        <v>32</v>
      </c>
      <c r="BX15" s="38">
        <f t="shared" si="48"/>
        <v>2415.7474026748132</v>
      </c>
      <c r="BY15" s="39">
        <f t="shared" si="30"/>
        <v>1.1233707035816011E-9</v>
      </c>
      <c r="BZ15" s="40">
        <v>11</v>
      </c>
      <c r="CA15" s="38">
        <v>32</v>
      </c>
      <c r="CB15" s="38">
        <f t="shared" si="49"/>
        <v>2320.8430691241806</v>
      </c>
      <c r="CC15" s="39">
        <f t="shared" si="31"/>
        <v>4.1193796625522973E-10</v>
      </c>
      <c r="CD15" s="40">
        <v>11</v>
      </c>
      <c r="CE15" s="38">
        <v>32</v>
      </c>
      <c r="CF15" s="38">
        <f t="shared" si="50"/>
        <v>2222.9703905989832</v>
      </c>
      <c r="CG15" s="39">
        <f t="shared" si="32"/>
        <v>1.2732933688286935E-10</v>
      </c>
      <c r="CH15" s="40">
        <v>11</v>
      </c>
      <c r="CI15" s="38">
        <v>32</v>
      </c>
      <c r="CJ15" s="38">
        <f t="shared" si="51"/>
        <v>2122.0048457919988</v>
      </c>
      <c r="CK15" s="39">
        <f t="shared" si="33"/>
        <v>3.2694452505064466E-11</v>
      </c>
      <c r="CL15" s="40">
        <v>11</v>
      </c>
      <c r="CM15" s="38">
        <v>32</v>
      </c>
      <c r="CN15" s="38">
        <f t="shared" si="52"/>
        <v>2017.8980810103742</v>
      </c>
      <c r="CO15" s="39">
        <f t="shared" si="34"/>
        <v>6.7952605218491198E-12</v>
      </c>
      <c r="CP15" s="40">
        <v>11</v>
      </c>
      <c r="CQ15" s="38">
        <v>32</v>
      </c>
      <c r="CR15" s="38">
        <f t="shared" si="53"/>
        <v>1910.6979497291111</v>
      </c>
      <c r="CS15" s="39">
        <f t="shared" si="35"/>
        <v>1.1030863901515386E-12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6.88</v>
      </c>
      <c r="F16" s="59">
        <f t="shared" si="5"/>
        <v>7.7399999999999993</v>
      </c>
      <c r="G16" s="59">
        <f t="shared" si="6"/>
        <v>2.6874999999999996</v>
      </c>
      <c r="H16" s="60">
        <f t="shared" si="7"/>
        <v>50.550595238095234</v>
      </c>
      <c r="I16" s="65">
        <f t="shared" si="8"/>
        <v>207.36</v>
      </c>
      <c r="J16" s="65">
        <f t="shared" si="9"/>
        <v>2707.2799999999997</v>
      </c>
      <c r="K16" s="65">
        <f t="shared" si="10"/>
        <v>1871.5319999999999</v>
      </c>
      <c r="L16" s="53">
        <f t="shared" si="0"/>
        <v>4371.4520000000002</v>
      </c>
      <c r="M16" s="76">
        <f t="shared" si="1"/>
        <v>1.0847297487407219E-7</v>
      </c>
      <c r="N16" s="77">
        <f t="shared" si="11"/>
        <v>7.2880279993517254E-3</v>
      </c>
      <c r="O16" s="78">
        <f t="shared" si="12"/>
        <v>0.13708433617828245</v>
      </c>
      <c r="P16" s="89">
        <f t="shared" si="13"/>
        <v>95.41758695035908</v>
      </c>
      <c r="Q16" s="89">
        <f t="shared" si="14"/>
        <v>75.835594381627018</v>
      </c>
      <c r="R16" s="89">
        <f t="shared" si="15"/>
        <v>61.781968978367075</v>
      </c>
      <c r="S16" s="90">
        <f t="shared" si="16"/>
        <v>58.594217440745666</v>
      </c>
      <c r="T16" s="82">
        <f t="shared" si="17"/>
        <v>656.47299821847048</v>
      </c>
      <c r="U16" s="83">
        <f t="shared" si="2"/>
        <v>586.96750051379308</v>
      </c>
      <c r="V16" s="83">
        <f t="shared" si="2"/>
        <v>166.03904162936149</v>
      </c>
      <c r="W16" s="84">
        <f t="shared" si="2"/>
        <v>2961.9725691400745</v>
      </c>
      <c r="X16" s="144">
        <f t="shared" si="3"/>
        <v>4371.4521095016999</v>
      </c>
      <c r="Y16" s="68">
        <v>1959.9631910949543</v>
      </c>
      <c r="Z16" s="102">
        <f t="shared" si="18"/>
        <v>7.3607694597643017E-6</v>
      </c>
      <c r="AA16" s="7">
        <f>CC20</f>
        <v>4.5457748029816271E-9</v>
      </c>
      <c r="AB16" s="103">
        <f t="shared" si="19"/>
        <v>617.5678817044743</v>
      </c>
      <c r="AC16" s="32"/>
      <c r="AD16" s="40">
        <v>12</v>
      </c>
      <c r="AE16" s="38">
        <v>34</v>
      </c>
      <c r="AF16" s="38">
        <f t="shared" si="36"/>
        <v>2708.334653852356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2690.9217794019114</v>
      </c>
      <c r="AK16" s="39">
        <f t="shared" si="38"/>
        <v>5.1060272696487796E-9</v>
      </c>
      <c r="AL16" s="40">
        <v>12</v>
      </c>
      <c r="AM16" s="38">
        <v>34</v>
      </c>
      <c r="AN16" s="38">
        <f t="shared" si="39"/>
        <v>2673.421564317593</v>
      </c>
      <c r="AO16" s="39">
        <f t="shared" si="21"/>
        <v>6.1240355290895703E-9</v>
      </c>
      <c r="AP16" s="40">
        <v>12</v>
      </c>
      <c r="AQ16" s="38">
        <v>34</v>
      </c>
      <c r="AR16" s="38">
        <f t="shared" si="40"/>
        <v>2655.8321312349494</v>
      </c>
      <c r="AS16" s="39">
        <f t="shared" si="22"/>
        <v>6.3417018995867066E-9</v>
      </c>
      <c r="AT16" s="40">
        <v>12</v>
      </c>
      <c r="AU16" s="38">
        <v>34</v>
      </c>
      <c r="AV16" s="38">
        <f t="shared" si="41"/>
        <v>2638.1515988039669</v>
      </c>
      <c r="AW16" s="39">
        <f t="shared" si="23"/>
        <v>6.1721843589993427E-9</v>
      </c>
      <c r="AX16" s="40">
        <v>12</v>
      </c>
      <c r="AY16" s="38">
        <v>34</v>
      </c>
      <c r="AZ16" s="38">
        <f t="shared" si="42"/>
        <v>2620.3780846220661</v>
      </c>
      <c r="BA16" s="39">
        <f t="shared" si="24"/>
        <v>5.7976963234907763E-9</v>
      </c>
      <c r="BB16" s="40">
        <v>12</v>
      </c>
      <c r="BC16" s="38">
        <v>34</v>
      </c>
      <c r="BD16" s="38">
        <f t="shared" si="43"/>
        <v>2602.5097083662008</v>
      </c>
      <c r="BE16" s="39">
        <f t="shared" si="25"/>
        <v>5.3181489789178475E-9</v>
      </c>
      <c r="BF16" s="40">
        <v>12</v>
      </c>
      <c r="BG16" s="38">
        <v>34</v>
      </c>
      <c r="BH16" s="38">
        <f t="shared" si="44"/>
        <v>2584.5445951365296</v>
      </c>
      <c r="BI16" s="39">
        <f t="shared" si="26"/>
        <v>4.7935180487088927E-9</v>
      </c>
      <c r="BJ16" s="40">
        <v>12</v>
      </c>
      <c r="BK16" s="38">
        <v>34</v>
      </c>
      <c r="BL16" s="38">
        <f t="shared" si="45"/>
        <v>2566.4808790231655</v>
      </c>
      <c r="BM16" s="39">
        <f t="shared" si="27"/>
        <v>4.2611640832966065E-9</v>
      </c>
      <c r="BN16" s="40">
        <v>12</v>
      </c>
      <c r="BO16" s="38">
        <v>34</v>
      </c>
      <c r="BP16" s="38">
        <f t="shared" si="46"/>
        <v>2548.316706907628</v>
      </c>
      <c r="BQ16" s="39">
        <f t="shared" si="28"/>
        <v>3.7444613917660342E-9</v>
      </c>
      <c r="BR16" s="40">
        <v>12</v>
      </c>
      <c r="BS16" s="38">
        <v>34</v>
      </c>
      <c r="BT16" s="38">
        <f t="shared" si="47"/>
        <v>2530.0502425092268</v>
      </c>
      <c r="BU16" s="39">
        <f t="shared" si="29"/>
        <v>3.2576719694144346E-9</v>
      </c>
      <c r="BV16" s="40">
        <v>12</v>
      </c>
      <c r="BW16" s="38">
        <v>34</v>
      </c>
      <c r="BX16" s="38">
        <f t="shared" si="48"/>
        <v>2437.1210093747541</v>
      </c>
      <c r="BY16" s="39">
        <f t="shared" si="30"/>
        <v>1.4370697912289867E-9</v>
      </c>
      <c r="BZ16" s="40">
        <v>12</v>
      </c>
      <c r="CA16" s="38">
        <v>34</v>
      </c>
      <c r="CB16" s="38">
        <f t="shared" si="49"/>
        <v>2341.3769986719576</v>
      </c>
      <c r="CC16" s="39">
        <f t="shared" si="31"/>
        <v>5.3230457715691679E-10</v>
      </c>
      <c r="CD16" s="40">
        <v>12</v>
      </c>
      <c r="CE16" s="38">
        <v>34</v>
      </c>
      <c r="CF16" s="38">
        <f t="shared" si="50"/>
        <v>2242.6383802164692</v>
      </c>
      <c r="CG16" s="39">
        <f t="shared" si="32"/>
        <v>1.6640194956042427E-10</v>
      </c>
      <c r="CH16" s="40">
        <v>12</v>
      </c>
      <c r="CI16" s="38">
        <v>34</v>
      </c>
      <c r="CJ16" s="38">
        <f t="shared" si="51"/>
        <v>2140.7795309842954</v>
      </c>
      <c r="CK16" s="39">
        <f t="shared" si="33"/>
        <v>4.3274718605623471E-11</v>
      </c>
      <c r="CL16" s="40">
        <v>12</v>
      </c>
      <c r="CM16" s="38">
        <v>34</v>
      </c>
      <c r="CN16" s="38">
        <f t="shared" si="52"/>
        <v>2035.7516694676488</v>
      </c>
      <c r="CO16" s="39">
        <f t="shared" si="34"/>
        <v>9.1253201128949652E-12</v>
      </c>
      <c r="CP16" s="40">
        <v>12</v>
      </c>
      <c r="CQ16" s="38">
        <v>34</v>
      </c>
      <c r="CR16" s="38">
        <f t="shared" si="53"/>
        <v>1927.6030725307235</v>
      </c>
      <c r="CS16" s="39">
        <f t="shared" si="35"/>
        <v>1.5060359797755389E-12</v>
      </c>
    </row>
    <row r="17" spans="1:97" ht="26.4" thickBot="1" x14ac:dyDescent="0.35">
      <c r="C17" s="148">
        <v>7.4999999999999997E-2</v>
      </c>
      <c r="D17" s="124">
        <v>0.75</v>
      </c>
      <c r="E17" s="58">
        <f t="shared" si="4"/>
        <v>6.4499999999999993</v>
      </c>
      <c r="F17" s="59">
        <f t="shared" si="5"/>
        <v>7.2562499999999996</v>
      </c>
      <c r="G17" s="59">
        <f t="shared" si="6"/>
        <v>3.359375</v>
      </c>
      <c r="H17" s="60">
        <f t="shared" si="7"/>
        <v>50.550595238095234</v>
      </c>
      <c r="I17" s="65">
        <f t="shared" si="8"/>
        <v>194.39999999999998</v>
      </c>
      <c r="J17" s="65">
        <f t="shared" si="9"/>
        <v>2538.0749999999998</v>
      </c>
      <c r="K17" s="65">
        <f t="shared" si="10"/>
        <v>1754.56125</v>
      </c>
      <c r="L17" s="53">
        <f t="shared" si="0"/>
        <v>4098.2362499999999</v>
      </c>
      <c r="M17" s="76">
        <f t="shared" si="1"/>
        <v>1.0856295838078186E-7</v>
      </c>
      <c r="N17" s="77">
        <f t="shared" si="11"/>
        <v>9.1175922077609776E-3</v>
      </c>
      <c r="O17" s="78">
        <f t="shared" si="12"/>
        <v>0.13719805417392708</v>
      </c>
      <c r="P17" s="89">
        <f t="shared" si="13"/>
        <v>90.118318511921615</v>
      </c>
      <c r="Q17" s="89">
        <f t="shared" si="14"/>
        <v>71.376440417566869</v>
      </c>
      <c r="R17" s="89">
        <f t="shared" si="15"/>
        <v>58.476919237925735</v>
      </c>
      <c r="S17" s="90">
        <f t="shared" si="16"/>
        <v>55.441523073979809</v>
      </c>
      <c r="T17" s="82">
        <f t="shared" si="17"/>
        <v>581.26315440189433</v>
      </c>
      <c r="U17" s="83">
        <f t="shared" si="2"/>
        <v>517.92529577996959</v>
      </c>
      <c r="V17" s="83">
        <f t="shared" si="2"/>
        <v>196.44590056490676</v>
      </c>
      <c r="W17" s="84">
        <f t="shared" si="2"/>
        <v>2802.601992296271</v>
      </c>
      <c r="X17" s="144">
        <f t="shared" si="3"/>
        <v>4098.2363430430414</v>
      </c>
      <c r="Y17" s="68">
        <v>1877.3092409527542</v>
      </c>
      <c r="Z17" s="102">
        <f t="shared" si="18"/>
        <v>7.3406169035741118E-6</v>
      </c>
      <c r="AA17" s="7">
        <f>CG20</f>
        <v>1.4208961059659805E-9</v>
      </c>
      <c r="AB17" s="103">
        <f t="shared" si="19"/>
        <v>193.56630711434525</v>
      </c>
      <c r="AC17" s="32"/>
      <c r="AD17" s="40">
        <v>13</v>
      </c>
      <c r="AE17" s="38">
        <v>36</v>
      </c>
      <c r="AF17" s="38">
        <f t="shared" si="36"/>
        <v>2730.9212208254889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2713.3631290717062</v>
      </c>
      <c r="AK17" s="39">
        <f t="shared" si="38"/>
        <v>6.2897537814994502E-9</v>
      </c>
      <c r="AL17" s="40">
        <v>13</v>
      </c>
      <c r="AM17" s="38">
        <v>36</v>
      </c>
      <c r="AN17" s="38">
        <f t="shared" si="39"/>
        <v>2695.7169682936051</v>
      </c>
      <c r="AO17" s="39">
        <f t="shared" si="21"/>
        <v>7.5540692225295791E-9</v>
      </c>
      <c r="AP17" s="40">
        <v>13</v>
      </c>
      <c r="AQ17" s="38">
        <v>36</v>
      </c>
      <c r="AR17" s="38">
        <f t="shared" si="40"/>
        <v>2677.9808454701733</v>
      </c>
      <c r="AS17" s="39">
        <f t="shared" si="22"/>
        <v>7.8334435664652895E-9</v>
      </c>
      <c r="AT17" s="40">
        <v>13</v>
      </c>
      <c r="AU17" s="38">
        <v>36</v>
      </c>
      <c r="AV17" s="38">
        <f t="shared" si="41"/>
        <v>2660.1528635615923</v>
      </c>
      <c r="AW17" s="39">
        <f t="shared" si="23"/>
        <v>7.6348526604132183E-9</v>
      </c>
      <c r="AX17" s="40">
        <v>13</v>
      </c>
      <c r="AY17" s="38">
        <v>36</v>
      </c>
      <c r="AZ17" s="38">
        <f t="shared" si="42"/>
        <v>2642.2311244667007</v>
      </c>
      <c r="BA17" s="39">
        <f t="shared" si="24"/>
        <v>7.1819719787564066E-9</v>
      </c>
      <c r="BB17" s="40">
        <v>13</v>
      </c>
      <c r="BC17" s="38">
        <v>36</v>
      </c>
      <c r="BD17" s="38">
        <f t="shared" si="43"/>
        <v>2624.2137321812161</v>
      </c>
      <c r="BE17" s="39">
        <f t="shared" si="25"/>
        <v>6.5976182481115579E-9</v>
      </c>
      <c r="BF17" s="40">
        <v>13</v>
      </c>
      <c r="BG17" s="38">
        <v>36</v>
      </c>
      <c r="BH17" s="38">
        <f t="shared" si="44"/>
        <v>2606.0987961692804</v>
      </c>
      <c r="BI17" s="39">
        <f t="shared" si="26"/>
        <v>5.9556867548184304E-9</v>
      </c>
      <c r="BJ17" s="40">
        <v>13</v>
      </c>
      <c r="BK17" s="38">
        <v>36</v>
      </c>
      <c r="BL17" s="38">
        <f t="shared" si="45"/>
        <v>2587.8844349599703</v>
      </c>
      <c r="BM17" s="39">
        <f t="shared" si="27"/>
        <v>5.3023610135929302E-9</v>
      </c>
      <c r="BN17" s="40">
        <v>13</v>
      </c>
      <c r="BO17" s="38">
        <v>36</v>
      </c>
      <c r="BP17" s="38">
        <f t="shared" si="46"/>
        <v>2569.5687799804487</v>
      </c>
      <c r="BQ17" s="39">
        <f t="shared" si="28"/>
        <v>4.6666703524704929E-9</v>
      </c>
      <c r="BR17" s="40">
        <v>13</v>
      </c>
      <c r="BS17" s="38">
        <v>36</v>
      </c>
      <c r="BT17" s="38">
        <f t="shared" si="47"/>
        <v>2551.1499796360777</v>
      </c>
      <c r="BU17" s="39">
        <f t="shared" si="29"/>
        <v>4.0664502121627382E-9</v>
      </c>
      <c r="BV17" s="40">
        <v>13</v>
      </c>
      <c r="BW17" s="38">
        <v>36</v>
      </c>
      <c r="BX17" s="38">
        <f t="shared" si="48"/>
        <v>2457.445749089462</v>
      </c>
      <c r="BY17" s="39">
        <f t="shared" si="30"/>
        <v>1.8090820652438592E-9</v>
      </c>
      <c r="BZ17" s="40">
        <v>13</v>
      </c>
      <c r="CA17" s="38">
        <v>36</v>
      </c>
      <c r="CB17" s="38">
        <f t="shared" si="49"/>
        <v>2360.9032667107431</v>
      </c>
      <c r="CC17" s="39">
        <f t="shared" si="31"/>
        <v>6.76439602250119E-10</v>
      </c>
      <c r="CD17" s="40">
        <v>13</v>
      </c>
      <c r="CE17" s="38">
        <v>36</v>
      </c>
      <c r="CF17" s="38">
        <f t="shared" si="50"/>
        <v>2261.341202594504</v>
      </c>
      <c r="CG17" s="39">
        <f t="shared" si="32"/>
        <v>2.1370228460275826E-10</v>
      </c>
      <c r="CH17" s="40">
        <v>13</v>
      </c>
      <c r="CI17" s="38">
        <v>36</v>
      </c>
      <c r="CJ17" s="38">
        <f t="shared" si="51"/>
        <v>2158.6328860645149</v>
      </c>
      <c r="CK17" s="39">
        <f t="shared" si="33"/>
        <v>5.6241207798970719E-11</v>
      </c>
      <c r="CL17" s="40">
        <v>13</v>
      </c>
      <c r="CM17" s="38">
        <v>36</v>
      </c>
      <c r="CN17" s="38">
        <f t="shared" si="52"/>
        <v>2052.7291287922158</v>
      </c>
      <c r="CO17" s="39">
        <f t="shared" si="34"/>
        <v>1.2021002296693416E-11</v>
      </c>
      <c r="CP17" s="40">
        <v>13</v>
      </c>
      <c r="CQ17" s="38">
        <v>36</v>
      </c>
      <c r="CR17" s="38">
        <f t="shared" si="53"/>
        <v>1943.6786102540264</v>
      </c>
      <c r="CS17" s="39">
        <f t="shared" si="35"/>
        <v>2.0148526809017604E-12</v>
      </c>
    </row>
    <row r="18" spans="1:97" x14ac:dyDescent="0.3">
      <c r="A18" s="37" t="s">
        <v>105</v>
      </c>
      <c r="B18" s="37">
        <v>8</v>
      </c>
      <c r="C18" s="37">
        <f>B18*($C$17+1)</f>
        <v>8.6</v>
      </c>
      <c r="D18" s="124">
        <v>0.7</v>
      </c>
      <c r="E18" s="58">
        <f t="shared" si="4"/>
        <v>6.02</v>
      </c>
      <c r="F18" s="59">
        <f t="shared" si="5"/>
        <v>6.7724999999999991</v>
      </c>
      <c r="G18" s="59">
        <f t="shared" si="6"/>
        <v>4.03125</v>
      </c>
      <c r="H18" s="60">
        <f t="shared" si="7"/>
        <v>50.550595238095234</v>
      </c>
      <c r="I18" s="65">
        <f t="shared" si="8"/>
        <v>181.43999999999997</v>
      </c>
      <c r="J18" s="65">
        <f t="shared" si="9"/>
        <v>2368.87</v>
      </c>
      <c r="K18" s="65">
        <f t="shared" si="10"/>
        <v>1637.5904999999998</v>
      </c>
      <c r="L18" s="53">
        <f t="shared" si="0"/>
        <v>3825.0204999999996</v>
      </c>
      <c r="M18" s="76">
        <f t="shared" si="1"/>
        <v>1.0865309130266042E-7</v>
      </c>
      <c r="N18" s="77">
        <f t="shared" si="11"/>
        <v>1.0950194357846246E-2</v>
      </c>
      <c r="O18" s="78">
        <f t="shared" si="12"/>
        <v>0.13731196099521484</v>
      </c>
      <c r="P18" s="89">
        <f t="shared" si="13"/>
        <v>84.708240672580317</v>
      </c>
      <c r="Q18" s="89">
        <f t="shared" si="14"/>
        <v>66.859323139352426</v>
      </c>
      <c r="R18" s="89">
        <f t="shared" si="15"/>
        <v>55.109079505636061</v>
      </c>
      <c r="S18" s="90">
        <f t="shared" si="16"/>
        <v>52.227153897846854</v>
      </c>
      <c r="T18" s="82">
        <f t="shared" si="17"/>
        <v>509.94360884893348</v>
      </c>
      <c r="U18" s="83">
        <f t="shared" si="2"/>
        <v>452.80476596126425</v>
      </c>
      <c r="V18" s="83">
        <f t="shared" si="2"/>
        <v>222.15847675709537</v>
      </c>
      <c r="W18" s="84">
        <f t="shared" si="2"/>
        <v>2640.1137171277642</v>
      </c>
      <c r="X18" s="144">
        <f t="shared" si="3"/>
        <v>3825.0205686950571</v>
      </c>
      <c r="Y18" s="68">
        <v>1792.0433502843166</v>
      </c>
      <c r="Z18" s="102">
        <f t="shared" si="18"/>
        <v>7.3204308846117255E-6</v>
      </c>
      <c r="AA18" s="7">
        <f>CK20</f>
        <v>3.6997581276201934E-10</v>
      </c>
      <c r="AB18" s="103">
        <f t="shared" si="19"/>
        <v>50.540168822540942</v>
      </c>
      <c r="AC18" s="32"/>
      <c r="AD18" s="40">
        <v>14</v>
      </c>
      <c r="AE18" s="38">
        <v>38</v>
      </c>
      <c r="AF18" s="38">
        <f t="shared" si="36"/>
        <v>2752.4596134858557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2734.7630435249112</v>
      </c>
      <c r="AK18" s="39">
        <f t="shared" si="38"/>
        <v>7.6488778450398341E-9</v>
      </c>
      <c r="AL18" s="40">
        <v>14</v>
      </c>
      <c r="AM18" s="38">
        <v>38</v>
      </c>
      <c r="AN18" s="38">
        <f t="shared" si="39"/>
        <v>2716.9777099516073</v>
      </c>
      <c r="AO18" s="39">
        <f t="shared" si="21"/>
        <v>9.1981654114229909E-9</v>
      </c>
      <c r="AP18" s="40">
        <v>14</v>
      </c>
      <c r="AQ18" s="38">
        <v>38</v>
      </c>
      <c r="AR18" s="38">
        <f t="shared" si="40"/>
        <v>2699.1017048149365</v>
      </c>
      <c r="AS18" s="39">
        <f t="shared" si="22"/>
        <v>9.5507916295616157E-9</v>
      </c>
      <c r="AT18" s="40">
        <v>14</v>
      </c>
      <c r="AU18" s="38">
        <v>38</v>
      </c>
      <c r="AV18" s="38">
        <f t="shared" si="41"/>
        <v>2681.1331161133944</v>
      </c>
      <c r="AW18" s="39">
        <f t="shared" si="23"/>
        <v>9.3210374401771565E-9</v>
      </c>
      <c r="AX18" s="40">
        <v>14</v>
      </c>
      <c r="AY18" s="38">
        <v>38</v>
      </c>
      <c r="AZ18" s="38">
        <f t="shared" si="42"/>
        <v>2663.0700307757629</v>
      </c>
      <c r="BA18" s="39">
        <f t="shared" si="24"/>
        <v>8.780012227039198E-9</v>
      </c>
      <c r="BB18" s="40">
        <v>14</v>
      </c>
      <c r="BC18" s="38">
        <v>38</v>
      </c>
      <c r="BD18" s="38">
        <f t="shared" si="43"/>
        <v>2644.9105378442396</v>
      </c>
      <c r="BE18" s="39">
        <f t="shared" si="25"/>
        <v>8.0767687779069017E-9</v>
      </c>
      <c r="BF18" s="40">
        <v>14</v>
      </c>
      <c r="BG18" s="38">
        <v>38</v>
      </c>
      <c r="BH18" s="38">
        <f t="shared" si="44"/>
        <v>2626.6527318725748</v>
      </c>
      <c r="BI18" s="39">
        <f t="shared" si="26"/>
        <v>7.3011784205799659E-9</v>
      </c>
      <c r="BJ18" s="40">
        <v>14</v>
      </c>
      <c r="BK18" s="38">
        <v>38</v>
      </c>
      <c r="BL18" s="38">
        <f t="shared" si="45"/>
        <v>2608.2947165509481</v>
      </c>
      <c r="BM18" s="39">
        <f t="shared" si="27"/>
        <v>6.5095808479027758E-9</v>
      </c>
      <c r="BN18" s="40">
        <v>14</v>
      </c>
      <c r="BO18" s="38">
        <v>38</v>
      </c>
      <c r="BP18" s="38">
        <f t="shared" si="46"/>
        <v>2589.8346085693506</v>
      </c>
      <c r="BQ18" s="39">
        <f t="shared" si="28"/>
        <v>5.7375414558056276E-9</v>
      </c>
      <c r="BR18" s="40">
        <v>14</v>
      </c>
      <c r="BS18" s="38">
        <v>38</v>
      </c>
      <c r="BT18" s="38">
        <f t="shared" si="47"/>
        <v>2571.2705417298753</v>
      </c>
      <c r="BU18" s="39">
        <f t="shared" si="29"/>
        <v>5.0070499430334361E-9</v>
      </c>
      <c r="BV18" s="40">
        <v>14</v>
      </c>
      <c r="BW18" s="38">
        <v>38</v>
      </c>
      <c r="BX18" s="38">
        <f t="shared" si="48"/>
        <v>2476.8272790588417</v>
      </c>
      <c r="BY18" s="39">
        <f t="shared" si="30"/>
        <v>2.2452798170201203E-9</v>
      </c>
      <c r="BZ18" s="40">
        <v>14</v>
      </c>
      <c r="CA18" s="38">
        <v>38</v>
      </c>
      <c r="CB18" s="38">
        <f t="shared" si="49"/>
        <v>2379.5233796615635</v>
      </c>
      <c r="CC18" s="39">
        <f t="shared" si="31"/>
        <v>8.4698830820423205E-10</v>
      </c>
      <c r="CD18" s="40">
        <v>14</v>
      </c>
      <c r="CE18" s="38">
        <v>38</v>
      </c>
      <c r="CF18" s="38">
        <f t="shared" si="50"/>
        <v>2279.176083509095</v>
      </c>
      <c r="CG18" s="39">
        <f t="shared" si="32"/>
        <v>2.7024446438585492E-10</v>
      </c>
      <c r="CH18" s="40">
        <v>14</v>
      </c>
      <c r="CI18" s="38">
        <v>38</v>
      </c>
      <c r="CJ18" s="38">
        <f t="shared" si="51"/>
        <v>2175.6577208913445</v>
      </c>
      <c r="CK18" s="39">
        <f t="shared" si="33"/>
        <v>7.1920546011785114E-11</v>
      </c>
      <c r="CL18" s="40">
        <v>14</v>
      </c>
      <c r="CM18" s="38">
        <v>38</v>
      </c>
      <c r="CN18" s="38">
        <f t="shared" si="52"/>
        <v>2068.9187155383102</v>
      </c>
      <c r="CO18" s="39">
        <f t="shared" si="34"/>
        <v>1.5568577164009123E-11</v>
      </c>
      <c r="CP18" s="40">
        <v>14</v>
      </c>
      <c r="CQ18" s="38">
        <v>38</v>
      </c>
      <c r="CR18" s="38">
        <f t="shared" si="53"/>
        <v>1959.0081308546069</v>
      </c>
      <c r="CS18" s="39">
        <f t="shared" si="35"/>
        <v>2.6476015080621076E-12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19.349999999999998</v>
      </c>
      <c r="D19" s="124">
        <v>0.65</v>
      </c>
      <c r="E19" s="58">
        <f t="shared" si="4"/>
        <v>5.59</v>
      </c>
      <c r="F19" s="59">
        <f t="shared" si="5"/>
        <v>6.2887499999999994</v>
      </c>
      <c r="G19" s="59">
        <f t="shared" si="6"/>
        <v>4.703125</v>
      </c>
      <c r="H19" s="60">
        <f t="shared" si="7"/>
        <v>50.550595238095234</v>
      </c>
      <c r="I19" s="65">
        <f t="shared" si="8"/>
        <v>168.48</v>
      </c>
      <c r="J19" s="65">
        <f t="shared" si="9"/>
        <v>2199.665</v>
      </c>
      <c r="K19" s="65">
        <f t="shared" si="10"/>
        <v>1520.6197499999998</v>
      </c>
      <c r="L19" s="53">
        <f t="shared" si="0"/>
        <v>3551.8047499999998</v>
      </c>
      <c r="M19" s="76">
        <f t="shared" si="1"/>
        <v>1.0874337401216685E-7</v>
      </c>
      <c r="N19" s="77">
        <f t="shared" si="11"/>
        <v>1.2785842022524306E-2</v>
      </c>
      <c r="O19" s="78">
        <f t="shared" si="12"/>
        <v>0.13742605711284628</v>
      </c>
      <c r="P19" s="89">
        <f t="shared" si="13"/>
        <v>79.185177334120226</v>
      </c>
      <c r="Q19" s="89">
        <f t="shared" si="14"/>
        <v>62.287606348269229</v>
      </c>
      <c r="R19" s="89">
        <f t="shared" si="15"/>
        <v>51.675083419763915</v>
      </c>
      <c r="S19" s="90">
        <f t="shared" si="16"/>
        <v>48.949257240086588</v>
      </c>
      <c r="T19" s="82">
        <f t="shared" si="17"/>
        <v>442.64514129773204</v>
      </c>
      <c r="U19" s="83">
        <f t="shared" si="2"/>
        <v>391.71118442267806</v>
      </c>
      <c r="V19" s="83">
        <f t="shared" si="2"/>
        <v>243.03437670857716</v>
      </c>
      <c r="W19" s="84">
        <f t="shared" si="2"/>
        <v>2474.4140899490199</v>
      </c>
      <c r="X19" s="144">
        <f t="shared" si="3"/>
        <v>3551.8047923780073</v>
      </c>
      <c r="Y19" s="68">
        <v>1704.1246841622858</v>
      </c>
      <c r="Z19" s="102">
        <f t="shared" si="18"/>
        <v>7.3002113194618499E-6</v>
      </c>
      <c r="AA19" s="7">
        <f>CO20</f>
        <v>7.8251606486929197E-11</v>
      </c>
      <c r="AB19" s="103">
        <f t="shared" si="19"/>
        <v>10.71908785411676</v>
      </c>
      <c r="AC19" s="32"/>
      <c r="AD19" s="41">
        <v>15</v>
      </c>
      <c r="AE19" s="42">
        <v>40</v>
      </c>
      <c r="AF19" s="42">
        <f t="shared" si="36"/>
        <v>2773.0499755704241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2755.2210226377701</v>
      </c>
      <c r="AK19" s="39">
        <f t="shared" si="38"/>
        <v>9.1957692039894385E-9</v>
      </c>
      <c r="AL19" s="41">
        <v>15</v>
      </c>
      <c r="AM19" s="42">
        <v>40</v>
      </c>
      <c r="AN19" s="42">
        <f t="shared" si="39"/>
        <v>2737.3026420775864</v>
      </c>
      <c r="AO19" s="39">
        <f t="shared" si="21"/>
        <v>1.107172192401651E-8</v>
      </c>
      <c r="AP19" s="41">
        <v>15</v>
      </c>
      <c r="AQ19" s="42">
        <v>40</v>
      </c>
      <c r="AR19" s="42">
        <f t="shared" si="40"/>
        <v>2719.292911666043</v>
      </c>
      <c r="AS19" s="39">
        <f t="shared" si="22"/>
        <v>1.1510297904845304E-8</v>
      </c>
      <c r="AT19" s="41">
        <v>15</v>
      </c>
      <c r="AU19" s="42">
        <v>40</v>
      </c>
      <c r="AV19" s="42">
        <f t="shared" si="41"/>
        <v>2701.1899050984994</v>
      </c>
      <c r="AW19" s="39">
        <f t="shared" si="23"/>
        <v>1.1247464045790011E-8</v>
      </c>
      <c r="AX19" s="41">
        <v>15</v>
      </c>
      <c r="AY19" s="42">
        <v>40</v>
      </c>
      <c r="AZ19" s="42">
        <f t="shared" si="42"/>
        <v>2682.9916949925901</v>
      </c>
      <c r="BA19" s="39">
        <f t="shared" si="24"/>
        <v>1.0608131467888788E-8</v>
      </c>
      <c r="BB19" s="41">
        <v>15</v>
      </c>
      <c r="BC19" s="42">
        <v>40</v>
      </c>
      <c r="BD19" s="42">
        <f t="shared" si="43"/>
        <v>2664.6963560951845</v>
      </c>
      <c r="BE19" s="39">
        <f t="shared" si="25"/>
        <v>9.7711438612747569E-9</v>
      </c>
      <c r="BF19" s="41">
        <v>15</v>
      </c>
      <c r="BG19" s="42">
        <v>40</v>
      </c>
      <c r="BH19" s="42">
        <f t="shared" si="44"/>
        <v>2646.30196870595</v>
      </c>
      <c r="BI19" s="39">
        <f t="shared" si="26"/>
        <v>8.8445475019920251E-9</v>
      </c>
      <c r="BJ19" s="41">
        <v>15</v>
      </c>
      <c r="BK19" s="42">
        <v>40</v>
      </c>
      <c r="BL19" s="42">
        <f t="shared" si="45"/>
        <v>2627.8066223292963</v>
      </c>
      <c r="BM19" s="39">
        <f t="shared" si="27"/>
        <v>7.8962675026781702E-9</v>
      </c>
      <c r="BN19" s="41">
        <v>15</v>
      </c>
      <c r="BO19" s="42">
        <v>40</v>
      </c>
      <c r="BP19" s="42">
        <f t="shared" si="46"/>
        <v>2609.2084195667258</v>
      </c>
      <c r="BQ19" s="39">
        <f t="shared" si="28"/>
        <v>6.9693531769236787E-9</v>
      </c>
      <c r="BR19" s="41">
        <v>15</v>
      </c>
      <c r="BS19" s="42">
        <v>40</v>
      </c>
      <c r="BT19" s="42">
        <f t="shared" si="47"/>
        <v>2590.5054802598393</v>
      </c>
      <c r="BU19" s="39">
        <f t="shared" si="29"/>
        <v>6.0905763609580044E-9</v>
      </c>
      <c r="BV19" s="41">
        <v>15</v>
      </c>
      <c r="BW19" s="42">
        <v>40</v>
      </c>
      <c r="BX19" s="42">
        <f t="shared" si="48"/>
        <v>2495.3557145886102</v>
      </c>
      <c r="BY19" s="39">
        <f t="shared" si="30"/>
        <v>2.751635923339443E-9</v>
      </c>
      <c r="BZ19" s="41">
        <v>15</v>
      </c>
      <c r="CA19" s="42">
        <v>40</v>
      </c>
      <c r="CB19" s="42">
        <f t="shared" si="49"/>
        <v>2397.3239125870482</v>
      </c>
      <c r="CC19" s="39">
        <f t="shared" si="31"/>
        <v>1.0466694091802873E-9</v>
      </c>
      <c r="CD19" s="41">
        <v>15</v>
      </c>
      <c r="CE19" s="42">
        <v>40</v>
      </c>
      <c r="CF19" s="42">
        <f t="shared" si="50"/>
        <v>2296.2259470507811</v>
      </c>
      <c r="CG19" s="39">
        <f t="shared" si="32"/>
        <v>3.3708272725637829E-10</v>
      </c>
      <c r="CH19" s="41">
        <v>15</v>
      </c>
      <c r="CI19" s="42">
        <v>40</v>
      </c>
      <c r="CJ19" s="42">
        <f t="shared" si="51"/>
        <v>2191.9331932091804</v>
      </c>
      <c r="CK19" s="39">
        <f t="shared" si="33"/>
        <v>9.0656595781107524E-11</v>
      </c>
      <c r="CL19" s="41">
        <v>15</v>
      </c>
      <c r="CM19" s="42">
        <v>40</v>
      </c>
      <c r="CN19" s="42">
        <f t="shared" si="52"/>
        <v>2084.3957039263501</v>
      </c>
      <c r="CO19" s="39">
        <f t="shared" si="34"/>
        <v>1.9860158701540612E-11</v>
      </c>
      <c r="CP19" s="41">
        <v>15</v>
      </c>
      <c r="CQ19" s="42">
        <v>40</v>
      </c>
      <c r="CR19" s="42">
        <f t="shared" si="53"/>
        <v>1973.6629096362039</v>
      </c>
      <c r="CS19" s="39">
        <f t="shared" si="35"/>
        <v>3.4238807367161411E-12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26.875</v>
      </c>
      <c r="D20" s="125">
        <v>0.6</v>
      </c>
      <c r="E20" s="61">
        <f t="shared" si="4"/>
        <v>5.1599999999999993</v>
      </c>
      <c r="F20" s="62">
        <f t="shared" si="5"/>
        <v>5.8049999999999988</v>
      </c>
      <c r="G20" s="62">
        <f t="shared" si="6"/>
        <v>5.375</v>
      </c>
      <c r="H20" s="63">
        <f t="shared" si="7"/>
        <v>50.550595238095234</v>
      </c>
      <c r="I20" s="66">
        <f t="shared" si="8"/>
        <v>155.51999999999998</v>
      </c>
      <c r="J20" s="66">
        <f t="shared" si="9"/>
        <v>2030.4599999999998</v>
      </c>
      <c r="K20" s="66">
        <f t="shared" si="10"/>
        <v>1403.6489999999999</v>
      </c>
      <c r="L20" s="54">
        <f t="shared" si="0"/>
        <v>3278.5889999999995</v>
      </c>
      <c r="M20" s="79">
        <f t="shared" si="1"/>
        <v>1.0883380688299908E-7</v>
      </c>
      <c r="N20" s="80">
        <f t="shared" si="11"/>
        <v>1.4624542799903004E-2</v>
      </c>
      <c r="O20" s="81">
        <f t="shared" si="12"/>
        <v>0.13754034299908774</v>
      </c>
      <c r="P20" s="89">
        <f t="shared" si="13"/>
        <v>73.548311853121845</v>
      </c>
      <c r="Q20" s="89">
        <f t="shared" si="14"/>
        <v>57.66585189675942</v>
      </c>
      <c r="R20" s="89">
        <f t="shared" si="15"/>
        <v>48.171220828137294</v>
      </c>
      <c r="S20" s="90">
        <f t="shared" si="16"/>
        <v>45.605974332627689</v>
      </c>
      <c r="T20" s="85">
        <f t="shared" si="17"/>
        <v>379.50928916210864</v>
      </c>
      <c r="U20" s="86">
        <f t="shared" si="2"/>
        <v>334.75027026068835</v>
      </c>
      <c r="V20" s="86">
        <f t="shared" si="2"/>
        <v>258.92031195123798</v>
      </c>
      <c r="W20" s="87">
        <f t="shared" si="2"/>
        <v>2305.4091489276225</v>
      </c>
      <c r="X20" s="145">
        <f t="shared" si="3"/>
        <v>3278.5890203016579</v>
      </c>
      <c r="Y20" s="69">
        <v>1613.5936550776194</v>
      </c>
      <c r="Z20" s="104">
        <f t="shared" si="18"/>
        <v>7.279958124431714E-6</v>
      </c>
      <c r="AA20" s="105">
        <f>CS20</f>
        <v>1.2984136922493526E-11</v>
      </c>
      <c r="AB20" s="106">
        <f t="shared" si="19"/>
        <v>1.783545550752339</v>
      </c>
      <c r="AC20" s="32"/>
      <c r="AF20" s="49" t="s">
        <v>187</v>
      </c>
      <c r="AG20" s="50">
        <f>SUM(AG4:AG19)</f>
        <v>0</v>
      </c>
      <c r="AJ20" s="49" t="s">
        <v>187</v>
      </c>
      <c r="AK20" s="50">
        <f>SUM(AK4:AK19)</f>
        <v>4.3938849697001967E-8</v>
      </c>
      <c r="AN20" s="49" t="s">
        <v>187</v>
      </c>
      <c r="AO20" s="50">
        <f>SUM(AO4:AO19)</f>
        <v>5.2668218023035824E-8</v>
      </c>
      <c r="AR20" s="49" t="s">
        <v>187</v>
      </c>
      <c r="AS20" s="50">
        <f>SUM(AS4:AS19)</f>
        <v>5.4509023279579013E-8</v>
      </c>
      <c r="AV20" s="49" t="s">
        <v>187</v>
      </c>
      <c r="AW20" s="50">
        <f>SUM(AW4:AW19)</f>
        <v>5.3022446281439435E-8</v>
      </c>
      <c r="AZ20" s="49" t="s">
        <v>187</v>
      </c>
      <c r="BA20" s="50">
        <f>SUM(BA4:BA19)</f>
        <v>4.9778482008325109E-8</v>
      </c>
      <c r="BD20" s="49" t="s">
        <v>187</v>
      </c>
      <c r="BE20" s="50">
        <f>SUM(BE4:BE19)</f>
        <v>4.5637244869506815E-8</v>
      </c>
      <c r="BH20" s="49" t="s">
        <v>187</v>
      </c>
      <c r="BI20" s="50">
        <f>SUM(BI4:BI19)</f>
        <v>4.1114391281636465E-8</v>
      </c>
      <c r="BL20" s="49" t="s">
        <v>187</v>
      </c>
      <c r="BM20" s="50">
        <f>SUM(BM4:BM19)</f>
        <v>3.6530585190373078E-8</v>
      </c>
      <c r="BP20" s="49" t="s">
        <v>187</v>
      </c>
      <c r="BQ20" s="50">
        <f>SUM(BQ4:BQ19)</f>
        <v>3.2085984850454731E-8</v>
      </c>
      <c r="BT20" s="49" t="s">
        <v>187</v>
      </c>
      <c r="BU20" s="50">
        <f>SUM(BU4:BU19)</f>
        <v>2.7902318424811186E-8</v>
      </c>
      <c r="BX20" s="49" t="s">
        <v>187</v>
      </c>
      <c r="BY20" s="50">
        <f>SUM(BY4:BY19)</f>
        <v>1.2285829224825576E-8</v>
      </c>
      <c r="CB20" s="49" t="s">
        <v>187</v>
      </c>
      <c r="CC20" s="50">
        <f>SUM(CC4:CC19)</f>
        <v>4.5457748029816271E-9</v>
      </c>
      <c r="CF20" s="49" t="s">
        <v>187</v>
      </c>
      <c r="CG20" s="50">
        <f>SUM(CG4:CG19)</f>
        <v>1.4208961059659805E-9</v>
      </c>
      <c r="CJ20" s="49" t="s">
        <v>187</v>
      </c>
      <c r="CK20" s="50">
        <f>SUM(CK4:CK19)</f>
        <v>3.6997581276201934E-10</v>
      </c>
      <c r="CN20" s="49" t="s">
        <v>187</v>
      </c>
      <c r="CO20" s="50">
        <f>SUM(CO4:CO19)</f>
        <v>7.8251606486929197E-11</v>
      </c>
      <c r="CR20" s="49" t="s">
        <v>187</v>
      </c>
      <c r="CS20" s="50">
        <f>SUM(CS4:CS19)</f>
        <v>1.2984136922493526E-11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4.0440476190476184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</mergeCells>
  <pageMargins left="0.7" right="0.7" top="0.75" bottom="0.75" header="0.3" footer="0.3"/>
  <drawing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3"/>
  <dimension ref="A1:CS38"/>
  <sheetViews>
    <sheetView topLeftCell="D1" zoomScale="60" zoomScaleNormal="60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 customWidth="1"/>
    <col min="21" max="21" width="13.33203125" style="37" customWidth="1"/>
    <col min="22" max="23" width="9.1093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8.8000000000000007</v>
      </c>
      <c r="F4" s="120">
        <f>($C$19*D4)/2</f>
        <v>9.9</v>
      </c>
      <c r="G4" s="120">
        <f>$B$15*(1-D4)*($C$17+1)</f>
        <v>0</v>
      </c>
      <c r="H4" s="121">
        <f>$B$15*$C$21</f>
        <v>51.726190476190482</v>
      </c>
      <c r="I4" s="67">
        <f>D4*ABS($B$36)</f>
        <v>259.2</v>
      </c>
      <c r="J4" s="67">
        <f>E4*ABS($B$35)</f>
        <v>3462.8</v>
      </c>
      <c r="K4" s="67">
        <f>F4*ABS($B$33)</f>
        <v>2393.8200000000002</v>
      </c>
      <c r="L4" s="146">
        <f t="shared" ref="L4:L20" si="0">(K4+J4)-I4</f>
        <v>5597.420000000001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0.13980881618773941</v>
      </c>
      <c r="P4" s="89">
        <f>((($B$30*(Y4^6)+$B$29*(Y4^5)+$B$28 *(Y4^4)+$B$27*(Y4^3)+$B$26*(Y4^2)+$B$25*(Y4)+$B$24)))*($C$17+1)</f>
        <v>115.69291644384917</v>
      </c>
      <c r="Q4" s="89">
        <f>((($C$30*(Y4^6)+$C$29*(Y4^5)+$C$28 *(Y4^4)+$C$27*(Y4^3)+$C$26*(Y4^2)+$C$25*(Y4)+$C$24)))*($C$17+1)</f>
        <v>93.009689228589565</v>
      </c>
      <c r="R4" s="89">
        <f>((($D$30*(Y4^6)+$D$29*(Y4^5)+$D$28 *(Y4^4)+$D$27*(Y4^3)+$D$26*(Y4^2)+$D$25*(Y4)+$D$24)))*($C$17+1)</f>
        <v>74.539459148951536</v>
      </c>
      <c r="S4" s="90">
        <f>((($E$30*(Y4^6)+$E$29*(Y4^5)+$E$28 *(Y4^4)+$E$27*(Y4^3)+$E$26*(Y4^2)+$E$25*(Y4)+$E$24)))*($C$17+1)</f>
        <v>70.728703949817117</v>
      </c>
      <c r="T4" s="82">
        <f>P4*E4</f>
        <v>1018.0976647058728</v>
      </c>
      <c r="U4" s="83">
        <f t="shared" ref="U4:W20" si="2">Q4*F4</f>
        <v>920.79592336303676</v>
      </c>
      <c r="V4" s="83">
        <f t="shared" si="2"/>
        <v>0</v>
      </c>
      <c r="W4" s="84">
        <f t="shared" si="2"/>
        <v>3658.5264126423262</v>
      </c>
      <c r="X4" s="144">
        <f t="shared" ref="X4:X20" si="3">W4+V4+U4+T4</f>
        <v>5597.4200007112358</v>
      </c>
      <c r="Y4" s="68">
        <v>2229.3948918923516</v>
      </c>
      <c r="Z4" s="99">
        <f>M4*(E4+F4+G4+H4)</f>
        <v>7.6140943134953157E-6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2229.3948918923516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2215.0749100020894</v>
      </c>
      <c r="AK4" s="39">
        <f>(($B$11*$O$5*($N$5^0.5)*EXP($B$10/AJ4))/($B$6*6))*($B$5*10^-6)</f>
        <v>2.350207966515064E-11</v>
      </c>
      <c r="AL4" s="40">
        <v>0</v>
      </c>
      <c r="AM4" s="38">
        <v>10</v>
      </c>
      <c r="AN4" s="38">
        <f>Y6</f>
        <v>2200.6810481904549</v>
      </c>
      <c r="AO4" s="39">
        <f>(($B$11*$O$6*($N$6^0.5)*EXP($B$10/AN4))/($B$6*6))*($B$5*10^-6)</f>
        <v>2.7210483834302311E-11</v>
      </c>
      <c r="AP4" s="40">
        <v>0</v>
      </c>
      <c r="AQ4" s="38">
        <v>10</v>
      </c>
      <c r="AR4" s="38">
        <f>Y7</f>
        <v>2186.2118492499699</v>
      </c>
      <c r="AS4" s="39">
        <f>(($B$11*$O$7*($N$7^0.5)*EXP($B$10/AR4))/($B$6*6))*($B$5*10^-6)</f>
        <v>2.7182353104361718E-11</v>
      </c>
      <c r="AT4" s="40">
        <v>0</v>
      </c>
      <c r="AU4" s="38">
        <v>10</v>
      </c>
      <c r="AV4" s="38">
        <f>Y8</f>
        <v>2171.6658578887968</v>
      </c>
      <c r="AW4" s="39">
        <f>(($B$11*$O$8*($N$8^0.5)*EXP($B$10/AV4))/($B$6*6))*($B$5*10^-6)</f>
        <v>2.5503587081986923E-11</v>
      </c>
      <c r="AX4" s="40">
        <v>0</v>
      </c>
      <c r="AY4" s="38">
        <v>10</v>
      </c>
      <c r="AZ4" s="38">
        <f>Y9</f>
        <v>2157.0416232133916</v>
      </c>
      <c r="BA4" s="39">
        <f>(($B$11*$O$9*($N$9^0.5)*EXP($B$10/AZ4))/($B$6*6))*($B$5*10^-6)</f>
        <v>2.3077481042229621E-11</v>
      </c>
      <c r="BB4" s="40">
        <v>0</v>
      </c>
      <c r="BC4" s="38">
        <v>10</v>
      </c>
      <c r="BD4" s="38">
        <f>Y10</f>
        <v>2142.3377013742938</v>
      </c>
      <c r="BE4" s="39">
        <f>(($B$11*$O$10*($N$10^0.5)*EXP($B$10/BD4))/($B$6*6))*($B$5*10^-6)</f>
        <v>2.0377176684002318E-11</v>
      </c>
      <c r="BF4" s="40">
        <v>0</v>
      </c>
      <c r="BG4" s="38">
        <v>10</v>
      </c>
      <c r="BH4" s="38">
        <f>Y11</f>
        <v>2127.5526583828928</v>
      </c>
      <c r="BI4" s="39">
        <f>(($B$11*$O$11*($N$11^0.5)*EXP($B$10/BH4))/($B$6*6))*($B$5*10^-6)</f>
        <v>1.7666834556585251E-11</v>
      </c>
      <c r="BJ4" s="40">
        <v>0</v>
      </c>
      <c r="BK4" s="38">
        <v>10</v>
      </c>
      <c r="BL4" s="38">
        <f>Y12</f>
        <v>2112.6850731062491</v>
      </c>
      <c r="BM4" s="39">
        <f>(($B$11*$O$12*($N$12^0.5)*EXP($B$10/BL4))/($B$6*6))*($B$5*10^-6)</f>
        <v>1.5094326041678457E-11</v>
      </c>
      <c r="BN4" s="40">
        <v>0</v>
      </c>
      <c r="BO4" s="38">
        <v>10</v>
      </c>
      <c r="BP4" s="38">
        <f>Y13</f>
        <v>2097.7335404467708</v>
      </c>
      <c r="BQ4" s="39">
        <f>(($B$11*$O$13*($N$13^0.5)*EXP($B$10/BP4))/($B$6*6))*($B$5*10^-6)</f>
        <v>1.2738131867664823E-11</v>
      </c>
      <c r="BR4" s="40">
        <v>0</v>
      </c>
      <c r="BS4" s="38">
        <v>10</v>
      </c>
      <c r="BT4" s="38">
        <f>Y14</f>
        <v>2082.6966747122706</v>
      </c>
      <c r="BU4" s="39">
        <f>(($B$11*$O$14*($N$14^0.5)*EXP($B$10/BT4))/($B$6*6))*($B$5*10^-6)</f>
        <v>1.063392756590948E-11</v>
      </c>
      <c r="BV4" s="40">
        <v>0</v>
      </c>
      <c r="BW4" s="38">
        <v>10</v>
      </c>
      <c r="BX4" s="38">
        <f>Y15</f>
        <v>2006.1856750164136</v>
      </c>
      <c r="BY4" s="39">
        <f>(($B$11*$O$15*($N$15^0.5)*EXP($B$10/BX4))/($B$6*6))*($B$5*10^-6)</f>
        <v>3.765266532902057E-12</v>
      </c>
      <c r="BZ4" s="40">
        <v>0</v>
      </c>
      <c r="CA4" s="38">
        <v>10</v>
      </c>
      <c r="CB4" s="38">
        <f>Y16</f>
        <v>1927.3514552591869</v>
      </c>
      <c r="CC4" s="39">
        <f>(($B$11*$O$16*($N$16^0.5)*EXP($B$10/CB4))/($B$6*6))*($B$5*10^-6)</f>
        <v>1.0917870909098054E-12</v>
      </c>
      <c r="CD4" s="40">
        <v>0</v>
      </c>
      <c r="CE4" s="38">
        <v>10</v>
      </c>
      <c r="CF4" s="38">
        <f>Y17</f>
        <v>1846.067605908235</v>
      </c>
      <c r="CG4" s="39">
        <f>(($B$11*$O$17*($N$17^0.5)*EXP($B$10/CF4))/($B$6*6))*($B$5*10^-6)</f>
        <v>2.5946819450726898E-13</v>
      </c>
      <c r="CH4" s="40">
        <v>0</v>
      </c>
      <c r="CI4" s="38">
        <v>10</v>
      </c>
      <c r="CJ4" s="38">
        <f>Y18</f>
        <v>1762.2544774634364</v>
      </c>
      <c r="CK4" s="39">
        <f>(($B$11*$O$18*($N$18^0.5)*EXP($B$10/CJ4))/($B$6*6))*($B$5*10^-6)</f>
        <v>4.9568599318710859E-14</v>
      </c>
      <c r="CL4" s="40">
        <v>0</v>
      </c>
      <c r="CM4" s="38">
        <v>10</v>
      </c>
      <c r="CN4" s="38">
        <f>Y19</f>
        <v>1675.8957484955481</v>
      </c>
      <c r="CO4" s="39">
        <f>(($B$11*$O$19*($N$19^0.5)*EXP($B$10/CN4))/($B$6*6))*($B$5*10^-6)</f>
        <v>7.3747673947156553E-15</v>
      </c>
      <c r="CP4" s="40">
        <v>0</v>
      </c>
      <c r="CQ4" s="38">
        <v>10</v>
      </c>
      <c r="CR4" s="38">
        <f>Y20</f>
        <v>1587.0517391999651</v>
      </c>
      <c r="CS4" s="39">
        <f>(($B$11*$O$20*($N$20^0.5)*EXP($B$10/CR4))/($B$6*6))*($B$5*10^-6)</f>
        <v>8.1880747348534757E-16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8.7119999999999997</v>
      </c>
      <c r="F5" s="59">
        <f t="shared" ref="F5:F20" si="5">($C$19*D5)/2</f>
        <v>9.8010000000000002</v>
      </c>
      <c r="G5" s="59">
        <f t="shared" ref="G5:G20" si="6">$B$15*(1-D5)*($C$17+1)</f>
        <v>0.13750000000000012</v>
      </c>
      <c r="H5" s="60">
        <f t="shared" ref="H5:H20" si="7">$B$15*$C$21</f>
        <v>51.726190476190482</v>
      </c>
      <c r="I5" s="65">
        <f t="shared" ref="I5:I20" si="8">D5*ABS($B$36)</f>
        <v>256.608</v>
      </c>
      <c r="J5" s="65">
        <f t="shared" ref="J5:J20" si="9">E5*ABS($B$35)</f>
        <v>3428.172</v>
      </c>
      <c r="K5" s="65">
        <f t="shared" ref="K5:K20" si="10">F5*ABS($B$33)</f>
        <v>2369.8818000000001</v>
      </c>
      <c r="L5" s="53">
        <f t="shared" si="0"/>
        <v>5541.4457999999995</v>
      </c>
      <c r="M5" s="76">
        <f t="shared" si="1"/>
        <v>1.0813239368461715E-7</v>
      </c>
      <c r="N5" s="77">
        <f t="shared" ref="N5:N20" si="11">(G5*M5)/($B$5*10^-6)</f>
        <v>3.7170510329087179E-4</v>
      </c>
      <c r="O5" s="78">
        <f t="shared" ref="O5:O20" si="12">(H5*M5)/($B$5*10^-6)</f>
        <v>0.13983191980942308</v>
      </c>
      <c r="P5" s="89">
        <f t="shared" ref="P5:P20" si="13">((($B$30*(Y5^6)+$B$29*(Y5^5)+$B$28 *(Y5^4)+$B$27*(Y5^3)+$B$26*(Y5^2)+$B$25*(Y5)+$B$24)))*($C$17+1)</f>
        <v>114.72016788342086</v>
      </c>
      <c r="Q5" s="89">
        <f t="shared" ref="Q5:Q20" si="14">((($C$30*(Y5^6)+$C$29*(Y5^5)+$C$28 *(Y5^4)+$C$27*(Y5^3)+$C$26*(Y5^2)+$C$25*(Y5)+$C$24)))*($C$17+1)</f>
        <v>92.171965077100552</v>
      </c>
      <c r="R5" s="89">
        <f t="shared" ref="R5:R20" si="15">((($D$30*(Y5^6)+$D$29*(Y5^5)+$D$28 *(Y5^4)+$D$27*(Y5^3)+$D$26*(Y5^2)+$D$25*(Y5)+$D$24)))*($C$17+1)</f>
        <v>73.92713251680442</v>
      </c>
      <c r="S5" s="90">
        <f t="shared" ref="S5:S20" si="16">((($E$30*(Y5^6)+$E$29*(Y5^5)+$E$28 *(Y5^4)+$E$27*(Y5^3)+$E$26*(Y5^2)+$E$25*(Y5)+$E$24)))*($C$17+1)</f>
        <v>70.147467935265666</v>
      </c>
      <c r="T5" s="82">
        <f t="shared" ref="T5:T20" si="17">P5*E5</f>
        <v>999.44210260036243</v>
      </c>
      <c r="U5" s="83">
        <f t="shared" si="2"/>
        <v>903.37742972066258</v>
      </c>
      <c r="V5" s="83">
        <f t="shared" si="2"/>
        <v>10.164980721060617</v>
      </c>
      <c r="W5" s="84">
        <f t="shared" si="2"/>
        <v>3628.4612878420162</v>
      </c>
      <c r="X5" s="144">
        <f t="shared" si="3"/>
        <v>5541.4458008841011</v>
      </c>
      <c r="Y5" s="68">
        <v>2215.0749100020894</v>
      </c>
      <c r="Z5" s="102">
        <f t="shared" ref="Z5:Z20" si="18">M5*(E5+F5+G5+H5)</f>
        <v>7.610000000791875E-6</v>
      </c>
      <c r="AA5" s="7">
        <f>AK20</f>
        <v>2.9640085272355857E-8</v>
      </c>
      <c r="AB5" s="103">
        <f t="shared" ref="AB5:AB20" si="19">(AA5/Z5)*10^6</f>
        <v>3894.8863691552688</v>
      </c>
      <c r="AC5" s="32"/>
      <c r="AD5" s="40">
        <v>1</v>
      </c>
      <c r="AE5" s="38">
        <v>12</v>
      </c>
      <c r="AF5" s="38">
        <f>(((AE5^($B$9-1))/(AE4^($B$9-1)))*(AF4^$B$9))^(1/$B$9)</f>
        <v>2289.2433911487997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2274.5389868178881</v>
      </c>
      <c r="AK5" s="39">
        <f>(($B$11*$O$5*($N$5^0.5)*EXP($B$10/AJ5))/($B$6*6))*($B$5*10^-6)</f>
        <v>5.2338540944998604E-11</v>
      </c>
      <c r="AL5" s="40">
        <v>1</v>
      </c>
      <c r="AM5" s="38">
        <v>12</v>
      </c>
      <c r="AN5" s="38">
        <f>(((AM5^($B$9-1))/(AM4^($B$9-1)))*(AN4^$B$9))^(1/$B$9)</f>
        <v>2259.7587192460783</v>
      </c>
      <c r="AO5" s="39">
        <f t="shared" ref="AO5:AO19" si="21">(($B$11*$O$6*($N$6^0.5)*EXP($B$10/AN5))/($B$6*6))*($B$5*10^-6)</f>
        <v>6.091522633316398E-11</v>
      </c>
      <c r="AP5" s="40">
        <v>1</v>
      </c>
      <c r="AQ5" s="38">
        <v>12</v>
      </c>
      <c r="AR5" s="38">
        <f>(((AQ5^($B$9-1))/(AQ4^($B$9-1)))*(AR4^$B$9))^(1/$B$9)</f>
        <v>2244.901092106903</v>
      </c>
      <c r="AS5" s="39">
        <f t="shared" ref="AS5:AS19" si="22">(($B$11*$O$7*($N$7^0.5)*EXP($B$10/AR5))/($B$6*6))*($B$5*10^-6)</f>
        <v>6.1177681603492171E-11</v>
      </c>
      <c r="AT5" s="40">
        <v>1</v>
      </c>
      <c r="AU5" s="38">
        <v>12</v>
      </c>
      <c r="AV5" s="38">
        <f>(((AU5^($B$9-1))/(AU4^($B$9-1)))*(AV4^$B$9))^(1/$B$9)</f>
        <v>2229.9646110409544</v>
      </c>
      <c r="AW5" s="39">
        <f t="shared" ref="AW5:AW19" si="23">(($B$11*$O$8*($N$8^0.5)*EXP($B$10/AV5))/($B$6*6))*($B$5*10^-6)</f>
        <v>5.7712117199317041E-11</v>
      </c>
      <c r="AX5" s="40">
        <v>1</v>
      </c>
      <c r="AY5" s="38">
        <v>12</v>
      </c>
      <c r="AZ5" s="38">
        <f>(((AY5^($B$9-1))/(AY4^($B$9-1)))*(AZ4^$B$9))^(1/$B$9)</f>
        <v>2214.9477862051949</v>
      </c>
      <c r="BA5" s="39">
        <f t="shared" ref="BA5:BA19" si="24">(($B$11*$O$9*($N$9^0.5)*EXP($B$10/AZ5))/($B$6*6))*($B$5*10^-6)</f>
        <v>5.2512016007755137E-11</v>
      </c>
      <c r="BB5" s="40">
        <v>1</v>
      </c>
      <c r="BC5" s="38">
        <v>12</v>
      </c>
      <c r="BD5" s="38">
        <f>(((BC5^($B$9-1))/(BC4^($B$9-1)))*(BD4^$B$9))^(1/$B$9)</f>
        <v>2199.8491349897754</v>
      </c>
      <c r="BE5" s="39">
        <f t="shared" ref="BE5:BE19" si="25">(($B$11*$O$10*($N$10^0.5)*EXP($B$10/BD5))/($B$6*6))*($B$5*10^-6)</f>
        <v>4.6629960734863632E-11</v>
      </c>
      <c r="BF5" s="40">
        <v>1</v>
      </c>
      <c r="BG5" s="38">
        <v>12</v>
      </c>
      <c r="BH5" s="38">
        <f>(((BG5^($B$9-1))/(BG4^($B$9-1)))*(BH4^$B$9))^(1/$B$9)</f>
        <v>2184.6671849104032</v>
      </c>
      <c r="BI5" s="39">
        <f t="shared" ref="BI5:BI19" si="26">(($B$11*$O$11*($N$11^0.5)*EXP($B$10/BH5))/($B$6*6))*($B$5*10^-6)</f>
        <v>4.0661014225856014E-11</v>
      </c>
      <c r="BJ5" s="40">
        <v>1</v>
      </c>
      <c r="BK5" s="38">
        <v>12</v>
      </c>
      <c r="BL5" s="38">
        <f>(((BK5^($B$9-1))/(BK4^($B$9-1)))*(BL4^$B$9))^(1/$B$9)</f>
        <v>2169.4004766835797</v>
      </c>
      <c r="BM5" s="39">
        <f t="shared" ref="BM5:BM19" si="27">(($B$11*$O$12*($N$12^0.5)*EXP($B$10/BL5))/($B$6*6))*($B$5*10^-6)</f>
        <v>3.4944660790751662E-11</v>
      </c>
      <c r="BN5" s="40">
        <v>1</v>
      </c>
      <c r="BO5" s="38">
        <v>12</v>
      </c>
      <c r="BP5" s="38">
        <f>(((BO5^($B$9-1))/(BO4^($B$9-1)))*(BP4^$B$9))^(1/$B$9)</f>
        <v>2154.0475674916111</v>
      </c>
      <c r="BQ5" s="39">
        <f t="shared" ref="BQ5:BQ19" si="28">(($B$11*$O$13*($N$13^0.5)*EXP($B$10/BP5))/($B$6*6))*($B$5*10^-6)</f>
        <v>2.9666839633264116E-11</v>
      </c>
      <c r="BR5" s="40">
        <v>1</v>
      </c>
      <c r="BS5" s="38">
        <v>12</v>
      </c>
      <c r="BT5" s="38">
        <f>(((BS5^($B$9-1))/(BS4^($B$9-1)))*(BT4^$B$9))^(1/$B$9)</f>
        <v>2138.6070344431678</v>
      </c>
      <c r="BU5" s="39">
        <f t="shared" ref="BU5:BU19" si="29">(($B$11*$O$14*($N$14^0.5)*EXP($B$10/BT5))/($B$6*6))*($B$5*10^-6)</f>
        <v>2.4917825520353336E-11</v>
      </c>
      <c r="BV5" s="40">
        <v>1</v>
      </c>
      <c r="BW5" s="38">
        <v>12</v>
      </c>
      <c r="BX5" s="38">
        <f>(((BW5^($B$9-1))/(BW4^($B$9-1)))*(BX4^$B$9))^(1/$B$9)</f>
        <v>2060.0420834598735</v>
      </c>
      <c r="BY5" s="39">
        <f t="shared" ref="BY5:BY19" si="30">(($B$11*$O$15*($N$15^0.5)*EXP($B$10/BX5))/($B$6*6))*($B$5*10^-6)</f>
        <v>9.1141476246479754E-12</v>
      </c>
      <c r="BZ5" s="40">
        <v>1</v>
      </c>
      <c r="CA5" s="38">
        <v>12</v>
      </c>
      <c r="CB5" s="38">
        <f>(((CA5^($B$9-1))/(CA4^($B$9-1)))*(CB4^$B$9))^(1/$B$9)</f>
        <v>1979.0915451627243</v>
      </c>
      <c r="CC5" s="39">
        <f t="shared" ref="CC5:CC19" si="31">(($B$11*$O$16*($N$16^0.5)*EXP($B$10/CB5))/($B$6*6))*($B$5*10^-6)</f>
        <v>2.7400704922702233E-12</v>
      </c>
      <c r="CD5" s="40">
        <v>1</v>
      </c>
      <c r="CE5" s="38">
        <v>12</v>
      </c>
      <c r="CF5" s="38">
        <f>(((CE5^($B$9-1))/(CE4^($B$9-1)))*(CF4^$B$9))^(1/$B$9)</f>
        <v>1895.6256165331579</v>
      </c>
      <c r="CG5" s="39">
        <f t="shared" ref="CG5:CG19" si="32">(($B$11*$O$17*($N$17^0.5)*EXP($B$10/CF5))/($B$6*6))*($B$5*10^-6)</f>
        <v>6.7811549608610625E-13</v>
      </c>
      <c r="CH5" s="40">
        <v>1</v>
      </c>
      <c r="CI5" s="38">
        <v>12</v>
      </c>
      <c r="CJ5" s="38">
        <f>(((CI5^($B$9-1))/(CI4^($B$9-1)))*(CJ4^$B$9))^(1/$B$9)</f>
        <v>1809.5625098661753</v>
      </c>
      <c r="CK5" s="39">
        <f t="shared" ref="CK5:CK19" si="33">(($B$11*$O$18*($N$18^0.5)*EXP($B$10/CJ5))/($B$6*6))*($B$5*10^-6)</f>
        <v>1.356029756304303E-13</v>
      </c>
      <c r="CL5" s="40">
        <v>1</v>
      </c>
      <c r="CM5" s="38">
        <v>12</v>
      </c>
      <c r="CN5" s="38">
        <f>(((CM5^($B$9-1))/(CM4^($B$9-1)))*(CN4^$B$9))^(1/$B$9)</f>
        <v>1720.8854655808811</v>
      </c>
      <c r="CO5" s="39">
        <f t="shared" ref="CO5:CO19" si="34">(($B$11*$O$19*($N$19^0.5)*EXP($B$10/CN5))/($B$6*6))*($B$5*10^-6)</f>
        <v>2.124871576789957E-14</v>
      </c>
      <c r="CP5" s="40">
        <v>1</v>
      </c>
      <c r="CQ5" s="38">
        <v>12</v>
      </c>
      <c r="CR5" s="38">
        <f>(((CQ5^($B$9-1))/(CQ4^($B$9-1)))*(CR4^$B$9))^(1/$B$9)</f>
        <v>1629.6564231789573</v>
      </c>
      <c r="CS5" s="39">
        <f t="shared" ref="CS5:CS19" si="35">(($B$11*$O$20*($N$20^0.5)*EXP($B$10/CR5))/($B$6*6))*($B$5*10^-6)</f>
        <v>2.5031907064896114E-15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8.6240000000000006</v>
      </c>
      <c r="F6" s="59">
        <f t="shared" si="5"/>
        <v>9.702</v>
      </c>
      <c r="G6" s="59">
        <f t="shared" si="6"/>
        <v>0.27500000000000024</v>
      </c>
      <c r="H6" s="60">
        <f t="shared" si="7"/>
        <v>51.726190476190482</v>
      </c>
      <c r="I6" s="65">
        <f t="shared" si="8"/>
        <v>254.01599999999999</v>
      </c>
      <c r="J6" s="65">
        <f t="shared" si="9"/>
        <v>3393.5440000000003</v>
      </c>
      <c r="K6" s="65">
        <f t="shared" si="10"/>
        <v>2345.9436000000001</v>
      </c>
      <c r="L6" s="53">
        <f t="shared" si="0"/>
        <v>5485.4716000000008</v>
      </c>
      <c r="M6" s="76">
        <f t="shared" si="1"/>
        <v>1.0815026568218817E-7</v>
      </c>
      <c r="N6" s="77">
        <f t="shared" si="11"/>
        <v>7.4353307656504434E-4</v>
      </c>
      <c r="O6" s="78">
        <f t="shared" si="12"/>
        <v>0.13985503106818681</v>
      </c>
      <c r="P6" s="89">
        <f t="shared" si="13"/>
        <v>113.74366625799324</v>
      </c>
      <c r="Q6" s="89">
        <f t="shared" si="14"/>
        <v>91.331799196504306</v>
      </c>
      <c r="R6" s="89">
        <f t="shared" si="15"/>
        <v>73.31271730949706</v>
      </c>
      <c r="S6" s="90">
        <f t="shared" si="16"/>
        <v>69.564065651780325</v>
      </c>
      <c r="T6" s="82">
        <f t="shared" si="17"/>
        <v>980.92537780893372</v>
      </c>
      <c r="U6" s="83">
        <f t="shared" si="2"/>
        <v>886.10111580448472</v>
      </c>
      <c r="V6" s="83">
        <f t="shared" si="2"/>
        <v>20.16099726011171</v>
      </c>
      <c r="W6" s="84">
        <f t="shared" si="2"/>
        <v>3598.2841102022089</v>
      </c>
      <c r="X6" s="144">
        <f t="shared" si="3"/>
        <v>5485.4716010757384</v>
      </c>
      <c r="Y6" s="68">
        <v>2200.6810481904549</v>
      </c>
      <c r="Z6" s="102">
        <f t="shared" si="18"/>
        <v>7.6059043346818541E-6</v>
      </c>
      <c r="AA6" s="7">
        <f>AO20</f>
        <v>3.543641942610836E-8</v>
      </c>
      <c r="AB6" s="103">
        <f>(AA6/Z6)*10^6</f>
        <v>4659.0672018478153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2341.0963098132916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2326.0588407306245</v>
      </c>
      <c r="AK6" s="39">
        <f t="shared" ref="AK6:AK19" si="38">(($B$11*$O$5*($N$5^0.5)*EXP($B$10/AJ6))/($B$6*6))*($B$5*10^-6)</f>
        <v>1.0132322840383443E-10</v>
      </c>
      <c r="AL6" s="40">
        <v>2</v>
      </c>
      <c r="AM6" s="38">
        <v>14</v>
      </c>
      <c r="AN6" s="38">
        <f t="shared" ref="AN6:AN19" si="39">(((AM6^($B$9-1))/(AM5^($B$9-1)))*(AN5^$B$9))^(1/$B$9)</f>
        <v>2310.9437900530938</v>
      </c>
      <c r="AO6" s="39">
        <f t="shared" si="21"/>
        <v>1.1843762686209125E-10</v>
      </c>
      <c r="AP6" s="40">
        <v>2</v>
      </c>
      <c r="AQ6" s="38">
        <v>14</v>
      </c>
      <c r="AR6" s="38">
        <f t="shared" ref="AR6:AR19" si="40">(((AQ6^($B$9-1))/(AQ5^($B$9-1)))*(AR5^$B$9))^(1/$B$9)</f>
        <v>2295.7496275614199</v>
      </c>
      <c r="AS6" s="39">
        <f t="shared" si="22"/>
        <v>1.1947251352945124E-10</v>
      </c>
      <c r="AT6" s="40">
        <v>2</v>
      </c>
      <c r="AU6" s="38">
        <v>14</v>
      </c>
      <c r="AV6" s="38">
        <f t="shared" ref="AV6:AV19" si="41">(((AU6^($B$9-1))/(AU5^($B$9-1)))*(AV5^$B$9))^(1/$B$9)</f>
        <v>2280.4748250479397</v>
      </c>
      <c r="AW6" s="39">
        <f t="shared" si="23"/>
        <v>1.1321108614427394E-10</v>
      </c>
      <c r="AX6" s="40">
        <v>2</v>
      </c>
      <c r="AY6" s="38">
        <v>14</v>
      </c>
      <c r="AZ6" s="38">
        <f t="shared" ref="AZ6:AZ19" si="42">(((AY6^($B$9-1))/(AY5^($B$9-1)))*(AZ5^$B$9))^(1/$B$9)</f>
        <v>2265.1178589236551</v>
      </c>
      <c r="BA6" s="39">
        <f t="shared" si="24"/>
        <v>1.0348193711600053E-10</v>
      </c>
      <c r="BB6" s="40">
        <v>2</v>
      </c>
      <c r="BC6" s="38">
        <v>14</v>
      </c>
      <c r="BD6" s="38">
        <f t="shared" ref="BD6:BD19" si="43">(((BC6^($B$9-1))/(BC5^($B$9-1)))*(BD5^$B$9))^(1/$B$9)</f>
        <v>2249.6772129966034</v>
      </c>
      <c r="BE6" s="39">
        <f t="shared" si="25"/>
        <v>9.231939151515891E-11</v>
      </c>
      <c r="BF6" s="40">
        <v>2</v>
      </c>
      <c r="BG6" s="38">
        <v>14</v>
      </c>
      <c r="BH6" s="38">
        <f t="shared" ref="BH6:BH19" si="44">(((BG6^($B$9-1))/(BG5^($B$9-1)))*(BH5^$B$9))^(1/$B$9)</f>
        <v>2234.151381429715</v>
      </c>
      <c r="BI6" s="39">
        <f t="shared" si="26"/>
        <v>8.0884899970966756E-11</v>
      </c>
      <c r="BJ6" s="40">
        <v>2</v>
      </c>
      <c r="BK6" s="38">
        <v>14</v>
      </c>
      <c r="BL6" s="38">
        <f t="shared" ref="BL6:BL19" si="45">(((BK6^($B$9-1))/(BK5^($B$9-1)))*(BL5^$B$9))^(1/$B$9)</f>
        <v>2218.5388718857293</v>
      </c>
      <c r="BM6" s="39">
        <f t="shared" si="27"/>
        <v>6.9850905205606464E-11</v>
      </c>
      <c r="BN6" s="40">
        <v>2</v>
      </c>
      <c r="BO6" s="38">
        <v>14</v>
      </c>
      <c r="BP6" s="38">
        <f t="shared" ref="BP6:BP19" si="46">(((BO6^($B$9-1))/(BO5^($B$9-1)))*(BP5^$B$9))^(1/$B$9)</f>
        <v>2202.8382088661547</v>
      </c>
      <c r="BQ6" s="39">
        <f t="shared" si="28"/>
        <v>5.9594526531932516E-11</v>
      </c>
      <c r="BR6" s="40">
        <v>2</v>
      </c>
      <c r="BS6" s="38">
        <v>14</v>
      </c>
      <c r="BT6" s="38">
        <f t="shared" ref="BT6:BT19" si="47">(((BS6^($B$9-1))/(BS5^($B$9-1)))*(BT5^$B$9))^(1/$B$9)</f>
        <v>2187.0479372502032</v>
      </c>
      <c r="BU6" s="39">
        <f t="shared" si="29"/>
        <v>5.0307460150651858E-11</v>
      </c>
      <c r="BV6" s="40">
        <v>2</v>
      </c>
      <c r="BW6" s="38">
        <v>14</v>
      </c>
      <c r="BX6" s="38">
        <f t="shared" ref="BX6:BX19" si="48">(((BW6^($B$9-1))/(BW5^($B$9-1)))*(BX5^$B$9))^(1/$B$9)</f>
        <v>2106.7034367314764</v>
      </c>
      <c r="BY6" s="39">
        <f t="shared" si="30"/>
        <v>1.8900570975381639E-11</v>
      </c>
      <c r="BZ6" s="40">
        <v>2</v>
      </c>
      <c r="CA6" s="38">
        <v>14</v>
      </c>
      <c r="CB6" s="38">
        <f t="shared" ref="CB6:CB19" si="49">(((CA6^($B$9-1))/(CA5^($B$9-1)))*(CB5^$B$9))^(1/$B$9)</f>
        <v>2023.919313724899</v>
      </c>
      <c r="CC6" s="39">
        <f t="shared" si="31"/>
        <v>5.8543266420039159E-12</v>
      </c>
      <c r="CD6" s="40">
        <v>2</v>
      </c>
      <c r="CE6" s="38">
        <v>14</v>
      </c>
      <c r="CF6" s="38">
        <f t="shared" ref="CF6:CF19" si="50">(((CE6^($B$9-1))/(CE5^($B$9-1)))*(CF5^$B$9))^(1/$B$9)</f>
        <v>1938.5628250853229</v>
      </c>
      <c r="CG6" s="39">
        <f t="shared" si="32"/>
        <v>1.4980851904250595E-12</v>
      </c>
      <c r="CH6" s="40">
        <v>2</v>
      </c>
      <c r="CI6" s="38">
        <v>14</v>
      </c>
      <c r="CJ6" s="38">
        <f t="shared" ref="CJ6:CJ19" si="51">(((CI6^($B$9-1))/(CI5^($B$9-1)))*(CJ5^$B$9))^(1/$B$9)</f>
        <v>1850.5503305606424</v>
      </c>
      <c r="CK6" s="39">
        <f t="shared" si="33"/>
        <v>3.1108124985798801E-13</v>
      </c>
      <c r="CL6" s="40">
        <v>2</v>
      </c>
      <c r="CM6" s="38">
        <v>14</v>
      </c>
      <c r="CN6" s="38">
        <f t="shared" ref="CN6:CN19" si="52">(((CM6^($B$9-1))/(CM5^($B$9-1)))*(CN5^$B$9))^(1/$B$9)</f>
        <v>1759.8646909540682</v>
      </c>
      <c r="CO6" s="39">
        <f t="shared" si="34"/>
        <v>5.0876733511608907E-14</v>
      </c>
      <c r="CP6" s="40">
        <v>2</v>
      </c>
      <c r="CQ6" s="38">
        <v>14</v>
      </c>
      <c r="CR6" s="38">
        <f t="shared" ref="CR6:CR19" si="53">(((CQ6^($B$9-1))/(CQ5^($B$9-1)))*(CR5^$B$9))^(1/$B$9)</f>
        <v>1666.5692487390913</v>
      </c>
      <c r="CS6" s="39">
        <f t="shared" si="35"/>
        <v>6.2937217207335433E-15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8.5359999999999996</v>
      </c>
      <c r="F7" s="59">
        <f t="shared" si="5"/>
        <v>9.6029999999999998</v>
      </c>
      <c r="G7" s="59">
        <f t="shared" si="6"/>
        <v>0.41250000000000042</v>
      </c>
      <c r="H7" s="60">
        <f t="shared" si="7"/>
        <v>51.726190476190482</v>
      </c>
      <c r="I7" s="65">
        <f t="shared" si="8"/>
        <v>251.42399999999998</v>
      </c>
      <c r="J7" s="65">
        <f t="shared" si="9"/>
        <v>3358.9159999999997</v>
      </c>
      <c r="K7" s="65">
        <f t="shared" si="10"/>
        <v>2322.0054</v>
      </c>
      <c r="L7" s="53">
        <f t="shared" si="0"/>
        <v>5429.4973999999993</v>
      </c>
      <c r="M7" s="76">
        <f t="shared" si="1"/>
        <v>1.0816814358846213E-7</v>
      </c>
      <c r="N7" s="77">
        <f t="shared" si="11"/>
        <v>1.115483980756017E-3</v>
      </c>
      <c r="O7" s="78">
        <f t="shared" si="12"/>
        <v>0.13987814996781786</v>
      </c>
      <c r="P7" s="89">
        <f t="shared" si="13"/>
        <v>112.76338160691704</v>
      </c>
      <c r="Q7" s="89">
        <f t="shared" si="14"/>
        <v>90.489186384354326</v>
      </c>
      <c r="R7" s="89">
        <f t="shared" si="15"/>
        <v>72.696200739324411</v>
      </c>
      <c r="S7" s="90">
        <f t="shared" si="16"/>
        <v>68.978486592319811</v>
      </c>
      <c r="T7" s="82">
        <f t="shared" si="17"/>
        <v>962.54822539664383</v>
      </c>
      <c r="U7" s="83">
        <f t="shared" si="2"/>
        <v>868.96765684895456</v>
      </c>
      <c r="V7" s="83">
        <f t="shared" si="2"/>
        <v>29.987182804971351</v>
      </c>
      <c r="W7" s="84">
        <f t="shared" si="2"/>
        <v>3567.9943362336858</v>
      </c>
      <c r="X7" s="144">
        <f t="shared" si="3"/>
        <v>5429.4974012842558</v>
      </c>
      <c r="Y7" s="68">
        <v>2186.2118492499699</v>
      </c>
      <c r="Z7" s="102">
        <f t="shared" si="18"/>
        <v>7.6018073144940699E-6</v>
      </c>
      <c r="AA7" s="7">
        <f>AS20</f>
        <v>3.6577165905650526E-8</v>
      </c>
      <c r="AB7" s="103">
        <f t="shared" si="19"/>
        <v>4811.6407575748817</v>
      </c>
      <c r="AC7" s="32"/>
      <c r="AD7" s="40">
        <v>3</v>
      </c>
      <c r="AE7" s="38">
        <v>16</v>
      </c>
      <c r="AF7" s="38">
        <f t="shared" si="36"/>
        <v>2386.9617557524139</v>
      </c>
      <c r="AG7" s="39">
        <f t="shared" si="20"/>
        <v>0</v>
      </c>
      <c r="AH7" s="40">
        <v>3</v>
      </c>
      <c r="AI7" s="38">
        <v>16</v>
      </c>
      <c r="AJ7" s="38">
        <f t="shared" si="37"/>
        <v>2371.6296810089798</v>
      </c>
      <c r="AK7" s="39">
        <f t="shared" si="38"/>
        <v>1.7745200273589226E-10</v>
      </c>
      <c r="AL7" s="40">
        <v>3</v>
      </c>
      <c r="AM7" s="38">
        <v>16</v>
      </c>
      <c r="AN7" s="38">
        <f t="shared" si="39"/>
        <v>2356.2185047355852</v>
      </c>
      <c r="AO7" s="39">
        <f t="shared" si="21"/>
        <v>2.0818689637526015E-10</v>
      </c>
      <c r="AP7" s="40">
        <v>3</v>
      </c>
      <c r="AQ7" s="38">
        <v>16</v>
      </c>
      <c r="AR7" s="38">
        <f t="shared" si="40"/>
        <v>2340.726666733754</v>
      </c>
      <c r="AS7" s="39">
        <f t="shared" si="22"/>
        <v>2.1079143459567252E-10</v>
      </c>
      <c r="AT7" s="40">
        <v>3</v>
      </c>
      <c r="AU7" s="38">
        <v>16</v>
      </c>
      <c r="AV7" s="38">
        <f t="shared" si="41"/>
        <v>2325.152608856034</v>
      </c>
      <c r="AW7" s="39">
        <f t="shared" si="23"/>
        <v>2.0050516366891588E-10</v>
      </c>
      <c r="AX7" s="40">
        <v>3</v>
      </c>
      <c r="AY7" s="38">
        <v>16</v>
      </c>
      <c r="AZ7" s="38">
        <f t="shared" si="42"/>
        <v>2309.4947776641293</v>
      </c>
      <c r="BA7" s="39">
        <f t="shared" si="24"/>
        <v>1.839857299662203E-10</v>
      </c>
      <c r="BB7" s="40">
        <v>3</v>
      </c>
      <c r="BC7" s="38">
        <v>16</v>
      </c>
      <c r="BD7" s="38">
        <f t="shared" si="43"/>
        <v>2293.7516272616876</v>
      </c>
      <c r="BE7" s="39">
        <f t="shared" si="25"/>
        <v>1.6478885847440548E-10</v>
      </c>
      <c r="BF7" s="40">
        <v>3</v>
      </c>
      <c r="BG7" s="38">
        <v>16</v>
      </c>
      <c r="BH7" s="38">
        <f t="shared" si="44"/>
        <v>2277.9216223101307</v>
      </c>
      <c r="BI7" s="39">
        <f t="shared" si="26"/>
        <v>1.4496095987792222E-10</v>
      </c>
      <c r="BJ7" s="40">
        <v>3</v>
      </c>
      <c r="BK7" s="38">
        <v>16</v>
      </c>
      <c r="BL7" s="38">
        <f t="shared" si="45"/>
        <v>2262.0032412351611</v>
      </c>
      <c r="BM7" s="39">
        <f t="shared" si="27"/>
        <v>1.2570101274621998E-10</v>
      </c>
      <c r="BN7" s="40">
        <v>3</v>
      </c>
      <c r="BO7" s="38">
        <v>16</v>
      </c>
      <c r="BP7" s="38">
        <f t="shared" si="46"/>
        <v>2245.9949796311498</v>
      </c>
      <c r="BQ7" s="39">
        <f t="shared" si="28"/>
        <v>1.0769407369600792E-10</v>
      </c>
      <c r="BR7" s="40">
        <v>3</v>
      </c>
      <c r="BS7" s="38">
        <v>16</v>
      </c>
      <c r="BT7" s="38">
        <f t="shared" si="47"/>
        <v>2229.895353869395</v>
      </c>
      <c r="BU7" s="39">
        <f t="shared" si="29"/>
        <v>9.1300516177494979E-11</v>
      </c>
      <c r="BV7" s="40">
        <v>3</v>
      </c>
      <c r="BW7" s="38">
        <v>16</v>
      </c>
      <c r="BX7" s="38">
        <f t="shared" si="48"/>
        <v>2147.976788956305</v>
      </c>
      <c r="BY7" s="39">
        <f t="shared" si="30"/>
        <v>3.5090319281641817E-11</v>
      </c>
      <c r="BZ7" s="40">
        <v>3</v>
      </c>
      <c r="CA7" s="38">
        <v>16</v>
      </c>
      <c r="CB7" s="38">
        <f t="shared" si="49"/>
        <v>2063.5708058398041</v>
      </c>
      <c r="CC7" s="39">
        <f t="shared" si="31"/>
        <v>1.1147576361754807E-11</v>
      </c>
      <c r="CD7" s="40">
        <v>3</v>
      </c>
      <c r="CE7" s="38">
        <v>16</v>
      </c>
      <c r="CF7" s="38">
        <f t="shared" si="50"/>
        <v>1976.5420607454885</v>
      </c>
      <c r="CG7" s="39">
        <f t="shared" si="32"/>
        <v>2.9346451031959204E-12</v>
      </c>
      <c r="CH7" s="40">
        <v>3</v>
      </c>
      <c r="CI7" s="38">
        <v>16</v>
      </c>
      <c r="CJ7" s="38">
        <f t="shared" si="51"/>
        <v>1886.8052747883437</v>
      </c>
      <c r="CK7" s="39">
        <f t="shared" si="33"/>
        <v>6.2918938983165243E-13</v>
      </c>
      <c r="CL7" s="40">
        <v>3</v>
      </c>
      <c r="CM7" s="38">
        <v>16</v>
      </c>
      <c r="CN7" s="38">
        <f t="shared" si="52"/>
        <v>1794.3429729900454</v>
      </c>
      <c r="CO7" s="39">
        <f t="shared" si="34"/>
        <v>1.0670632403000855E-13</v>
      </c>
      <c r="CP7" s="40">
        <v>3</v>
      </c>
      <c r="CQ7" s="38">
        <v>16</v>
      </c>
      <c r="CR7" s="38">
        <f t="shared" si="53"/>
        <v>1699.2197387943008</v>
      </c>
      <c r="CS7" s="39">
        <f t="shared" si="35"/>
        <v>1.3758965681595296E-14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8.4480000000000004</v>
      </c>
      <c r="F8" s="59">
        <f t="shared" si="5"/>
        <v>9.5039999999999996</v>
      </c>
      <c r="G8" s="59">
        <f t="shared" si="6"/>
        <v>0.55000000000000049</v>
      </c>
      <c r="H8" s="60">
        <f t="shared" si="7"/>
        <v>51.726190476190482</v>
      </c>
      <c r="I8" s="65">
        <f t="shared" si="8"/>
        <v>248.83199999999999</v>
      </c>
      <c r="J8" s="65">
        <f t="shared" si="9"/>
        <v>3324.288</v>
      </c>
      <c r="K8" s="65">
        <f t="shared" si="10"/>
        <v>2298.0672</v>
      </c>
      <c r="L8" s="53">
        <f t="shared" si="0"/>
        <v>5373.5231999999996</v>
      </c>
      <c r="M8" s="76">
        <f t="shared" si="1"/>
        <v>1.0818602740636978E-7</v>
      </c>
      <c r="N8" s="77">
        <f t="shared" si="11"/>
        <v>1.4875578768375859E-3</v>
      </c>
      <c r="O8" s="78">
        <f t="shared" si="12"/>
        <v>0.13990127651210618</v>
      </c>
      <c r="P8" s="89">
        <f t="shared" si="13"/>
        <v>111.77928376801198</v>
      </c>
      <c r="Q8" s="89">
        <f t="shared" si="14"/>
        <v>89.644122081365225</v>
      </c>
      <c r="R8" s="89">
        <f t="shared" si="15"/>
        <v>72.077569612753564</v>
      </c>
      <c r="S8" s="90">
        <f t="shared" si="16"/>
        <v>68.390720061145515</v>
      </c>
      <c r="T8" s="82">
        <f t="shared" si="17"/>
        <v>944.31138927216523</v>
      </c>
      <c r="U8" s="83">
        <f t="shared" si="2"/>
        <v>851.97773626129504</v>
      </c>
      <c r="V8" s="83">
        <f t="shared" si="2"/>
        <v>39.642663287014493</v>
      </c>
      <c r="W8" s="84">
        <f t="shared" si="2"/>
        <v>3537.5914126866346</v>
      </c>
      <c r="X8" s="144">
        <f t="shared" si="3"/>
        <v>5373.5232015071088</v>
      </c>
      <c r="Y8" s="68">
        <v>2171.6658578887968</v>
      </c>
      <c r="Z8" s="102">
        <f t="shared" si="18"/>
        <v>7.5977089395569001E-6</v>
      </c>
      <c r="AA8" s="7">
        <f>AW20</f>
        <v>3.5482264246838918E-8</v>
      </c>
      <c r="AB8" s="103">
        <f t="shared" si="19"/>
        <v>4670.1268144273308</v>
      </c>
      <c r="AC8" s="32"/>
      <c r="AD8" s="40">
        <v>4</v>
      </c>
      <c r="AE8" s="38">
        <v>18</v>
      </c>
      <c r="AF8" s="38">
        <f t="shared" si="36"/>
        <v>2428.1632315605539</v>
      </c>
      <c r="AG8" s="39">
        <f t="shared" si="20"/>
        <v>0</v>
      </c>
      <c r="AH8" s="40">
        <v>4</v>
      </c>
      <c r="AI8" s="38">
        <v>18</v>
      </c>
      <c r="AJ8" s="38">
        <f t="shared" si="37"/>
        <v>2412.5665090467446</v>
      </c>
      <c r="AK8" s="39">
        <f t="shared" si="38"/>
        <v>2.8831387682882132E-10</v>
      </c>
      <c r="AL8" s="40">
        <v>4</v>
      </c>
      <c r="AM8" s="38">
        <v>18</v>
      </c>
      <c r="AN8" s="38">
        <f t="shared" si="39"/>
        <v>2396.8893196271933</v>
      </c>
      <c r="AO8" s="39">
        <f t="shared" si="21"/>
        <v>3.3932565644607724E-10</v>
      </c>
      <c r="AP8" s="40">
        <v>4</v>
      </c>
      <c r="AQ8" s="38">
        <v>18</v>
      </c>
      <c r="AR8" s="38">
        <f t="shared" si="40"/>
        <v>2381.1300761727534</v>
      </c>
      <c r="AS8" s="39">
        <f t="shared" si="22"/>
        <v>3.44683461579511E-10</v>
      </c>
      <c r="AT8" s="40">
        <v>4</v>
      </c>
      <c r="AU8" s="38">
        <v>18</v>
      </c>
      <c r="AV8" s="38">
        <f t="shared" si="41"/>
        <v>2365.2871936407064</v>
      </c>
      <c r="AW8" s="39">
        <f t="shared" si="23"/>
        <v>3.2894518972958511E-10</v>
      </c>
      <c r="AX8" s="40">
        <v>4</v>
      </c>
      <c r="AY8" s="38">
        <v>18</v>
      </c>
      <c r="AZ8" s="38">
        <f t="shared" si="42"/>
        <v>2349.3590917787724</v>
      </c>
      <c r="BA8" s="39">
        <f t="shared" si="24"/>
        <v>3.0285849107504727E-10</v>
      </c>
      <c r="BB8" s="40">
        <v>4</v>
      </c>
      <c r="BC8" s="38">
        <v>18</v>
      </c>
      <c r="BD8" s="38">
        <f t="shared" si="43"/>
        <v>2333.3441980067992</v>
      </c>
      <c r="BE8" s="39">
        <f t="shared" si="25"/>
        <v>2.7218807939129174E-10</v>
      </c>
      <c r="BF8" s="40">
        <v>4</v>
      </c>
      <c r="BG8" s="38">
        <v>18</v>
      </c>
      <c r="BH8" s="38">
        <f t="shared" si="44"/>
        <v>2317.2409504846473</v>
      </c>
      <c r="BI8" s="39">
        <f t="shared" si="26"/>
        <v>2.4027404253980787E-10</v>
      </c>
      <c r="BJ8" s="40">
        <v>4</v>
      </c>
      <c r="BK8" s="38">
        <v>18</v>
      </c>
      <c r="BL8" s="38">
        <f t="shared" si="45"/>
        <v>2301.0478013740421</v>
      </c>
      <c r="BM8" s="39">
        <f t="shared" si="27"/>
        <v>2.0909273860964208E-10</v>
      </c>
      <c r="BN8" s="40">
        <v>4</v>
      </c>
      <c r="BO8" s="38">
        <v>18</v>
      </c>
      <c r="BP8" s="38">
        <f t="shared" si="46"/>
        <v>2284.7632203017283</v>
      </c>
      <c r="BQ8" s="39">
        <f t="shared" si="28"/>
        <v>1.7979067021915695E-10</v>
      </c>
      <c r="BR8" s="40">
        <v>4</v>
      </c>
      <c r="BS8" s="38">
        <v>18</v>
      </c>
      <c r="BT8" s="38">
        <f t="shared" si="47"/>
        <v>2268.3856980300088</v>
      </c>
      <c r="BU8" s="39">
        <f t="shared" si="29"/>
        <v>1.5298736032114396E-10</v>
      </c>
      <c r="BV8" s="40">
        <v>4</v>
      </c>
      <c r="BW8" s="38">
        <v>18</v>
      </c>
      <c r="BX8" s="38">
        <f t="shared" si="48"/>
        <v>2185.0531323427672</v>
      </c>
      <c r="BY8" s="39">
        <f t="shared" si="30"/>
        <v>5.9967977488120342E-11</v>
      </c>
      <c r="BZ8" s="40">
        <v>4</v>
      </c>
      <c r="CA8" s="38">
        <v>18</v>
      </c>
      <c r="CB8" s="38">
        <f t="shared" si="49"/>
        <v>2099.1902129921368</v>
      </c>
      <c r="CC8" s="39">
        <f t="shared" si="31"/>
        <v>1.9472959013848907E-11</v>
      </c>
      <c r="CD8" s="40">
        <v>4</v>
      </c>
      <c r="CE8" s="38">
        <v>18</v>
      </c>
      <c r="CF8" s="38">
        <f t="shared" si="50"/>
        <v>2010.659260027513</v>
      </c>
      <c r="CG8" s="39">
        <f t="shared" si="32"/>
        <v>5.2538009044880354E-12</v>
      </c>
      <c r="CH8" s="40">
        <v>4</v>
      </c>
      <c r="CI8" s="38">
        <v>18</v>
      </c>
      <c r="CJ8" s="38">
        <f t="shared" si="51"/>
        <v>1919.3735225604398</v>
      </c>
      <c r="CK8" s="39">
        <f t="shared" si="33"/>
        <v>1.1580524730188107E-12</v>
      </c>
      <c r="CL8" s="40">
        <v>4</v>
      </c>
      <c r="CM8" s="38">
        <v>18</v>
      </c>
      <c r="CN8" s="38">
        <f t="shared" si="52"/>
        <v>1825.3152239760486</v>
      </c>
      <c r="CO8" s="39">
        <f t="shared" si="34"/>
        <v>2.0267010369381154E-13</v>
      </c>
      <c r="CP8" s="40">
        <v>4</v>
      </c>
      <c r="CQ8" s="38">
        <v>18</v>
      </c>
      <c r="CR8" s="38">
        <f t="shared" si="53"/>
        <v>1728.5500624963572</v>
      </c>
      <c r="CS8" s="39">
        <f t="shared" si="35"/>
        <v>2.7088282475570004E-14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8.36</v>
      </c>
      <c r="F9" s="59">
        <f t="shared" si="5"/>
        <v>9.4049999999999994</v>
      </c>
      <c r="G9" s="59">
        <f t="shared" si="6"/>
        <v>0.68750000000000067</v>
      </c>
      <c r="H9" s="60">
        <f t="shared" si="7"/>
        <v>51.726190476190482</v>
      </c>
      <c r="I9" s="65">
        <f t="shared" si="8"/>
        <v>246.23999999999998</v>
      </c>
      <c r="J9" s="65">
        <f t="shared" si="9"/>
        <v>3289.66</v>
      </c>
      <c r="K9" s="65">
        <f t="shared" si="10"/>
        <v>2274.1289999999999</v>
      </c>
      <c r="L9" s="53">
        <f t="shared" si="0"/>
        <v>5317.549</v>
      </c>
      <c r="M9" s="76">
        <f t="shared" si="1"/>
        <v>1.0820391713884376E-7</v>
      </c>
      <c r="N9" s="77">
        <f t="shared" si="11"/>
        <v>1.859754825823879E-3</v>
      </c>
      <c r="O9" s="78">
        <f t="shared" si="12"/>
        <v>0.13992441070484413</v>
      </c>
      <c r="P9" s="89">
        <f t="shared" si="13"/>
        <v>110.79134240828643</v>
      </c>
      <c r="Q9" s="89">
        <f t="shared" si="14"/>
        <v>88.796602415987664</v>
      </c>
      <c r="R9" s="89">
        <f t="shared" si="15"/>
        <v>71.456810315125011</v>
      </c>
      <c r="S9" s="90">
        <f t="shared" si="16"/>
        <v>67.800755170790865</v>
      </c>
      <c r="T9" s="82">
        <f t="shared" si="17"/>
        <v>926.21562253327443</v>
      </c>
      <c r="U9" s="83">
        <f t="shared" si="2"/>
        <v>835.13204572236396</v>
      </c>
      <c r="V9" s="83">
        <f t="shared" si="2"/>
        <v>49.126557091648493</v>
      </c>
      <c r="W9" s="84">
        <f t="shared" si="2"/>
        <v>3507.0747763938848</v>
      </c>
      <c r="X9" s="144">
        <f t="shared" si="3"/>
        <v>5317.5490017411721</v>
      </c>
      <c r="Y9" s="68">
        <v>2157.0416232133916</v>
      </c>
      <c r="Z9" s="102">
        <f t="shared" si="18"/>
        <v>7.5936092091982788E-6</v>
      </c>
      <c r="AA9" s="7">
        <f>BA20</f>
        <v>3.3217892614316149E-8</v>
      </c>
      <c r="AB9" s="103">
        <f t="shared" si="19"/>
        <v>4374.453793866388</v>
      </c>
      <c r="AC9" s="32"/>
      <c r="AD9" s="40">
        <v>5</v>
      </c>
      <c r="AE9" s="38">
        <v>20</v>
      </c>
      <c r="AF9" s="38">
        <f t="shared" si="36"/>
        <v>2465.621468174264</v>
      </c>
      <c r="AG9" s="39">
        <f t="shared" si="20"/>
        <v>0</v>
      </c>
      <c r="AH9" s="40">
        <v>5</v>
      </c>
      <c r="AI9" s="38">
        <v>20</v>
      </c>
      <c r="AJ9" s="38">
        <f t="shared" si="37"/>
        <v>2449.7841416867486</v>
      </c>
      <c r="AK9" s="39">
        <f t="shared" si="38"/>
        <v>4.4196342662888018E-10</v>
      </c>
      <c r="AL9" s="40">
        <v>5</v>
      </c>
      <c r="AM9" s="38">
        <v>20</v>
      </c>
      <c r="AN9" s="38">
        <f t="shared" si="39"/>
        <v>2433.8651069649204</v>
      </c>
      <c r="AO9" s="39">
        <f t="shared" si="21"/>
        <v>5.2161600515568014E-10</v>
      </c>
      <c r="AP9" s="40">
        <v>5</v>
      </c>
      <c r="AQ9" s="38">
        <v>20</v>
      </c>
      <c r="AR9" s="38">
        <f t="shared" si="40"/>
        <v>2417.8627523956688</v>
      </c>
      <c r="AS9" s="39">
        <f t="shared" si="22"/>
        <v>5.3136205288727677E-10</v>
      </c>
      <c r="AT9" s="40">
        <v>5</v>
      </c>
      <c r="AU9" s="38">
        <v>20</v>
      </c>
      <c r="AV9" s="38">
        <f t="shared" si="41"/>
        <v>2401.7754684844986</v>
      </c>
      <c r="AW9" s="39">
        <f t="shared" si="23"/>
        <v>5.0857226115391103E-10</v>
      </c>
      <c r="AX9" s="40">
        <v>5</v>
      </c>
      <c r="AY9" s="38">
        <v>20</v>
      </c>
      <c r="AZ9" s="38">
        <f t="shared" si="42"/>
        <v>2385.6016506012543</v>
      </c>
      <c r="BA9" s="39">
        <f t="shared" si="24"/>
        <v>4.6962565327843846E-10</v>
      </c>
      <c r="BB9" s="40">
        <v>5</v>
      </c>
      <c r="BC9" s="38">
        <v>20</v>
      </c>
      <c r="BD9" s="38">
        <f t="shared" si="43"/>
        <v>2369.3397019062609</v>
      </c>
      <c r="BE9" s="39">
        <f t="shared" si="25"/>
        <v>4.2333944632422596E-10</v>
      </c>
      <c r="BF9" s="40">
        <v>5</v>
      </c>
      <c r="BG9" s="38">
        <v>20</v>
      </c>
      <c r="BH9" s="38">
        <f t="shared" si="44"/>
        <v>2352.9880364655382</v>
      </c>
      <c r="BI9" s="39">
        <f t="shared" si="26"/>
        <v>3.7485171967204379E-10</v>
      </c>
      <c r="BJ9" s="40">
        <v>5</v>
      </c>
      <c r="BK9" s="38">
        <v>20</v>
      </c>
      <c r="BL9" s="38">
        <f t="shared" si="45"/>
        <v>2336.5450825629728</v>
      </c>
      <c r="BM9" s="39">
        <f t="shared" si="27"/>
        <v>3.2722831424548711E-10</v>
      </c>
      <c r="BN9" s="40">
        <v>5</v>
      </c>
      <c r="BO9" s="38">
        <v>20</v>
      </c>
      <c r="BP9" s="38">
        <f t="shared" si="46"/>
        <v>2320.009286216894</v>
      </c>
      <c r="BQ9" s="39">
        <f t="shared" si="28"/>
        <v>2.8227047457930317E-10</v>
      </c>
      <c r="BR9" s="40">
        <v>5</v>
      </c>
      <c r="BS9" s="38">
        <v>20</v>
      </c>
      <c r="BT9" s="38">
        <f t="shared" si="47"/>
        <v>2303.3791149072404</v>
      </c>
      <c r="BU9" s="39">
        <f t="shared" si="29"/>
        <v>2.4097290867742374E-10</v>
      </c>
      <c r="BV9" s="40">
        <v>5</v>
      </c>
      <c r="BW9" s="38">
        <v>20</v>
      </c>
      <c r="BX9" s="38">
        <f t="shared" si="48"/>
        <v>2218.7610133373332</v>
      </c>
      <c r="BY9" s="39">
        <f t="shared" si="30"/>
        <v>9.6107458224646419E-11</v>
      </c>
      <c r="BZ9" s="40">
        <v>5</v>
      </c>
      <c r="CA9" s="38">
        <v>20</v>
      </c>
      <c r="CB9" s="38">
        <f t="shared" si="49"/>
        <v>2131.573523419298</v>
      </c>
      <c r="CC9" s="39">
        <f t="shared" si="31"/>
        <v>3.1816184050459517E-11</v>
      </c>
      <c r="CD9" s="40">
        <v>5</v>
      </c>
      <c r="CE9" s="38">
        <v>20</v>
      </c>
      <c r="CF9" s="38">
        <f t="shared" si="50"/>
        <v>2041.6768412727629</v>
      </c>
      <c r="CG9" s="39">
        <f t="shared" si="32"/>
        <v>8.7715800382408409E-12</v>
      </c>
      <c r="CH9" s="40">
        <v>5</v>
      </c>
      <c r="CI9" s="38">
        <v>20</v>
      </c>
      <c r="CJ9" s="38">
        <f t="shared" si="51"/>
        <v>1948.982877740385</v>
      </c>
      <c r="CK9" s="39">
        <f t="shared" si="33"/>
        <v>1.9811600105262635E-12</v>
      </c>
      <c r="CL9" s="40">
        <v>5</v>
      </c>
      <c r="CM9" s="38">
        <v>20</v>
      </c>
      <c r="CN9" s="38">
        <f t="shared" si="52"/>
        <v>1853.4735819750535</v>
      </c>
      <c r="CO9" s="39">
        <f t="shared" si="34"/>
        <v>3.564489404691431E-13</v>
      </c>
      <c r="CP9" s="40">
        <v>5</v>
      </c>
      <c r="CQ9" s="38">
        <v>20</v>
      </c>
      <c r="CR9" s="38">
        <f t="shared" si="53"/>
        <v>1755.2156656971845</v>
      </c>
      <c r="CS9" s="39">
        <f t="shared" si="35"/>
        <v>4.9171783796836265E-14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8.2720000000000002</v>
      </c>
      <c r="F10" s="59">
        <f t="shared" si="5"/>
        <v>9.3059999999999992</v>
      </c>
      <c r="G10" s="59">
        <f t="shared" si="6"/>
        <v>0.82500000000000084</v>
      </c>
      <c r="H10" s="60">
        <f t="shared" si="7"/>
        <v>51.726190476190482</v>
      </c>
      <c r="I10" s="65">
        <f t="shared" si="8"/>
        <v>243.64799999999997</v>
      </c>
      <c r="J10" s="65">
        <f t="shared" si="9"/>
        <v>3255.0320000000002</v>
      </c>
      <c r="K10" s="65">
        <f t="shared" si="10"/>
        <v>2250.1907999999999</v>
      </c>
      <c r="L10" s="53">
        <f t="shared" si="0"/>
        <v>5261.5747999999994</v>
      </c>
      <c r="M10" s="76">
        <f t="shared" si="1"/>
        <v>1.0822181278881868E-7</v>
      </c>
      <c r="N10" s="77">
        <f t="shared" si="11"/>
        <v>2.2320748887693876E-3</v>
      </c>
      <c r="O10" s="78">
        <f t="shared" si="12"/>
        <v>0.13994755254982658</v>
      </c>
      <c r="P10" s="89">
        <f t="shared" si="13"/>
        <v>109.79952705763907</v>
      </c>
      <c r="Q10" s="89">
        <f t="shared" si="14"/>
        <v>87.946624250485513</v>
      </c>
      <c r="R10" s="89">
        <f t="shared" si="15"/>
        <v>70.833908795221433</v>
      </c>
      <c r="S10" s="90">
        <f t="shared" si="16"/>
        <v>67.208580839355236</v>
      </c>
      <c r="T10" s="82">
        <f t="shared" si="17"/>
        <v>908.26168782079037</v>
      </c>
      <c r="U10" s="83">
        <f t="shared" si="2"/>
        <v>818.43128527501813</v>
      </c>
      <c r="V10" s="83">
        <f t="shared" si="2"/>
        <v>58.437974756057741</v>
      </c>
      <c r="W10" s="84">
        <f t="shared" si="2"/>
        <v>3476.4438541309351</v>
      </c>
      <c r="X10" s="144">
        <f t="shared" si="3"/>
        <v>5261.5748019828006</v>
      </c>
      <c r="Y10" s="68">
        <v>2142.3377013742938</v>
      </c>
      <c r="Z10" s="102">
        <f t="shared" si="18"/>
        <v>7.5895081227456918E-6</v>
      </c>
      <c r="AA10" s="7">
        <f>BE20</f>
        <v>3.0366668705581539E-8</v>
      </c>
      <c r="AB10" s="103">
        <f t="shared" si="19"/>
        <v>4001.1379149292807</v>
      </c>
      <c r="AC10" s="32"/>
      <c r="AD10" s="40">
        <v>6</v>
      </c>
      <c r="AE10" s="38">
        <v>22</v>
      </c>
      <c r="AF10" s="38">
        <f t="shared" si="36"/>
        <v>2500.0041210400059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2483.9459458512724</v>
      </c>
      <c r="AK10" s="39">
        <f t="shared" si="38"/>
        <v>6.4681652442398076E-10</v>
      </c>
      <c r="AL10" s="40">
        <v>6</v>
      </c>
      <c r="AM10" s="38">
        <v>22</v>
      </c>
      <c r="AN10" s="38">
        <f t="shared" si="39"/>
        <v>2467.8049230214301</v>
      </c>
      <c r="AO10" s="39">
        <f t="shared" si="21"/>
        <v>7.652925238125074E-10</v>
      </c>
      <c r="AP10" s="40">
        <v>6</v>
      </c>
      <c r="AQ10" s="38">
        <v>22</v>
      </c>
      <c r="AR10" s="38">
        <f t="shared" si="40"/>
        <v>2451.5794184637107</v>
      </c>
      <c r="AS10" s="39">
        <f t="shared" si="22"/>
        <v>7.8157184225525701E-10</v>
      </c>
      <c r="AT10" s="40">
        <v>6</v>
      </c>
      <c r="AU10" s="38">
        <v>22</v>
      </c>
      <c r="AV10" s="38">
        <f t="shared" si="41"/>
        <v>2435.2678002395041</v>
      </c>
      <c r="AW10" s="39">
        <f t="shared" si="23"/>
        <v>7.4998657723025456E-10</v>
      </c>
      <c r="AX10" s="40">
        <v>6</v>
      </c>
      <c r="AY10" s="38">
        <v>22</v>
      </c>
      <c r="AZ10" s="38">
        <f t="shared" si="42"/>
        <v>2418.868441342373</v>
      </c>
      <c r="BA10" s="39">
        <f t="shared" si="24"/>
        <v>6.9437869272539012E-10</v>
      </c>
      <c r="BB10" s="40">
        <v>6</v>
      </c>
      <c r="BC10" s="38">
        <v>22</v>
      </c>
      <c r="BD10" s="38">
        <f t="shared" si="43"/>
        <v>2402.379722664999</v>
      </c>
      <c r="BE10" s="39">
        <f t="shared" si="25"/>
        <v>6.2762327153574088E-10</v>
      </c>
      <c r="BF10" s="40">
        <v>6</v>
      </c>
      <c r="BG10" s="38">
        <v>22</v>
      </c>
      <c r="BH10" s="38">
        <f t="shared" si="44"/>
        <v>2385.8000361578283</v>
      </c>
      <c r="BI10" s="39">
        <f t="shared" si="26"/>
        <v>5.5726044015708304E-10</v>
      </c>
      <c r="BJ10" s="40">
        <v>6</v>
      </c>
      <c r="BK10" s="38">
        <v>22</v>
      </c>
      <c r="BL10" s="38">
        <f t="shared" si="45"/>
        <v>2369.1277881874539</v>
      </c>
      <c r="BM10" s="39">
        <f t="shared" si="27"/>
        <v>4.878220129996418E-10</v>
      </c>
      <c r="BN10" s="40">
        <v>6</v>
      </c>
      <c r="BO10" s="38">
        <v>22</v>
      </c>
      <c r="BP10" s="38">
        <f t="shared" si="46"/>
        <v>2352.3614031021998</v>
      </c>
      <c r="BQ10" s="39">
        <f t="shared" si="28"/>
        <v>4.2199951383349972E-10</v>
      </c>
      <c r="BR10" s="40">
        <v>6</v>
      </c>
      <c r="BS10" s="38">
        <v>22</v>
      </c>
      <c r="BT10" s="38">
        <f t="shared" si="47"/>
        <v>2335.49932701129</v>
      </c>
      <c r="BU10" s="39">
        <f t="shared" si="29"/>
        <v>3.6130639429092267E-10</v>
      </c>
      <c r="BV10" s="40">
        <v>6</v>
      </c>
      <c r="BW10" s="38">
        <v>22</v>
      </c>
      <c r="BX10" s="38">
        <f t="shared" si="48"/>
        <v>2249.7012410642224</v>
      </c>
      <c r="BY10" s="39">
        <f t="shared" si="30"/>
        <v>1.4634341895139127E-10</v>
      </c>
      <c r="BZ10" s="40">
        <v>6</v>
      </c>
      <c r="CA10" s="38">
        <v>22</v>
      </c>
      <c r="CB10" s="38">
        <f t="shared" si="49"/>
        <v>2161.2979371054753</v>
      </c>
      <c r="CC10" s="39">
        <f t="shared" si="31"/>
        <v>4.928715157390796E-11</v>
      </c>
      <c r="CD10" s="40">
        <v>6</v>
      </c>
      <c r="CE10" s="38">
        <v>22</v>
      </c>
      <c r="CF10" s="38">
        <f t="shared" si="50"/>
        <v>2070.1476617144285</v>
      </c>
      <c r="CG10" s="39">
        <f t="shared" si="32"/>
        <v>1.3852657101672978E-11</v>
      </c>
      <c r="CH10" s="40">
        <v>6</v>
      </c>
      <c r="CI10" s="38">
        <v>22</v>
      </c>
      <c r="CJ10" s="38">
        <f t="shared" si="51"/>
        <v>1976.1610973461068</v>
      </c>
      <c r="CK10" s="39">
        <f t="shared" si="33"/>
        <v>3.1975207618952449E-12</v>
      </c>
      <c r="CL10" s="40">
        <v>6</v>
      </c>
      <c r="CM10" s="38">
        <v>22</v>
      </c>
      <c r="CN10" s="38">
        <f t="shared" si="52"/>
        <v>1879.3199414375463</v>
      </c>
      <c r="CO10" s="39">
        <f t="shared" si="34"/>
        <v>5.8966302265423813E-13</v>
      </c>
      <c r="CP10" s="40">
        <v>6</v>
      </c>
      <c r="CQ10" s="38">
        <v>22</v>
      </c>
      <c r="CR10" s="38">
        <f t="shared" si="53"/>
        <v>1779.6918359922402</v>
      </c>
      <c r="CS10" s="39">
        <f t="shared" si="35"/>
        <v>8.3668164707470441E-14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8.1840000000000011</v>
      </c>
      <c r="F11" s="59">
        <f t="shared" si="5"/>
        <v>9.2070000000000007</v>
      </c>
      <c r="G11" s="59">
        <f t="shared" si="6"/>
        <v>0.96249999999999936</v>
      </c>
      <c r="H11" s="60">
        <f t="shared" si="7"/>
        <v>51.726190476190482</v>
      </c>
      <c r="I11" s="65">
        <f t="shared" si="8"/>
        <v>241.05600000000001</v>
      </c>
      <c r="J11" s="65">
        <f t="shared" si="9"/>
        <v>3220.4040000000005</v>
      </c>
      <c r="K11" s="65">
        <f t="shared" si="10"/>
        <v>2226.2526000000003</v>
      </c>
      <c r="L11" s="53">
        <f t="shared" si="0"/>
        <v>5205.6006000000007</v>
      </c>
      <c r="M11" s="76">
        <f t="shared" si="1"/>
        <v>1.0823971435923108E-7</v>
      </c>
      <c r="N11" s="77">
        <f t="shared" si="11"/>
        <v>2.6045181267689965E-3</v>
      </c>
      <c r="O11" s="78">
        <f t="shared" si="12"/>
        <v>0.13997070205085094</v>
      </c>
      <c r="P11" s="89">
        <f t="shared" si="13"/>
        <v>108.80380714574204</v>
      </c>
      <c r="Q11" s="89">
        <f t="shared" si="14"/>
        <v>87.094185228485529</v>
      </c>
      <c r="R11" s="89">
        <f t="shared" si="15"/>
        <v>70.208850549745449</v>
      </c>
      <c r="S11" s="90">
        <f t="shared" si="16"/>
        <v>66.614185788156647</v>
      </c>
      <c r="T11" s="82">
        <f t="shared" si="17"/>
        <v>890.45035768075297</v>
      </c>
      <c r="U11" s="83">
        <f t="shared" si="2"/>
        <v>801.87616339866634</v>
      </c>
      <c r="V11" s="83">
        <f t="shared" si="2"/>
        <v>67.576018654129953</v>
      </c>
      <c r="W11" s="84">
        <f t="shared" si="2"/>
        <v>3445.6980624945318</v>
      </c>
      <c r="X11" s="144">
        <f t="shared" si="3"/>
        <v>5205.6006022280808</v>
      </c>
      <c r="Y11" s="68">
        <v>2127.5526583828928</v>
      </c>
      <c r="Z11" s="102">
        <f t="shared" si="18"/>
        <v>7.5854056795261847E-6</v>
      </c>
      <c r="AA11" s="7">
        <f>BI20</f>
        <v>2.7276387533286471E-8</v>
      </c>
      <c r="AB11" s="103">
        <f t="shared" si="19"/>
        <v>3595.9035924615528</v>
      </c>
      <c r="AC11" s="32"/>
      <c r="AD11" s="40">
        <v>7</v>
      </c>
      <c r="AE11" s="38">
        <v>24</v>
      </c>
      <c r="AF11" s="38">
        <f t="shared" si="36"/>
        <v>2531.8115115539072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2515.5490292422892</v>
      </c>
      <c r="AK11" s="39">
        <f t="shared" si="38"/>
        <v>9.1156511370349245E-10</v>
      </c>
      <c r="AL11" s="40">
        <v>7</v>
      </c>
      <c r="AM11" s="38">
        <v>24</v>
      </c>
      <c r="AN11" s="38">
        <f t="shared" si="39"/>
        <v>2499.2026452243908</v>
      </c>
      <c r="AO11" s="39">
        <f t="shared" si="21"/>
        <v>1.0809575985423599E-9</v>
      </c>
      <c r="AP11" s="40">
        <v>7</v>
      </c>
      <c r="AQ11" s="38">
        <v>24</v>
      </c>
      <c r="AR11" s="38">
        <f t="shared" si="40"/>
        <v>2482.770704623063</v>
      </c>
      <c r="AS11" s="39">
        <f t="shared" si="22"/>
        <v>1.1064778550013927E-9</v>
      </c>
      <c r="AT11" s="40">
        <v>7</v>
      </c>
      <c r="AU11" s="38">
        <v>24</v>
      </c>
      <c r="AV11" s="38">
        <f t="shared" si="41"/>
        <v>2466.2515547366465</v>
      </c>
      <c r="AW11" s="39">
        <f t="shared" si="23"/>
        <v>1.0642374739025568E-9</v>
      </c>
      <c r="AX11" s="40">
        <v>7</v>
      </c>
      <c r="AY11" s="38">
        <v>24</v>
      </c>
      <c r="AZ11" s="38">
        <f t="shared" si="42"/>
        <v>2449.6435478584062</v>
      </c>
      <c r="BA11" s="39">
        <f t="shared" si="24"/>
        <v>9.8767000637223151E-10</v>
      </c>
      <c r="BB11" s="40">
        <v>7</v>
      </c>
      <c r="BC11" s="38">
        <v>24</v>
      </c>
      <c r="BD11" s="38">
        <f t="shared" si="43"/>
        <v>2432.9450442812249</v>
      </c>
      <c r="BE11" s="39">
        <f t="shared" si="25"/>
        <v>8.94879869321263E-10</v>
      </c>
      <c r="BF11" s="40">
        <v>7</v>
      </c>
      <c r="BG11" s="38">
        <v>24</v>
      </c>
      <c r="BH11" s="38">
        <f t="shared" si="44"/>
        <v>2416.1544154964445</v>
      </c>
      <c r="BI11" s="39">
        <f t="shared" si="26"/>
        <v>7.9651611282879753E-10</v>
      </c>
      <c r="BJ11" s="40">
        <v>7</v>
      </c>
      <c r="BK11" s="38">
        <v>24</v>
      </c>
      <c r="BL11" s="38">
        <f t="shared" si="45"/>
        <v>2399.2700475949546</v>
      </c>
      <c r="BM11" s="39">
        <f t="shared" si="27"/>
        <v>6.9901981377690638E-10</v>
      </c>
      <c r="BN11" s="40">
        <v>7</v>
      </c>
      <c r="BO11" s="38">
        <v>24</v>
      </c>
      <c r="BP11" s="38">
        <f t="shared" si="46"/>
        <v>2382.2903448781731</v>
      </c>
      <c r="BQ11" s="39">
        <f t="shared" si="28"/>
        <v>6.0625251562165537E-10</v>
      </c>
      <c r="BR11" s="40">
        <v>7</v>
      </c>
      <c r="BS11" s="38">
        <v>24</v>
      </c>
      <c r="BT11" s="38">
        <f t="shared" si="47"/>
        <v>2365.213733685267</v>
      </c>
      <c r="BU11" s="39">
        <f t="shared" si="29"/>
        <v>5.2041911720348542E-10</v>
      </c>
      <c r="BV11" s="40">
        <v>7</v>
      </c>
      <c r="BW11" s="38">
        <v>24</v>
      </c>
      <c r="BX11" s="38">
        <f t="shared" si="48"/>
        <v>2278.3240442475912</v>
      </c>
      <c r="BY11" s="39">
        <f t="shared" si="30"/>
        <v>2.1374439627443093E-10</v>
      </c>
      <c r="BZ11" s="40">
        <v>7</v>
      </c>
      <c r="CA11" s="38">
        <v>24</v>
      </c>
      <c r="CB11" s="38">
        <f t="shared" si="49"/>
        <v>2188.7959907782051</v>
      </c>
      <c r="CC11" s="39">
        <f t="shared" si="31"/>
        <v>7.3111326720584622E-11</v>
      </c>
      <c r="CD11" s="40">
        <v>7</v>
      </c>
      <c r="CE11" s="38">
        <v>24</v>
      </c>
      <c r="CF11" s="38">
        <f t="shared" si="50"/>
        <v>2096.4860163368994</v>
      </c>
      <c r="CG11" s="39">
        <f t="shared" si="32"/>
        <v>2.090857075135147E-11</v>
      </c>
      <c r="CH11" s="40">
        <v>7</v>
      </c>
      <c r="CI11" s="38">
        <v>24</v>
      </c>
      <c r="CJ11" s="38">
        <f t="shared" si="51"/>
        <v>2001.3036669973594</v>
      </c>
      <c r="CK11" s="39">
        <f t="shared" si="33"/>
        <v>4.9216188721812738E-12</v>
      </c>
      <c r="CL11" s="40">
        <v>7</v>
      </c>
      <c r="CM11" s="38">
        <v>24</v>
      </c>
      <c r="CN11" s="38">
        <f t="shared" si="52"/>
        <v>1903.2304073342982</v>
      </c>
      <c r="CO11" s="39">
        <f t="shared" si="34"/>
        <v>9.280038359683017E-13</v>
      </c>
      <c r="CP11" s="40">
        <v>7</v>
      </c>
      <c r="CQ11" s="38">
        <v>24</v>
      </c>
      <c r="CR11" s="38">
        <f t="shared" si="53"/>
        <v>1802.3347399560378</v>
      </c>
      <c r="CS11" s="39">
        <f t="shared" si="35"/>
        <v>1.3506140268710494E-13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8.0960000000000019</v>
      </c>
      <c r="F12" s="59">
        <f t="shared" si="5"/>
        <v>9.1080000000000005</v>
      </c>
      <c r="G12" s="59">
        <f t="shared" si="6"/>
        <v>1.0999999999999996</v>
      </c>
      <c r="H12" s="60">
        <f t="shared" si="7"/>
        <v>51.726190476190482</v>
      </c>
      <c r="I12" s="65">
        <f t="shared" si="8"/>
        <v>238.464</v>
      </c>
      <c r="J12" s="65">
        <f t="shared" si="9"/>
        <v>3185.7760000000007</v>
      </c>
      <c r="K12" s="65">
        <f t="shared" si="10"/>
        <v>2202.3144000000002</v>
      </c>
      <c r="L12" s="53">
        <f t="shared" si="0"/>
        <v>5149.626400000001</v>
      </c>
      <c r="M12" s="76">
        <f t="shared" si="1"/>
        <v>1.0825762185301944E-7</v>
      </c>
      <c r="N12" s="77">
        <f t="shared" si="11"/>
        <v>2.9770846009580338E-3</v>
      </c>
      <c r="O12" s="78">
        <f t="shared" si="12"/>
        <v>0.13999385921171711</v>
      </c>
      <c r="P12" s="89">
        <f t="shared" si="13"/>
        <v>107.80415204228714</v>
      </c>
      <c r="Q12" s="89">
        <f t="shared" si="14"/>
        <v>86.239283823945954</v>
      </c>
      <c r="R12" s="89">
        <f t="shared" si="15"/>
        <v>69.581620607760001</v>
      </c>
      <c r="S12" s="90">
        <f t="shared" si="16"/>
        <v>66.017558539769439</v>
      </c>
      <c r="T12" s="82">
        <f t="shared" si="17"/>
        <v>872.78241493435689</v>
      </c>
      <c r="U12" s="83">
        <f t="shared" si="2"/>
        <v>785.46739706849974</v>
      </c>
      <c r="V12" s="83">
        <f t="shared" si="2"/>
        <v>76.539782668535977</v>
      </c>
      <c r="W12" s="84">
        <f t="shared" si="2"/>
        <v>3414.8368078011695</v>
      </c>
      <c r="X12" s="144">
        <f t="shared" si="3"/>
        <v>5149.6264024725624</v>
      </c>
      <c r="Y12" s="68">
        <v>2112.6850731062491</v>
      </c>
      <c r="Z12" s="102">
        <f t="shared" si="18"/>
        <v>7.5813018788663529E-6</v>
      </c>
      <c r="AA12" s="7">
        <f>BM20</f>
        <v>2.416197010492014E-8</v>
      </c>
      <c r="AB12" s="103">
        <f t="shared" si="19"/>
        <v>3187.0476193902896</v>
      </c>
      <c r="AC12" s="32"/>
      <c r="AD12" s="40">
        <v>8</v>
      </c>
      <c r="AE12" s="38">
        <v>26</v>
      </c>
      <c r="AF12" s="38">
        <f t="shared" si="36"/>
        <v>2561.4287185758849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2544.975997258276</v>
      </c>
      <c r="AK12" s="39">
        <f t="shared" si="38"/>
        <v>1.2451074031618948E-9</v>
      </c>
      <c r="AL12" s="40">
        <v>8</v>
      </c>
      <c r="AM12" s="38">
        <v>26</v>
      </c>
      <c r="AN12" s="38">
        <f t="shared" si="39"/>
        <v>2528.4383927497092</v>
      </c>
      <c r="AO12" s="39">
        <f t="shared" si="21"/>
        <v>1.479495013358022E-9</v>
      </c>
      <c r="AP12" s="40">
        <v>8</v>
      </c>
      <c r="AQ12" s="38">
        <v>26</v>
      </c>
      <c r="AR12" s="38">
        <f t="shared" si="40"/>
        <v>2511.8142308142355</v>
      </c>
      <c r="AS12" s="39">
        <f t="shared" si="22"/>
        <v>1.5175733515894081E-9</v>
      </c>
      <c r="AT12" s="40">
        <v>8</v>
      </c>
      <c r="AU12" s="38">
        <v>26</v>
      </c>
      <c r="AV12" s="38">
        <f t="shared" si="41"/>
        <v>2495.1018394168354</v>
      </c>
      <c r="AW12" s="39">
        <f t="shared" si="23"/>
        <v>1.462731236538886E-9</v>
      </c>
      <c r="AX12" s="40">
        <v>8</v>
      </c>
      <c r="AY12" s="38">
        <v>26</v>
      </c>
      <c r="AZ12" s="38">
        <f t="shared" si="42"/>
        <v>2478.2995515758575</v>
      </c>
      <c r="BA12" s="39">
        <f t="shared" si="24"/>
        <v>1.3604240959436916E-9</v>
      </c>
      <c r="BB12" s="40">
        <v>8</v>
      </c>
      <c r="BC12" s="38">
        <v>26</v>
      </c>
      <c r="BD12" s="38">
        <f t="shared" si="43"/>
        <v>2461.4057084028414</v>
      </c>
      <c r="BE12" s="39">
        <f t="shared" si="25"/>
        <v>1.2353261735342628E-9</v>
      </c>
      <c r="BF12" s="40">
        <v>8</v>
      </c>
      <c r="BG12" s="38">
        <v>26</v>
      </c>
      <c r="BH12" s="38">
        <f t="shared" si="44"/>
        <v>2444.4186623387791</v>
      </c>
      <c r="BI12" s="39">
        <f t="shared" si="26"/>
        <v>1.1020073532768549E-9</v>
      </c>
      <c r="BJ12" s="40">
        <v>8</v>
      </c>
      <c r="BK12" s="38">
        <v>26</v>
      </c>
      <c r="BL12" s="38">
        <f t="shared" si="45"/>
        <v>2427.336780595012</v>
      </c>
      <c r="BM12" s="39">
        <f t="shared" si="27"/>
        <v>9.693298801819883E-10</v>
      </c>
      <c r="BN12" s="40">
        <v>8</v>
      </c>
      <c r="BO12" s="38">
        <v>26</v>
      </c>
      <c r="BP12" s="38">
        <f t="shared" si="46"/>
        <v>2410.15844880642</v>
      </c>
      <c r="BQ12" s="39">
        <f t="shared" si="28"/>
        <v>8.4265080740106073E-10</v>
      </c>
      <c r="BR12" s="40">
        <v>8</v>
      </c>
      <c r="BS12" s="38">
        <v>26</v>
      </c>
      <c r="BT12" s="38">
        <f t="shared" si="47"/>
        <v>2392.8820749034439</v>
      </c>
      <c r="BU12" s="39">
        <f t="shared" si="29"/>
        <v>7.2506965952899736E-10</v>
      </c>
      <c r="BV12" s="40">
        <v>8</v>
      </c>
      <c r="BW12" s="38">
        <v>26</v>
      </c>
      <c r="BX12" s="38">
        <f t="shared" si="48"/>
        <v>2304.9759472718474</v>
      </c>
      <c r="BY12" s="39">
        <f t="shared" si="30"/>
        <v>3.0158799186304781E-10</v>
      </c>
      <c r="BZ12" s="40">
        <v>8</v>
      </c>
      <c r="CA12" s="38">
        <v>26</v>
      </c>
      <c r="CB12" s="38">
        <f t="shared" si="49"/>
        <v>2214.4005919469409</v>
      </c>
      <c r="CC12" s="39">
        <f t="shared" si="31"/>
        <v>1.0462121098445396E-10</v>
      </c>
      <c r="CD12" s="40">
        <v>8</v>
      </c>
      <c r="CE12" s="38">
        <v>26</v>
      </c>
      <c r="CF12" s="38">
        <f t="shared" si="50"/>
        <v>2121.0107726551223</v>
      </c>
      <c r="CG12" s="39">
        <f t="shared" si="32"/>
        <v>3.0395700931724447E-11</v>
      </c>
      <c r="CH12" s="40">
        <v>8</v>
      </c>
      <c r="CI12" s="38">
        <v>26</v>
      </c>
      <c r="CJ12" s="38">
        <f t="shared" si="51"/>
        <v>2024.7149773373321</v>
      </c>
      <c r="CK12" s="39">
        <f t="shared" si="33"/>
        <v>7.2832252860996502E-12</v>
      </c>
      <c r="CL12" s="40">
        <v>8</v>
      </c>
      <c r="CM12" s="38">
        <v>26</v>
      </c>
      <c r="CN12" s="38">
        <f t="shared" si="52"/>
        <v>1925.4944537403226</v>
      </c>
      <c r="CO12" s="39">
        <f t="shared" si="34"/>
        <v>1.4013181153264411E-12</v>
      </c>
      <c r="CP12" s="40">
        <v>8</v>
      </c>
      <c r="CQ12" s="38">
        <v>26</v>
      </c>
      <c r="CR12" s="38">
        <f t="shared" si="53"/>
        <v>1823.418505817983</v>
      </c>
      <c r="CS12" s="39">
        <f t="shared" si="35"/>
        <v>2.0870747658541966E-13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8.0080000000000009</v>
      </c>
      <c r="F13" s="59">
        <f t="shared" si="5"/>
        <v>9.0090000000000003</v>
      </c>
      <c r="G13" s="59">
        <f t="shared" si="6"/>
        <v>1.2374999999999996</v>
      </c>
      <c r="H13" s="60">
        <f t="shared" si="7"/>
        <v>51.726190476190482</v>
      </c>
      <c r="I13" s="65">
        <f t="shared" si="8"/>
        <v>235.87199999999999</v>
      </c>
      <c r="J13" s="65">
        <f t="shared" si="9"/>
        <v>3151.1480000000001</v>
      </c>
      <c r="K13" s="65">
        <f t="shared" si="10"/>
        <v>2178.3762000000002</v>
      </c>
      <c r="L13" s="53">
        <f t="shared" si="0"/>
        <v>5093.6521999999995</v>
      </c>
      <c r="M13" s="76">
        <f t="shared" si="1"/>
        <v>1.0827553527312419E-7</v>
      </c>
      <c r="N13" s="77">
        <f t="shared" si="11"/>
        <v>3.3497743725122786E-3</v>
      </c>
      <c r="O13" s="78">
        <f t="shared" si="12"/>
        <v>0.14001702403622759</v>
      </c>
      <c r="P13" s="89">
        <f t="shared" si="13"/>
        <v>106.8005311008236</v>
      </c>
      <c r="Q13" s="89">
        <f t="shared" si="14"/>
        <v>85.381919391494634</v>
      </c>
      <c r="R13" s="89">
        <f t="shared" si="15"/>
        <v>68.952203515170808</v>
      </c>
      <c r="S13" s="90">
        <f t="shared" si="16"/>
        <v>65.418687416501584</v>
      </c>
      <c r="T13" s="82">
        <f t="shared" si="17"/>
        <v>855.25865305539548</v>
      </c>
      <c r="U13" s="83">
        <f t="shared" si="2"/>
        <v>769.20571179797514</v>
      </c>
      <c r="V13" s="83">
        <f t="shared" si="2"/>
        <v>85.32835185002385</v>
      </c>
      <c r="W13" s="84">
        <f t="shared" si="2"/>
        <v>3383.8594860083263</v>
      </c>
      <c r="X13" s="144">
        <f t="shared" si="3"/>
        <v>5093.6522027117207</v>
      </c>
      <c r="Y13" s="68">
        <v>2097.7335404467708</v>
      </c>
      <c r="Z13" s="102">
        <f t="shared" si="18"/>
        <v>7.5771967200923495E-6</v>
      </c>
      <c r="AA13" s="7">
        <f>BQ20</f>
        <v>2.1156354075659843E-8</v>
      </c>
      <c r="AB13" s="103">
        <f t="shared" si="19"/>
        <v>2792.1083293983679</v>
      </c>
      <c r="AC13" s="32"/>
      <c r="AD13" s="40">
        <v>9</v>
      </c>
      <c r="AE13" s="38">
        <v>28</v>
      </c>
      <c r="AF13" s="38">
        <f t="shared" si="36"/>
        <v>2589.1587630038957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2572.5279244153317</v>
      </c>
      <c r="AK13" s="39">
        <f t="shared" si="38"/>
        <v>1.6564905329440802E-9</v>
      </c>
      <c r="AL13" s="40">
        <v>9</v>
      </c>
      <c r="AM13" s="38">
        <v>28</v>
      </c>
      <c r="AN13" s="38">
        <f t="shared" si="39"/>
        <v>2555.8112836898172</v>
      </c>
      <c r="AO13" s="39">
        <f t="shared" si="21"/>
        <v>1.9719984581861277E-9</v>
      </c>
      <c r="AP13" s="40">
        <v>9</v>
      </c>
      <c r="AQ13" s="38">
        <v>28</v>
      </c>
      <c r="AR13" s="38">
        <f t="shared" si="40"/>
        <v>2539.007148466113</v>
      </c>
      <c r="AS13" s="39">
        <f t="shared" si="22"/>
        <v>2.0266030228087098E-9</v>
      </c>
      <c r="AT13" s="40">
        <v>9</v>
      </c>
      <c r="AU13" s="38">
        <v>28</v>
      </c>
      <c r="AV13" s="38">
        <f t="shared" si="41"/>
        <v>2522.1138286077385</v>
      </c>
      <c r="AW13" s="39">
        <f t="shared" si="23"/>
        <v>1.9571537135069532E-9</v>
      </c>
      <c r="AX13" s="40">
        <v>9</v>
      </c>
      <c r="AY13" s="38">
        <v>28</v>
      </c>
      <c r="AZ13" s="38">
        <f t="shared" si="42"/>
        <v>2505.1296390862867</v>
      </c>
      <c r="BA13" s="39">
        <f t="shared" si="24"/>
        <v>1.8238624735820066E-9</v>
      </c>
      <c r="BB13" s="40">
        <v>9</v>
      </c>
      <c r="BC13" s="38">
        <v>28</v>
      </c>
      <c r="BD13" s="38">
        <f t="shared" si="43"/>
        <v>2488.0529030541556</v>
      </c>
      <c r="BE13" s="39">
        <f t="shared" si="25"/>
        <v>1.6594847280793659E-9</v>
      </c>
      <c r="BF13" s="40">
        <v>9</v>
      </c>
      <c r="BG13" s="38">
        <v>28</v>
      </c>
      <c r="BH13" s="38">
        <f t="shared" si="44"/>
        <v>2470.881955115864</v>
      </c>
      <c r="BI13" s="39">
        <f t="shared" si="26"/>
        <v>1.4834296451213384E-9</v>
      </c>
      <c r="BJ13" s="40">
        <v>9</v>
      </c>
      <c r="BK13" s="38">
        <v>28</v>
      </c>
      <c r="BL13" s="38">
        <f t="shared" si="45"/>
        <v>2453.615144806161</v>
      </c>
      <c r="BM13" s="39">
        <f t="shared" si="27"/>
        <v>1.3075624881895679E-9</v>
      </c>
      <c r="BN13" s="40">
        <v>9</v>
      </c>
      <c r="BO13" s="38">
        <v>28</v>
      </c>
      <c r="BP13" s="38">
        <f t="shared" si="46"/>
        <v>2436.2508402828089</v>
      </c>
      <c r="BQ13" s="39">
        <f t="shared" si="28"/>
        <v>1.1391082564119332E-9</v>
      </c>
      <c r="BR13" s="40">
        <v>9</v>
      </c>
      <c r="BS13" s="38">
        <v>28</v>
      </c>
      <c r="BT13" s="38">
        <f t="shared" si="47"/>
        <v>2418.7874322404832</v>
      </c>
      <c r="BU13" s="39">
        <f t="shared" si="29"/>
        <v>9.8229583233168364E-10</v>
      </c>
      <c r="BV13" s="40">
        <v>9</v>
      </c>
      <c r="BW13" s="38">
        <v>28</v>
      </c>
      <c r="BX13" s="38">
        <f t="shared" si="48"/>
        <v>2329.9296322835785</v>
      </c>
      <c r="BY13" s="39">
        <f t="shared" si="30"/>
        <v>4.1333818614448122E-10</v>
      </c>
      <c r="BZ13" s="40">
        <v>9</v>
      </c>
      <c r="CA13" s="38">
        <v>28</v>
      </c>
      <c r="CB13" s="38">
        <f t="shared" si="49"/>
        <v>2238.373707556515</v>
      </c>
      <c r="CC13" s="39">
        <f t="shared" si="31"/>
        <v>1.4524810733701819E-10</v>
      </c>
      <c r="CD13" s="40">
        <v>9</v>
      </c>
      <c r="CE13" s="38">
        <v>28</v>
      </c>
      <c r="CF13" s="38">
        <f t="shared" si="50"/>
        <v>2143.9728494568212</v>
      </c>
      <c r="CG13" s="39">
        <f t="shared" si="32"/>
        <v>4.2813120635226472E-11</v>
      </c>
      <c r="CH13" s="40">
        <v>9</v>
      </c>
      <c r="CI13" s="38">
        <v>28</v>
      </c>
      <c r="CJ13" s="38">
        <f t="shared" si="51"/>
        <v>2046.6345552152748</v>
      </c>
      <c r="CK13" s="39">
        <f t="shared" si="33"/>
        <v>1.0427104873845916E-11</v>
      </c>
      <c r="CL13" s="40">
        <v>9</v>
      </c>
      <c r="CM13" s="38">
        <v>28</v>
      </c>
      <c r="CN13" s="38">
        <f t="shared" si="52"/>
        <v>1946.3398695666094</v>
      </c>
      <c r="CO13" s="39">
        <f t="shared" si="34"/>
        <v>2.0436529783959967E-12</v>
      </c>
      <c r="CP13" s="40">
        <v>9</v>
      </c>
      <c r="CQ13" s="38">
        <v>28</v>
      </c>
      <c r="CR13" s="38">
        <f t="shared" si="53"/>
        <v>1843.1588467497822</v>
      </c>
      <c r="CS13" s="39">
        <f t="shared" si="35"/>
        <v>3.1087226495344669E-13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7.9200000000000008</v>
      </c>
      <c r="F14" s="59">
        <f t="shared" si="5"/>
        <v>8.91</v>
      </c>
      <c r="G14" s="59">
        <f t="shared" si="6"/>
        <v>1.3749999999999998</v>
      </c>
      <c r="H14" s="60">
        <f t="shared" si="7"/>
        <v>51.726190476190482</v>
      </c>
      <c r="I14" s="65">
        <f t="shared" si="8"/>
        <v>233.28</v>
      </c>
      <c r="J14" s="65">
        <f t="shared" si="9"/>
        <v>3116.5200000000004</v>
      </c>
      <c r="K14" s="65">
        <f t="shared" si="10"/>
        <v>2154.4380000000001</v>
      </c>
      <c r="L14" s="53">
        <f t="shared" si="0"/>
        <v>5037.6780000000008</v>
      </c>
      <c r="M14" s="76">
        <f t="shared" si="1"/>
        <v>1.082934546224877E-7</v>
      </c>
      <c r="N14" s="77">
        <f t="shared" si="11"/>
        <v>3.7225875026480142E-3</v>
      </c>
      <c r="O14" s="78">
        <f t="shared" si="12"/>
        <v>0.14004019652818725</v>
      </c>
      <c r="P14" s="89">
        <f t="shared" si="13"/>
        <v>105.7929137063612</v>
      </c>
      <c r="Q14" s="89">
        <f t="shared" si="14"/>
        <v>84.522092218031744</v>
      </c>
      <c r="R14" s="89">
        <f t="shared" si="15"/>
        <v>68.320583319310842</v>
      </c>
      <c r="S14" s="90">
        <f t="shared" si="16"/>
        <v>64.817560539338274</v>
      </c>
      <c r="T14" s="82">
        <f t="shared" si="17"/>
        <v>837.87987655438087</v>
      </c>
      <c r="U14" s="83">
        <f t="shared" si="2"/>
        <v>753.09184166266289</v>
      </c>
      <c r="V14" s="83">
        <f t="shared" si="2"/>
        <v>93.940802064052392</v>
      </c>
      <c r="W14" s="84">
        <f t="shared" si="2"/>
        <v>3352.7654826598196</v>
      </c>
      <c r="X14" s="144">
        <f t="shared" si="3"/>
        <v>5037.6780029409156</v>
      </c>
      <c r="Y14" s="68">
        <v>2082.6966747122706</v>
      </c>
      <c r="Z14" s="102">
        <f t="shared" si="18"/>
        <v>7.5730902025298778E-6</v>
      </c>
      <c r="AA14" s="7">
        <f>BU20</f>
        <v>1.8339270610000623E-8</v>
      </c>
      <c r="AB14" s="103">
        <f t="shared" si="19"/>
        <v>2421.6363623761117</v>
      </c>
      <c r="AC14" s="32"/>
      <c r="AD14" s="40">
        <v>10</v>
      </c>
      <c r="AE14" s="38">
        <v>30</v>
      </c>
      <c r="AF14" s="38">
        <f t="shared" si="36"/>
        <v>2615.2445891577813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2598.4461945388907</v>
      </c>
      <c r="AK14" s="39">
        <f t="shared" si="38"/>
        <v>2.1548633519504331E-9</v>
      </c>
      <c r="AL14" s="40">
        <v>10</v>
      </c>
      <c r="AM14" s="38">
        <v>30</v>
      </c>
      <c r="AN14" s="38">
        <f t="shared" si="39"/>
        <v>2581.5611333248089</v>
      </c>
      <c r="AO14" s="39">
        <f t="shared" si="21"/>
        <v>2.5697122233945691E-9</v>
      </c>
      <c r="AP14" s="40">
        <v>10</v>
      </c>
      <c r="AQ14" s="38">
        <v>30</v>
      </c>
      <c r="AR14" s="38">
        <f t="shared" si="40"/>
        <v>2564.5876961037225</v>
      </c>
      <c r="AS14" s="39">
        <f t="shared" si="22"/>
        <v>2.6454988306240366E-9</v>
      </c>
      <c r="AT14" s="40">
        <v>10</v>
      </c>
      <c r="AU14" s="38">
        <v>30</v>
      </c>
      <c r="AV14" s="38">
        <f t="shared" si="41"/>
        <v>2547.524175710997</v>
      </c>
      <c r="AW14" s="39">
        <f t="shared" si="23"/>
        <v>2.5594052255051837E-9</v>
      </c>
      <c r="AX14" s="40">
        <v>10</v>
      </c>
      <c r="AY14" s="38">
        <v>30</v>
      </c>
      <c r="AZ14" s="38">
        <f t="shared" si="42"/>
        <v>2530.3688701415235</v>
      </c>
      <c r="BA14" s="39">
        <f t="shared" si="24"/>
        <v>2.3894400686391502E-9</v>
      </c>
      <c r="BB14" s="40">
        <v>10</v>
      </c>
      <c r="BC14" s="38">
        <v>30</v>
      </c>
      <c r="BD14" s="38">
        <f t="shared" si="43"/>
        <v>2513.1200856534324</v>
      </c>
      <c r="BE14" s="39">
        <f t="shared" si="25"/>
        <v>2.1781231460133576E-9</v>
      </c>
      <c r="BF14" s="40">
        <v>10</v>
      </c>
      <c r="BG14" s="38">
        <v>30</v>
      </c>
      <c r="BH14" s="38">
        <f t="shared" si="44"/>
        <v>2495.776140072348</v>
      </c>
      <c r="BI14" s="39">
        <f t="shared" si="26"/>
        <v>1.9507288287088992E-9</v>
      </c>
      <c r="BJ14" s="40">
        <v>10</v>
      </c>
      <c r="BK14" s="38">
        <v>30</v>
      </c>
      <c r="BL14" s="38">
        <f t="shared" si="45"/>
        <v>2478.3353663045491</v>
      </c>
      <c r="BM14" s="39">
        <f t="shared" si="27"/>
        <v>1.7227781155979888E-9</v>
      </c>
      <c r="BN14" s="40">
        <v>10</v>
      </c>
      <c r="BO14" s="38">
        <v>30</v>
      </c>
      <c r="BP14" s="38">
        <f t="shared" si="46"/>
        <v>2460.7961160669552</v>
      </c>
      <c r="BQ14" s="39">
        <f t="shared" si="28"/>
        <v>1.5037842365895724E-9</v>
      </c>
      <c r="BR14" s="40">
        <v>10</v>
      </c>
      <c r="BS14" s="38">
        <v>30</v>
      </c>
      <c r="BT14" s="38">
        <f t="shared" si="47"/>
        <v>2443.1567638404586</v>
      </c>
      <c r="BU14" s="39">
        <f t="shared" si="29"/>
        <v>1.2993725809439456E-9</v>
      </c>
      <c r="BV14" s="40">
        <v>10</v>
      </c>
      <c r="BW14" s="38">
        <v>30</v>
      </c>
      <c r="BX14" s="38">
        <f t="shared" si="48"/>
        <v>2353.4037197775497</v>
      </c>
      <c r="BY14" s="39">
        <f t="shared" si="30"/>
        <v>5.5262472250739075E-10</v>
      </c>
      <c r="BZ14" s="40">
        <v>10</v>
      </c>
      <c r="CA14" s="38">
        <v>30</v>
      </c>
      <c r="CB14" s="38">
        <f t="shared" si="49"/>
        <v>2260.9253672836321</v>
      </c>
      <c r="CC14" s="39">
        <f t="shared" si="31"/>
        <v>1.9651428652178471E-10</v>
      </c>
      <c r="CD14" s="40">
        <v>10</v>
      </c>
      <c r="CE14" s="38">
        <v>30</v>
      </c>
      <c r="CF14" s="38">
        <f t="shared" si="50"/>
        <v>2165.5734186566397</v>
      </c>
      <c r="CG14" s="39">
        <f t="shared" si="32"/>
        <v>5.8700399454959191E-11</v>
      </c>
      <c r="CH14" s="40">
        <v>10</v>
      </c>
      <c r="CI14" s="38">
        <v>30</v>
      </c>
      <c r="CJ14" s="38">
        <f t="shared" si="51"/>
        <v>2067.2544391601036</v>
      </c>
      <c r="CK14" s="39">
        <f t="shared" si="33"/>
        <v>1.4512649595162368E-11</v>
      </c>
      <c r="CL14" s="40">
        <v>10</v>
      </c>
      <c r="CM14" s="38">
        <v>30</v>
      </c>
      <c r="CN14" s="38">
        <f t="shared" si="52"/>
        <v>1965.9492825540858</v>
      </c>
      <c r="CO14" s="39">
        <f t="shared" si="34"/>
        <v>2.8932698098476665E-12</v>
      </c>
      <c r="CP14" s="40">
        <v>10</v>
      </c>
      <c r="CQ14" s="38">
        <v>30</v>
      </c>
      <c r="CR14" s="38">
        <f t="shared" si="53"/>
        <v>1861.7287088753976</v>
      </c>
      <c r="CS14" s="39">
        <f t="shared" si="35"/>
        <v>4.4876171757224903E-13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7.48</v>
      </c>
      <c r="F15" s="59">
        <f t="shared" si="5"/>
        <v>8.4150000000000009</v>
      </c>
      <c r="G15" s="59">
        <f t="shared" si="6"/>
        <v>2.0625000000000004</v>
      </c>
      <c r="H15" s="60">
        <f t="shared" si="7"/>
        <v>51.726190476190482</v>
      </c>
      <c r="I15" s="65">
        <f t="shared" si="8"/>
        <v>220.32</v>
      </c>
      <c r="J15" s="65">
        <f t="shared" si="9"/>
        <v>2943.38</v>
      </c>
      <c r="K15" s="65">
        <f t="shared" si="10"/>
        <v>2034.7470000000003</v>
      </c>
      <c r="L15" s="53">
        <f t="shared" si="0"/>
        <v>4757.8070000000007</v>
      </c>
      <c r="M15" s="76">
        <f t="shared" si="1"/>
        <v>1.0838314041130626E-7</v>
      </c>
      <c r="N15" s="77">
        <f t="shared" si="11"/>
        <v>5.58850567745798E-3</v>
      </c>
      <c r="O15" s="78">
        <f t="shared" si="12"/>
        <v>0.14015617413307313</v>
      </c>
      <c r="P15" s="89">
        <f t="shared" si="13"/>
        <v>100.69381747267997</v>
      </c>
      <c r="Q15" s="89">
        <f t="shared" si="14"/>
        <v>80.186097264570563</v>
      </c>
      <c r="R15" s="89">
        <f t="shared" si="15"/>
        <v>65.128840659827247</v>
      </c>
      <c r="S15" s="90">
        <f t="shared" si="16"/>
        <v>61.777659969300174</v>
      </c>
      <c r="T15" s="82">
        <f t="shared" si="17"/>
        <v>753.18975469564623</v>
      </c>
      <c r="U15" s="83">
        <f t="shared" si="2"/>
        <v>674.76600848136138</v>
      </c>
      <c r="V15" s="83">
        <f t="shared" si="2"/>
        <v>134.32823386089373</v>
      </c>
      <c r="W15" s="84">
        <f t="shared" si="2"/>
        <v>3195.5230067453485</v>
      </c>
      <c r="X15" s="144">
        <f t="shared" si="3"/>
        <v>4757.8070037832504</v>
      </c>
      <c r="Y15" s="68">
        <v>2006.1856750164136</v>
      </c>
      <c r="Z15" s="102">
        <f t="shared" si="18"/>
        <v>7.552537209258959E-6</v>
      </c>
      <c r="AA15" s="7">
        <f>BY20</f>
        <v>7.9380345613719648E-9</v>
      </c>
      <c r="AB15" s="103">
        <f t="shared" si="19"/>
        <v>1051.0420990234129</v>
      </c>
      <c r="AC15" s="32"/>
      <c r="AD15" s="40">
        <v>11</v>
      </c>
      <c r="AE15" s="38">
        <v>32</v>
      </c>
      <c r="AF15" s="38">
        <f t="shared" si="36"/>
        <v>2639.8841094044615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2622.9274487533839</v>
      </c>
      <c r="AK15" s="39">
        <f t="shared" si="38"/>
        <v>2.7494374230194264E-9</v>
      </c>
      <c r="AL15" s="40">
        <v>11</v>
      </c>
      <c r="AM15" s="38">
        <v>32</v>
      </c>
      <c r="AN15" s="38">
        <f t="shared" si="39"/>
        <v>2605.8833049780092</v>
      </c>
      <c r="AO15" s="39">
        <f t="shared" si="21"/>
        <v>3.2839818802811791E-9</v>
      </c>
      <c r="AP15" s="40">
        <v>11</v>
      </c>
      <c r="AQ15" s="38">
        <v>32</v>
      </c>
      <c r="AR15" s="38">
        <f t="shared" si="40"/>
        <v>2588.7499525613043</v>
      </c>
      <c r="AS15" s="39">
        <f t="shared" si="22"/>
        <v>3.386326285540707E-9</v>
      </c>
      <c r="AT15" s="40">
        <v>11</v>
      </c>
      <c r="AU15" s="38">
        <v>32</v>
      </c>
      <c r="AV15" s="38">
        <f t="shared" si="41"/>
        <v>2571.525668254586</v>
      </c>
      <c r="AW15" s="39">
        <f t="shared" si="23"/>
        <v>3.2815456977872377E-9</v>
      </c>
      <c r="AX15" s="40">
        <v>11</v>
      </c>
      <c r="AY15" s="38">
        <v>32</v>
      </c>
      <c r="AZ15" s="38">
        <f t="shared" si="42"/>
        <v>2554.2087340173148</v>
      </c>
      <c r="BA15" s="39">
        <f t="shared" si="24"/>
        <v>3.0687912702835929E-9</v>
      </c>
      <c r="BB15" s="40">
        <v>11</v>
      </c>
      <c r="BC15" s="38">
        <v>32</v>
      </c>
      <c r="BD15" s="38">
        <f t="shared" si="43"/>
        <v>2536.7974401500296</v>
      </c>
      <c r="BE15" s="39">
        <f t="shared" si="25"/>
        <v>2.8022024099136232E-9</v>
      </c>
      <c r="BF15" s="40">
        <v>11</v>
      </c>
      <c r="BG15" s="38">
        <v>32</v>
      </c>
      <c r="BH15" s="38">
        <f t="shared" si="44"/>
        <v>2519.2900886297552</v>
      </c>
      <c r="BI15" s="39">
        <f t="shared" si="26"/>
        <v>2.5140525339226566E-9</v>
      </c>
      <c r="BJ15" s="40">
        <v>11</v>
      </c>
      <c r="BK15" s="38">
        <v>32</v>
      </c>
      <c r="BL15" s="38">
        <f t="shared" si="45"/>
        <v>2501.6849966562513</v>
      </c>
      <c r="BM15" s="39">
        <f t="shared" si="27"/>
        <v>2.2242425451306894E-9</v>
      </c>
      <c r="BN15" s="40">
        <v>11</v>
      </c>
      <c r="BO15" s="38">
        <v>32</v>
      </c>
      <c r="BP15" s="38">
        <f t="shared" si="46"/>
        <v>2483.980500417143</v>
      </c>
      <c r="BQ15" s="39">
        <f t="shared" si="28"/>
        <v>1.9450426917335455E-9</v>
      </c>
      <c r="BR15" s="40">
        <v>11</v>
      </c>
      <c r="BS15" s="38">
        <v>32</v>
      </c>
      <c r="BT15" s="38">
        <f t="shared" si="47"/>
        <v>2466.174959078498</v>
      </c>
      <c r="BU15" s="39">
        <f t="shared" si="29"/>
        <v>1.683775112884862E-9</v>
      </c>
      <c r="BV15" s="40">
        <v>11</v>
      </c>
      <c r="BW15" s="38">
        <v>32</v>
      </c>
      <c r="BX15" s="38">
        <f t="shared" si="48"/>
        <v>2375.5763069391755</v>
      </c>
      <c r="BY15" s="39">
        <f t="shared" si="30"/>
        <v>7.2322443934750695E-10</v>
      </c>
      <c r="BZ15" s="40">
        <v>11</v>
      </c>
      <c r="CA15" s="38">
        <v>32</v>
      </c>
      <c r="CB15" s="38">
        <f t="shared" si="49"/>
        <v>2282.2266698823896</v>
      </c>
      <c r="CC15" s="39">
        <f t="shared" si="31"/>
        <v>2.6002560683628621E-10</v>
      </c>
      <c r="CD15" s="40">
        <v>11</v>
      </c>
      <c r="CE15" s="38">
        <v>32</v>
      </c>
      <c r="CF15" s="38">
        <f t="shared" si="50"/>
        <v>2185.9763631138712</v>
      </c>
      <c r="CG15" s="39">
        <f t="shared" si="32"/>
        <v>7.863541096327108E-11</v>
      </c>
      <c r="CH15" s="40">
        <v>11</v>
      </c>
      <c r="CI15" s="38">
        <v>32</v>
      </c>
      <c r="CJ15" s="38">
        <f t="shared" si="51"/>
        <v>2086.7310716020152</v>
      </c>
      <c r="CK15" s="39">
        <f t="shared" si="33"/>
        <v>1.971346048789456E-11</v>
      </c>
      <c r="CL15" s="40">
        <v>11</v>
      </c>
      <c r="CM15" s="38">
        <v>32</v>
      </c>
      <c r="CN15" s="38">
        <f t="shared" si="52"/>
        <v>1984.4714687206335</v>
      </c>
      <c r="CO15" s="39">
        <f t="shared" si="34"/>
        <v>3.9926330832683297E-12</v>
      </c>
      <c r="CP15" s="40">
        <v>11</v>
      </c>
      <c r="CQ15" s="38">
        <v>32</v>
      </c>
      <c r="CR15" s="38">
        <f t="shared" si="53"/>
        <v>1879.268981172045</v>
      </c>
      <c r="CS15" s="39">
        <f t="shared" si="35"/>
        <v>6.3054529740093267E-13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7.0400000000000009</v>
      </c>
      <c r="F16" s="59">
        <f t="shared" si="5"/>
        <v>7.9200000000000008</v>
      </c>
      <c r="G16" s="59">
        <f t="shared" si="6"/>
        <v>2.7499999999999996</v>
      </c>
      <c r="H16" s="60">
        <f t="shared" si="7"/>
        <v>51.726190476190482</v>
      </c>
      <c r="I16" s="65">
        <f t="shared" si="8"/>
        <v>207.36</v>
      </c>
      <c r="J16" s="65">
        <f t="shared" si="9"/>
        <v>2770.2400000000002</v>
      </c>
      <c r="K16" s="65">
        <f t="shared" si="10"/>
        <v>1915.0560000000003</v>
      </c>
      <c r="L16" s="53">
        <f t="shared" si="0"/>
        <v>4477.9360000000006</v>
      </c>
      <c r="M16" s="76">
        <f t="shared" si="1"/>
        <v>1.0847297487407219E-7</v>
      </c>
      <c r="N16" s="77">
        <f t="shared" si="11"/>
        <v>7.4575170225924629E-3</v>
      </c>
      <c r="O16" s="78">
        <f t="shared" si="12"/>
        <v>0.14027234399638205</v>
      </c>
      <c r="P16" s="89">
        <f t="shared" si="13"/>
        <v>95.490338431827297</v>
      </c>
      <c r="Q16" s="89">
        <f t="shared" si="14"/>
        <v>75.789207466530229</v>
      </c>
      <c r="R16" s="89">
        <f t="shared" si="15"/>
        <v>61.87931548404724</v>
      </c>
      <c r="S16" s="90">
        <f t="shared" si="16"/>
        <v>58.679468807134796</v>
      </c>
      <c r="T16" s="82">
        <f t="shared" si="17"/>
        <v>672.25198256006422</v>
      </c>
      <c r="U16" s="83">
        <f t="shared" si="2"/>
        <v>600.25052313491949</v>
      </c>
      <c r="V16" s="83">
        <f t="shared" si="2"/>
        <v>170.16811758112988</v>
      </c>
      <c r="W16" s="84">
        <f t="shared" si="2"/>
        <v>3035.2653805595323</v>
      </c>
      <c r="X16" s="144">
        <f t="shared" si="3"/>
        <v>4477.9360038356463</v>
      </c>
      <c r="Y16" s="68">
        <v>1927.3514552591869</v>
      </c>
      <c r="Z16" s="102">
        <f t="shared" si="18"/>
        <v>7.5319501448751015E-6</v>
      </c>
      <c r="AA16" s="7">
        <f>CC20</f>
        <v>2.8813714688553525E-9</v>
      </c>
      <c r="AB16" s="103">
        <f t="shared" si="19"/>
        <v>382.55317858362338</v>
      </c>
      <c r="AC16" s="32"/>
      <c r="AD16" s="40">
        <v>12</v>
      </c>
      <c r="AE16" s="38">
        <v>34</v>
      </c>
      <c r="AF16" s="38">
        <f t="shared" si="36"/>
        <v>2663.240791740272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2646.1341050577898</v>
      </c>
      <c r="AK16" s="39">
        <f t="shared" si="38"/>
        <v>3.44945475330011E-9</v>
      </c>
      <c r="AL16" s="40">
        <v>12</v>
      </c>
      <c r="AM16" s="38">
        <v>34</v>
      </c>
      <c r="AN16" s="38">
        <f t="shared" si="39"/>
        <v>2628.9391612338713</v>
      </c>
      <c r="AO16" s="39">
        <f t="shared" si="21"/>
        <v>4.1262131755007732E-9</v>
      </c>
      <c r="AP16" s="40">
        <v>12</v>
      </c>
      <c r="AQ16" s="38">
        <v>34</v>
      </c>
      <c r="AR16" s="38">
        <f t="shared" si="40"/>
        <v>2611.6542194847716</v>
      </c>
      <c r="AS16" s="39">
        <f t="shared" si="22"/>
        <v>4.2612393639898901E-9</v>
      </c>
      <c r="AT16" s="40">
        <v>12</v>
      </c>
      <c r="AU16" s="38">
        <v>34</v>
      </c>
      <c r="AV16" s="38">
        <f t="shared" si="41"/>
        <v>2594.2775413151658</v>
      </c>
      <c r="AW16" s="39">
        <f t="shared" si="23"/>
        <v>4.1357483115864741E-9</v>
      </c>
      <c r="AX16" s="40">
        <v>12</v>
      </c>
      <c r="AY16" s="38">
        <v>34</v>
      </c>
      <c r="AZ16" s="38">
        <f t="shared" si="42"/>
        <v>2576.8073934839454</v>
      </c>
      <c r="BA16" s="39">
        <f t="shared" si="24"/>
        <v>3.8736840548109865E-9</v>
      </c>
      <c r="BB16" s="40">
        <v>12</v>
      </c>
      <c r="BC16" s="38">
        <v>34</v>
      </c>
      <c r="BD16" s="38">
        <f t="shared" si="43"/>
        <v>2559.2420511648875</v>
      </c>
      <c r="BE16" s="39">
        <f t="shared" si="25"/>
        <v>3.5428326426743924E-9</v>
      </c>
      <c r="BF16" s="40">
        <v>12</v>
      </c>
      <c r="BG16" s="38">
        <v>34</v>
      </c>
      <c r="BH16" s="38">
        <f t="shared" si="44"/>
        <v>2541.5798013115577</v>
      </c>
      <c r="BI16" s="39">
        <f t="shared" si="26"/>
        <v>3.1837083747304701E-9</v>
      </c>
      <c r="BJ16" s="40">
        <v>12</v>
      </c>
      <c r="BK16" s="38">
        <v>34</v>
      </c>
      <c r="BL16" s="38">
        <f t="shared" si="45"/>
        <v>2523.8189462349515</v>
      </c>
      <c r="BM16" s="39">
        <f t="shared" si="27"/>
        <v>2.821387983324144E-9</v>
      </c>
      <c r="BN16" s="40">
        <v>12</v>
      </c>
      <c r="BO16" s="38">
        <v>34</v>
      </c>
      <c r="BP16" s="38">
        <f t="shared" si="46"/>
        <v>2505.9578074019105</v>
      </c>
      <c r="BQ16" s="39">
        <f t="shared" si="28"/>
        <v>2.4714164701568181E-9</v>
      </c>
      <c r="BR16" s="40">
        <v>12</v>
      </c>
      <c r="BS16" s="38">
        <v>34</v>
      </c>
      <c r="BT16" s="38">
        <f t="shared" si="47"/>
        <v>2487.9947294610424</v>
      </c>
      <c r="BU16" s="39">
        <f t="shared" si="29"/>
        <v>2.1431465809185304E-9</v>
      </c>
      <c r="BV16" s="40">
        <v>12</v>
      </c>
      <c r="BW16" s="38">
        <v>34</v>
      </c>
      <c r="BX16" s="38">
        <f t="shared" si="48"/>
        <v>2396.5944951876641</v>
      </c>
      <c r="BY16" s="39">
        <f t="shared" si="30"/>
        <v>9.2904439926516881E-10</v>
      </c>
      <c r="BZ16" s="40">
        <v>12</v>
      </c>
      <c r="CA16" s="38">
        <v>34</v>
      </c>
      <c r="CB16" s="38">
        <f t="shared" si="49"/>
        <v>2302.4189363371424</v>
      </c>
      <c r="CC16" s="39">
        <f t="shared" si="31"/>
        <v>3.3746460585116738E-10</v>
      </c>
      <c r="CD16" s="40">
        <v>12</v>
      </c>
      <c r="CE16" s="38">
        <v>34</v>
      </c>
      <c r="CF16" s="38">
        <f t="shared" si="50"/>
        <v>2205.3170437615381</v>
      </c>
      <c r="CG16" s="39">
        <f t="shared" si="32"/>
        <v>1.0323217858559059E-10</v>
      </c>
      <c r="CH16" s="40">
        <v>12</v>
      </c>
      <c r="CI16" s="38">
        <v>34</v>
      </c>
      <c r="CJ16" s="38">
        <f t="shared" si="51"/>
        <v>2105.1936679660157</v>
      </c>
      <c r="CK16" s="39">
        <f t="shared" si="33"/>
        <v>2.6216895631049464E-11</v>
      </c>
      <c r="CL16" s="40">
        <v>12</v>
      </c>
      <c r="CM16" s="38">
        <v>34</v>
      </c>
      <c r="CN16" s="38">
        <f t="shared" si="52"/>
        <v>2002.0293113298094</v>
      </c>
      <c r="CO16" s="39">
        <f t="shared" si="34"/>
        <v>5.3883791663237414E-12</v>
      </c>
      <c r="CP16" s="40">
        <v>12</v>
      </c>
      <c r="CQ16" s="38">
        <v>34</v>
      </c>
      <c r="CR16" s="38">
        <f t="shared" si="53"/>
        <v>1895.8960325113101</v>
      </c>
      <c r="CS16" s="39">
        <f t="shared" si="35"/>
        <v>8.6537358438413052E-13</v>
      </c>
    </row>
    <row r="17" spans="1:97" ht="26.4" thickBot="1" x14ac:dyDescent="0.35">
      <c r="C17" s="148">
        <v>0.1</v>
      </c>
      <c r="D17" s="124">
        <v>0.75</v>
      </c>
      <c r="E17" s="58">
        <f t="shared" si="4"/>
        <v>6.6000000000000005</v>
      </c>
      <c r="F17" s="59">
        <f t="shared" si="5"/>
        <v>7.4250000000000007</v>
      </c>
      <c r="G17" s="59">
        <f t="shared" si="6"/>
        <v>3.4375000000000004</v>
      </c>
      <c r="H17" s="60">
        <f t="shared" si="7"/>
        <v>51.726190476190482</v>
      </c>
      <c r="I17" s="65">
        <f t="shared" si="8"/>
        <v>194.39999999999998</v>
      </c>
      <c r="J17" s="65">
        <f t="shared" si="9"/>
        <v>2597.1000000000004</v>
      </c>
      <c r="K17" s="65">
        <f t="shared" si="10"/>
        <v>1795.3650000000002</v>
      </c>
      <c r="L17" s="53">
        <f t="shared" si="0"/>
        <v>4198.0650000000005</v>
      </c>
      <c r="M17" s="76">
        <f t="shared" si="1"/>
        <v>1.0856295838078186E-7</v>
      </c>
      <c r="N17" s="77">
        <f t="shared" si="11"/>
        <v>9.3296292358484439E-3</v>
      </c>
      <c r="O17" s="78">
        <f t="shared" si="12"/>
        <v>0.14038870659657657</v>
      </c>
      <c r="P17" s="89">
        <f t="shared" si="13"/>
        <v>90.179077683008728</v>
      </c>
      <c r="Q17" s="89">
        <f t="shared" si="14"/>
        <v>71.332833923251016</v>
      </c>
      <c r="R17" s="89">
        <f t="shared" si="15"/>
        <v>58.569372542875477</v>
      </c>
      <c r="S17" s="90">
        <f t="shared" si="16"/>
        <v>55.521285327948554</v>
      </c>
      <c r="T17" s="82">
        <f t="shared" si="17"/>
        <v>595.18191270785769</v>
      </c>
      <c r="U17" s="83">
        <f t="shared" si="2"/>
        <v>529.64629188013885</v>
      </c>
      <c r="V17" s="83">
        <f t="shared" si="2"/>
        <v>201.33221811613447</v>
      </c>
      <c r="W17" s="84">
        <f t="shared" si="2"/>
        <v>2871.9045803563868</v>
      </c>
      <c r="X17" s="144">
        <f t="shared" si="3"/>
        <v>4198.0650030605175</v>
      </c>
      <c r="Y17" s="68">
        <v>1846.067605908235</v>
      </c>
      <c r="Z17" s="102">
        <f t="shared" si="18"/>
        <v>7.5113289245874663E-6</v>
      </c>
      <c r="AA17" s="7">
        <f>CG20</f>
        <v>8.81739942094286E-10</v>
      </c>
      <c r="AB17" s="103">
        <f t="shared" si="19"/>
        <v>117.38800829344756</v>
      </c>
      <c r="AC17" s="32"/>
      <c r="AD17" s="40">
        <v>13</v>
      </c>
      <c r="AE17" s="38">
        <v>36</v>
      </c>
      <c r="AF17" s="38">
        <f t="shared" si="36"/>
        <v>2685.4512916216877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2668.2019411351221</v>
      </c>
      <c r="AK17" s="39">
        <f t="shared" si="38"/>
        <v>4.2641610470802222E-9</v>
      </c>
      <c r="AL17" s="40">
        <v>13</v>
      </c>
      <c r="AM17" s="38">
        <v>36</v>
      </c>
      <c r="AN17" s="38">
        <f t="shared" si="39"/>
        <v>2650.8635974733297</v>
      </c>
      <c r="AO17" s="39">
        <f t="shared" si="21"/>
        <v>5.10783771008295E-9</v>
      </c>
      <c r="AP17" s="40">
        <v>13</v>
      </c>
      <c r="AQ17" s="38">
        <v>36</v>
      </c>
      <c r="AR17" s="38">
        <f t="shared" si="40"/>
        <v>2633.4345053350276</v>
      </c>
      <c r="AS17" s="39">
        <f t="shared" si="22"/>
        <v>5.2824426046695349E-9</v>
      </c>
      <c r="AT17" s="40">
        <v>13</v>
      </c>
      <c r="AU17" s="38">
        <v>36</v>
      </c>
      <c r="AV17" s="38">
        <f t="shared" si="41"/>
        <v>2615.9129117264465</v>
      </c>
      <c r="AW17" s="39">
        <f t="shared" si="23"/>
        <v>5.1342602768894382E-9</v>
      </c>
      <c r="AX17" s="40">
        <v>13</v>
      </c>
      <c r="AY17" s="38">
        <v>36</v>
      </c>
      <c r="AZ17" s="38">
        <f t="shared" si="42"/>
        <v>2598.2970689518561</v>
      </c>
      <c r="BA17" s="39">
        <f t="shared" si="24"/>
        <v>4.8159809128426164E-9</v>
      </c>
      <c r="BB17" s="40">
        <v>13</v>
      </c>
      <c r="BC17" s="38">
        <v>36</v>
      </c>
      <c r="BD17" s="38">
        <f t="shared" si="43"/>
        <v>2580.5852378005811</v>
      </c>
      <c r="BE17" s="39">
        <f t="shared" si="25"/>
        <v>4.4112352013974309E-9</v>
      </c>
      <c r="BF17" s="40">
        <v>13</v>
      </c>
      <c r="BG17" s="38">
        <v>36</v>
      </c>
      <c r="BH17" s="38">
        <f t="shared" si="44"/>
        <v>2562.77569093998</v>
      </c>
      <c r="BI17" s="39">
        <f t="shared" si="26"/>
        <v>3.9701279044897498E-9</v>
      </c>
      <c r="BJ17" s="40">
        <v>13</v>
      </c>
      <c r="BK17" s="38">
        <v>36</v>
      </c>
      <c r="BL17" s="38">
        <f t="shared" si="45"/>
        <v>2544.8667165229062</v>
      </c>
      <c r="BM17" s="39">
        <f t="shared" si="27"/>
        <v>3.5237793395494359E-9</v>
      </c>
      <c r="BN17" s="40">
        <v>13</v>
      </c>
      <c r="BO17" s="38">
        <v>36</v>
      </c>
      <c r="BP17" s="38">
        <f t="shared" si="46"/>
        <v>2526.8566220178295</v>
      </c>
      <c r="BQ17" s="39">
        <f t="shared" si="28"/>
        <v>3.0915762132313207E-9</v>
      </c>
      <c r="BR17" s="40">
        <v>13</v>
      </c>
      <c r="BS17" s="38">
        <v>36</v>
      </c>
      <c r="BT17" s="38">
        <f t="shared" si="47"/>
        <v>2508.7437382682942</v>
      </c>
      <c r="BU17" s="39">
        <f t="shared" si="29"/>
        <v>2.6852697306930727E-9</v>
      </c>
      <c r="BV17" s="40">
        <v>13</v>
      </c>
      <c r="BW17" s="38">
        <v>36</v>
      </c>
      <c r="BX17" s="38">
        <f t="shared" si="48"/>
        <v>2416.5812579003159</v>
      </c>
      <c r="BY17" s="39">
        <f t="shared" si="30"/>
        <v>1.1741066571368225E-9</v>
      </c>
      <c r="BZ17" s="40">
        <v>13</v>
      </c>
      <c r="CA17" s="38">
        <v>36</v>
      </c>
      <c r="CB17" s="38">
        <f t="shared" si="49"/>
        <v>2321.6203077156065</v>
      </c>
      <c r="CC17" s="39">
        <f t="shared" si="31"/>
        <v>4.3058406188965964E-10</v>
      </c>
      <c r="CD17" s="40">
        <v>13</v>
      </c>
      <c r="CE17" s="38">
        <v>36</v>
      </c>
      <c r="CF17" s="38">
        <f t="shared" si="50"/>
        <v>2223.708619202579</v>
      </c>
      <c r="CG17" s="39">
        <f t="shared" si="32"/>
        <v>1.3313878260814854E-10</v>
      </c>
      <c r="CH17" s="40">
        <v>13</v>
      </c>
      <c r="CI17" s="38">
        <v>36</v>
      </c>
      <c r="CJ17" s="38">
        <f t="shared" si="51"/>
        <v>2122.7502493527718</v>
      </c>
      <c r="CK17" s="39">
        <f t="shared" si="33"/>
        <v>3.4223597002935077E-11</v>
      </c>
      <c r="CL17" s="40">
        <v>13</v>
      </c>
      <c r="CM17" s="38">
        <v>36</v>
      </c>
      <c r="CN17" s="38">
        <f t="shared" si="52"/>
        <v>2018.7255379420585</v>
      </c>
      <c r="CO17" s="39">
        <f t="shared" si="34"/>
        <v>7.1312692218371656E-12</v>
      </c>
      <c r="CP17" s="40">
        <v>13</v>
      </c>
      <c r="CQ17" s="38">
        <v>36</v>
      </c>
      <c r="CR17" s="38">
        <f t="shared" si="53"/>
        <v>1911.707144572923</v>
      </c>
      <c r="CS17" s="39">
        <f t="shared" si="35"/>
        <v>1.1633908286185749E-12</v>
      </c>
    </row>
    <row r="18" spans="1:97" x14ac:dyDescent="0.3">
      <c r="A18" s="37" t="s">
        <v>105</v>
      </c>
      <c r="B18" s="37">
        <v>8</v>
      </c>
      <c r="C18" s="37">
        <f>B18*($C$17+1)</f>
        <v>8.8000000000000007</v>
      </c>
      <c r="D18" s="124">
        <v>0.7</v>
      </c>
      <c r="E18" s="58">
        <f t="shared" si="4"/>
        <v>6.16</v>
      </c>
      <c r="F18" s="59">
        <f t="shared" si="5"/>
        <v>6.93</v>
      </c>
      <c r="G18" s="59">
        <f t="shared" si="6"/>
        <v>4.1250000000000009</v>
      </c>
      <c r="H18" s="60">
        <f t="shared" si="7"/>
        <v>51.726190476190482</v>
      </c>
      <c r="I18" s="65">
        <f t="shared" si="8"/>
        <v>181.43999999999997</v>
      </c>
      <c r="J18" s="65">
        <f t="shared" si="9"/>
        <v>2423.96</v>
      </c>
      <c r="K18" s="65">
        <f t="shared" si="10"/>
        <v>1675.674</v>
      </c>
      <c r="L18" s="53">
        <f t="shared" si="0"/>
        <v>3918.194</v>
      </c>
      <c r="M18" s="76">
        <f t="shared" si="1"/>
        <v>1.0865309130266042E-7</v>
      </c>
      <c r="N18" s="77">
        <f t="shared" si="11"/>
        <v>1.1204850040586859E-2</v>
      </c>
      <c r="O18" s="78">
        <f t="shared" si="12"/>
        <v>0.14050526241370823</v>
      </c>
      <c r="P18" s="89">
        <f t="shared" si="13"/>
        <v>84.757247361953389</v>
      </c>
      <c r="Q18" s="89">
        <f t="shared" si="14"/>
        <v>66.819367097115119</v>
      </c>
      <c r="R18" s="89">
        <f t="shared" si="15"/>
        <v>55.195989340783726</v>
      </c>
      <c r="S18" s="90">
        <f t="shared" si="16"/>
        <v>52.301313187655424</v>
      </c>
      <c r="T18" s="82">
        <f t="shared" si="17"/>
        <v>522.10464374963294</v>
      </c>
      <c r="U18" s="83">
        <f t="shared" si="2"/>
        <v>463.05821398300776</v>
      </c>
      <c r="V18" s="83">
        <f t="shared" si="2"/>
        <v>227.68345603073291</v>
      </c>
      <c r="W18" s="84">
        <f t="shared" si="2"/>
        <v>2705.3476880995577</v>
      </c>
      <c r="X18" s="144">
        <f t="shared" si="3"/>
        <v>3918.1940018629311</v>
      </c>
      <c r="Y18" s="68">
        <v>1762.2544774634364</v>
      </c>
      <c r="Z18" s="102">
        <f t="shared" si="18"/>
        <v>7.4906734633236277E-6</v>
      </c>
      <c r="AA18" s="7">
        <f>CK20</f>
        <v>2.2432060787437768E-10</v>
      </c>
      <c r="AB18" s="103">
        <f t="shared" si="19"/>
        <v>29.946654192405038</v>
      </c>
      <c r="AC18" s="32"/>
      <c r="AD18" s="40">
        <v>14</v>
      </c>
      <c r="AE18" s="38">
        <v>38</v>
      </c>
      <c r="AF18" s="38">
        <f t="shared" si="36"/>
        <v>2706.6310693275245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2689.2456756328738</v>
      </c>
      <c r="AK18" s="39">
        <f t="shared" si="38"/>
        <v>5.2027835142423354E-9</v>
      </c>
      <c r="AL18" s="40">
        <v>14</v>
      </c>
      <c r="AM18" s="38">
        <v>38</v>
      </c>
      <c r="AN18" s="38">
        <f t="shared" si="39"/>
        <v>2671.770586886299</v>
      </c>
      <c r="AO18" s="39">
        <f t="shared" si="21"/>
        <v>6.240284246229688E-9</v>
      </c>
      <c r="AP18" s="40">
        <v>14</v>
      </c>
      <c r="AQ18" s="38">
        <v>38</v>
      </c>
      <c r="AR18" s="38">
        <f t="shared" si="40"/>
        <v>2654.2040339427131</v>
      </c>
      <c r="AS18" s="39">
        <f t="shared" si="22"/>
        <v>6.4621591929033575E-9</v>
      </c>
      <c r="AT18" s="40">
        <v>14</v>
      </c>
      <c r="AU18" s="38">
        <v>38</v>
      </c>
      <c r="AV18" s="38">
        <f t="shared" si="41"/>
        <v>2636.5442499827227</v>
      </c>
      <c r="AW18" s="39">
        <f t="shared" si="23"/>
        <v>6.2893695785282157E-9</v>
      </c>
      <c r="AX18" s="40">
        <v>14</v>
      </c>
      <c r="AY18" s="38">
        <v>38</v>
      </c>
      <c r="AZ18" s="38">
        <f t="shared" si="42"/>
        <v>2618.7894735267691</v>
      </c>
      <c r="BA18" s="39">
        <f t="shared" si="24"/>
        <v>5.9076055126890877E-9</v>
      </c>
      <c r="BB18" s="40">
        <v>14</v>
      </c>
      <c r="BC18" s="38">
        <v>38</v>
      </c>
      <c r="BD18" s="38">
        <f t="shared" si="43"/>
        <v>2600.9379516472663</v>
      </c>
      <c r="BE18" s="39">
        <f t="shared" si="25"/>
        <v>5.418710136224296E-9</v>
      </c>
      <c r="BF18" s="40">
        <v>14</v>
      </c>
      <c r="BG18" s="38">
        <v>38</v>
      </c>
      <c r="BH18" s="38">
        <f t="shared" si="44"/>
        <v>2582.987943388342</v>
      </c>
      <c r="BI18" s="39">
        <f t="shared" si="26"/>
        <v>4.8838354881761709E-9</v>
      </c>
      <c r="BJ18" s="40">
        <v>14</v>
      </c>
      <c r="BK18" s="38">
        <v>38</v>
      </c>
      <c r="BL18" s="38">
        <f t="shared" si="45"/>
        <v>2564.937723401752</v>
      </c>
      <c r="BM18" s="39">
        <f t="shared" si="27"/>
        <v>4.3410849363600502E-9</v>
      </c>
      <c r="BN18" s="40">
        <v>14</v>
      </c>
      <c r="BO18" s="38">
        <v>38</v>
      </c>
      <c r="BP18" s="38">
        <f t="shared" si="46"/>
        <v>2546.7855858072071</v>
      </c>
      <c r="BQ18" s="39">
        <f t="shared" si="28"/>
        <v>3.8143031795524941E-9</v>
      </c>
      <c r="BR18" s="40">
        <v>14</v>
      </c>
      <c r="BS18" s="38">
        <v>38</v>
      </c>
      <c r="BT18" s="38">
        <f t="shared" si="47"/>
        <v>2528.5298482838484</v>
      </c>
      <c r="BU18" s="39">
        <f t="shared" si="29"/>
        <v>3.3180419974756793E-9</v>
      </c>
      <c r="BV18" s="40">
        <v>14</v>
      </c>
      <c r="BW18" s="38">
        <v>38</v>
      </c>
      <c r="BX18" s="38">
        <f t="shared" si="48"/>
        <v>2435.6404953588781</v>
      </c>
      <c r="BY18" s="39">
        <f t="shared" si="30"/>
        <v>1.4625345121291178E-9</v>
      </c>
      <c r="BZ18" s="40">
        <v>14</v>
      </c>
      <c r="CA18" s="38">
        <v>38</v>
      </c>
      <c r="CB18" s="38">
        <f t="shared" si="49"/>
        <v>2339.9306014782187</v>
      </c>
      <c r="CC18" s="39">
        <f t="shared" si="31"/>
        <v>5.4120101081305237E-10</v>
      </c>
      <c r="CD18" s="40">
        <v>14</v>
      </c>
      <c r="CE18" s="38">
        <v>38</v>
      </c>
      <c r="CF18" s="38">
        <f t="shared" si="50"/>
        <v>2241.2466972098787</v>
      </c>
      <c r="CG18" s="39">
        <f t="shared" si="32"/>
        <v>1.6903534258332534E-10</v>
      </c>
      <c r="CH18" s="40">
        <v>14</v>
      </c>
      <c r="CI18" s="38">
        <v>38</v>
      </c>
      <c r="CJ18" s="38">
        <f t="shared" si="51"/>
        <v>2139.4920828563527</v>
      </c>
      <c r="CK18" s="39">
        <f t="shared" si="33"/>
        <v>4.3947005966468183E-11</v>
      </c>
      <c r="CL18" s="40">
        <v>14</v>
      </c>
      <c r="CM18" s="38">
        <v>38</v>
      </c>
      <c r="CN18" s="38">
        <f t="shared" si="52"/>
        <v>2034.6469431360786</v>
      </c>
      <c r="CO18" s="39">
        <f t="shared" si="34"/>
        <v>9.2761295584966742E-12</v>
      </c>
      <c r="CP18" s="40">
        <v>14</v>
      </c>
      <c r="CQ18" s="38">
        <v>38</v>
      </c>
      <c r="CR18" s="38">
        <f t="shared" si="53"/>
        <v>1926.7845107076364</v>
      </c>
      <c r="CS18" s="39">
        <f t="shared" si="35"/>
        <v>1.5357431435273168E-12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19.8</v>
      </c>
      <c r="D19" s="124">
        <v>0.65</v>
      </c>
      <c r="E19" s="58">
        <f t="shared" si="4"/>
        <v>5.7200000000000006</v>
      </c>
      <c r="F19" s="59">
        <f t="shared" si="5"/>
        <v>6.4350000000000005</v>
      </c>
      <c r="G19" s="59">
        <f t="shared" si="6"/>
        <v>4.8125</v>
      </c>
      <c r="H19" s="60">
        <f t="shared" si="7"/>
        <v>51.726190476190482</v>
      </c>
      <c r="I19" s="65">
        <f t="shared" si="8"/>
        <v>168.48</v>
      </c>
      <c r="J19" s="65">
        <f t="shared" si="9"/>
        <v>2250.8200000000002</v>
      </c>
      <c r="K19" s="65">
        <f t="shared" si="10"/>
        <v>1555.9830000000002</v>
      </c>
      <c r="L19" s="53">
        <f t="shared" si="0"/>
        <v>3638.3230000000003</v>
      </c>
      <c r="M19" s="76">
        <f t="shared" si="1"/>
        <v>1.0874337401216685E-7</v>
      </c>
      <c r="N19" s="77">
        <f t="shared" si="11"/>
        <v>1.3083187185838825E-2</v>
      </c>
      <c r="O19" s="78">
        <f t="shared" si="12"/>
        <v>0.14062201192942411</v>
      </c>
      <c r="P19" s="89">
        <f t="shared" si="13"/>
        <v>79.223036199026907</v>
      </c>
      <c r="Q19" s="89">
        <f t="shared" si="14"/>
        <v>62.252285377809812</v>
      </c>
      <c r="R19" s="89">
        <f t="shared" si="15"/>
        <v>51.755775517331081</v>
      </c>
      <c r="S19" s="90">
        <f t="shared" si="16"/>
        <v>49.017704267885243</v>
      </c>
      <c r="T19" s="82">
        <f t="shared" si="17"/>
        <v>453.15576705843398</v>
      </c>
      <c r="U19" s="83">
        <f t="shared" si="2"/>
        <v>400.5934564062062</v>
      </c>
      <c r="V19" s="83">
        <f t="shared" si="2"/>
        <v>249.07466967715584</v>
      </c>
      <c r="W19" s="84">
        <f t="shared" si="2"/>
        <v>2535.4991076662072</v>
      </c>
      <c r="X19" s="144">
        <f t="shared" si="3"/>
        <v>3638.3230008080031</v>
      </c>
      <c r="Y19" s="68">
        <v>1675.8957484955481</v>
      </c>
      <c r="Z19" s="102">
        <f t="shared" si="18"/>
        <v>7.4699836757284058E-6</v>
      </c>
      <c r="AA19" s="7">
        <f>CO20</f>
        <v>4.6271426545409099E-11</v>
      </c>
      <c r="AB19" s="103">
        <f t="shared" si="19"/>
        <v>6.1943142788591334</v>
      </c>
      <c r="AC19" s="32"/>
      <c r="AD19" s="41">
        <v>15</v>
      </c>
      <c r="AE19" s="42">
        <v>40</v>
      </c>
      <c r="AF19" s="42">
        <f t="shared" si="36"/>
        <v>2726.8786011982029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2709.3631523523645</v>
      </c>
      <c r="AK19" s="39">
        <f t="shared" si="38"/>
        <v>6.2745124533223048E-9</v>
      </c>
      <c r="AL19" s="41">
        <v>15</v>
      </c>
      <c r="AM19" s="42">
        <v>40</v>
      </c>
      <c r="AN19" s="42">
        <f t="shared" si="39"/>
        <v>2691.7573374716121</v>
      </c>
      <c r="AO19" s="39">
        <f t="shared" si="21"/>
        <v>7.534954701713607E-9</v>
      </c>
      <c r="AP19" s="41">
        <v>15</v>
      </c>
      <c r="AQ19" s="42">
        <v>40</v>
      </c>
      <c r="AR19" s="42">
        <f t="shared" si="40"/>
        <v>2674.0593741763828</v>
      </c>
      <c r="AS19" s="39">
        <f t="shared" si="22"/>
        <v>7.8126040589684665E-9</v>
      </c>
      <c r="AT19" s="41">
        <v>15</v>
      </c>
      <c r="AU19" s="42">
        <v>40</v>
      </c>
      <c r="AV19" s="42">
        <f t="shared" si="41"/>
        <v>2656.267482430218</v>
      </c>
      <c r="AW19" s="39">
        <f t="shared" si="23"/>
        <v>7.6133767503857311E-9</v>
      </c>
      <c r="AX19" s="41">
        <v>15</v>
      </c>
      <c r="AY19" s="42">
        <v>40</v>
      </c>
      <c r="AZ19" s="42">
        <f t="shared" si="42"/>
        <v>2638.3798875764332</v>
      </c>
      <c r="BA19" s="39">
        <f t="shared" si="24"/>
        <v>7.160514217941704E-9</v>
      </c>
      <c r="BB19" s="41">
        <v>15</v>
      </c>
      <c r="BC19" s="42">
        <v>40</v>
      </c>
      <c r="BD19" s="42">
        <f t="shared" si="43"/>
        <v>2620.3948235742923</v>
      </c>
      <c r="BE19" s="39">
        <f t="shared" si="25"/>
        <v>6.5766082137638585E-9</v>
      </c>
      <c r="BF19" s="41">
        <v>15</v>
      </c>
      <c r="BG19" s="42">
        <v>40</v>
      </c>
      <c r="BH19" s="42">
        <f t="shared" si="44"/>
        <v>2602.3105364443322</v>
      </c>
      <c r="BI19" s="39">
        <f t="shared" si="26"/>
        <v>5.9354213810312698E-9</v>
      </c>
      <c r="BJ19" s="41">
        <v>15</v>
      </c>
      <c r="BK19" s="42">
        <v>40</v>
      </c>
      <c r="BL19" s="42">
        <f t="shared" si="45"/>
        <v>2584.1252879314707</v>
      </c>
      <c r="BM19" s="39">
        <f t="shared" si="27"/>
        <v>5.2830510321703434E-9</v>
      </c>
      <c r="BN19" s="41">
        <v>15</v>
      </c>
      <c r="BO19" s="42">
        <v>40</v>
      </c>
      <c r="BP19" s="42">
        <f t="shared" si="46"/>
        <v>2565.8373593942179</v>
      </c>
      <c r="BQ19" s="39">
        <f t="shared" si="28"/>
        <v>4.6484654746006128E-9</v>
      </c>
      <c r="BR19" s="41">
        <v>15</v>
      </c>
      <c r="BS19" s="42">
        <v>40</v>
      </c>
      <c r="BT19" s="42">
        <f t="shared" si="47"/>
        <v>2547.4450559267543</v>
      </c>
      <c r="BU19" s="39">
        <f t="shared" si="29"/>
        <v>4.0494536053164662E-9</v>
      </c>
      <c r="BV19" s="41">
        <v>15</v>
      </c>
      <c r="BW19" s="42">
        <v>40</v>
      </c>
      <c r="BX19" s="42">
        <f t="shared" si="48"/>
        <v>2453.8608243553726</v>
      </c>
      <c r="BY19" s="39">
        <f t="shared" si="30"/>
        <v>1.7985400976252659E-9</v>
      </c>
      <c r="BZ19" s="41">
        <v>15</v>
      </c>
      <c r="CA19" s="42">
        <v>40</v>
      </c>
      <c r="CB19" s="42">
        <f t="shared" si="49"/>
        <v>2357.4349521691902</v>
      </c>
      <c r="CC19" s="39">
        <f t="shared" si="31"/>
        <v>6.7119119667619009E-10</v>
      </c>
      <c r="CD19" s="41">
        <v>15</v>
      </c>
      <c r="CE19" s="42">
        <v>40</v>
      </c>
      <c r="CF19" s="42">
        <f t="shared" si="50"/>
        <v>2258.0128218753598</v>
      </c>
      <c r="CG19" s="39">
        <f t="shared" si="32"/>
        <v>2.1163208355207266E-10</v>
      </c>
      <c r="CH19" s="41">
        <v>15</v>
      </c>
      <c r="CI19" s="42">
        <v>40</v>
      </c>
      <c r="CJ19" s="42">
        <f t="shared" si="51"/>
        <v>2155.4970103936121</v>
      </c>
      <c r="CK19" s="39">
        <f t="shared" si="33"/>
        <v>5.5612874698662085E-11</v>
      </c>
      <c r="CL19" s="41">
        <v>15</v>
      </c>
      <c r="CM19" s="42">
        <v>40</v>
      </c>
      <c r="CN19" s="42">
        <f t="shared" si="52"/>
        <v>2049.8675542099577</v>
      </c>
      <c r="CO19" s="39">
        <f t="shared" si="34"/>
        <v>1.1881782168423361E-11</v>
      </c>
      <c r="CP19" s="41">
        <v>15</v>
      </c>
      <c r="CQ19" s="42">
        <v>40</v>
      </c>
      <c r="CR19" s="42">
        <f t="shared" si="53"/>
        <v>1941.1982338155167</v>
      </c>
      <c r="CS19" s="39">
        <f t="shared" si="35"/>
        <v>1.9945829420690176E-12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27.500000000000004</v>
      </c>
      <c r="D20" s="125">
        <v>0.6</v>
      </c>
      <c r="E20" s="61">
        <f t="shared" si="4"/>
        <v>5.28</v>
      </c>
      <c r="F20" s="62">
        <f t="shared" si="5"/>
        <v>5.94</v>
      </c>
      <c r="G20" s="62">
        <f t="shared" si="6"/>
        <v>5.5</v>
      </c>
      <c r="H20" s="63">
        <f t="shared" si="7"/>
        <v>51.726190476190482</v>
      </c>
      <c r="I20" s="66">
        <f t="shared" si="8"/>
        <v>155.51999999999998</v>
      </c>
      <c r="J20" s="66">
        <f t="shared" si="9"/>
        <v>2077.6800000000003</v>
      </c>
      <c r="K20" s="66">
        <f t="shared" si="10"/>
        <v>1436.2920000000001</v>
      </c>
      <c r="L20" s="54">
        <f t="shared" si="0"/>
        <v>3358.4520000000007</v>
      </c>
      <c r="M20" s="79">
        <f t="shared" si="1"/>
        <v>1.0883380688299908E-7</v>
      </c>
      <c r="N20" s="80">
        <f t="shared" si="11"/>
        <v>1.4964648446412375E-2</v>
      </c>
      <c r="O20" s="81">
        <f t="shared" si="12"/>
        <v>0.14073895562697356</v>
      </c>
      <c r="P20" s="89">
        <f t="shared" si="13"/>
        <v>73.576016263177735</v>
      </c>
      <c r="Q20" s="89">
        <f t="shared" si="14"/>
        <v>57.636161570797206</v>
      </c>
      <c r="R20" s="89">
        <f t="shared" si="15"/>
        <v>48.245051845882465</v>
      </c>
      <c r="S20" s="90">
        <f t="shared" si="16"/>
        <v>45.668626042611479</v>
      </c>
      <c r="T20" s="85">
        <f t="shared" si="17"/>
        <v>388.48136586957844</v>
      </c>
      <c r="U20" s="86">
        <f t="shared" si="2"/>
        <v>342.35879973053545</v>
      </c>
      <c r="V20" s="86">
        <f t="shared" si="2"/>
        <v>265.34778515235354</v>
      </c>
      <c r="W20" s="87">
        <f t="shared" si="2"/>
        <v>2362.2640494660345</v>
      </c>
      <c r="X20" s="145">
        <f t="shared" si="3"/>
        <v>3358.4520002185018</v>
      </c>
      <c r="Y20" s="69">
        <v>1587.0517391999651</v>
      </c>
      <c r="Z20" s="104">
        <f t="shared" si="18"/>
        <v>7.4492594761626862E-6</v>
      </c>
      <c r="AA20" s="105">
        <f>CS20</f>
        <v>7.4763415743603746E-12</v>
      </c>
      <c r="AB20" s="106">
        <f t="shared" si="19"/>
        <v>1.0036355423360337</v>
      </c>
      <c r="AC20" s="32"/>
      <c r="AF20" s="33" t="s">
        <v>187</v>
      </c>
      <c r="AG20" s="34">
        <f>SUM(AG4:AG19)</f>
        <v>0</v>
      </c>
      <c r="AJ20" s="33" t="s">
        <v>187</v>
      </c>
      <c r="AK20" s="34">
        <f>SUM(AK4:AK19)</f>
        <v>2.9640085272355857E-8</v>
      </c>
      <c r="AN20" s="33" t="s">
        <v>187</v>
      </c>
      <c r="AO20" s="34">
        <f>SUM(AO4:AO19)</f>
        <v>3.543641942610836E-8</v>
      </c>
      <c r="AR20" s="33" t="s">
        <v>187</v>
      </c>
      <c r="AS20" s="34">
        <f>SUM(AS4:AS19)</f>
        <v>3.6577165905650526E-8</v>
      </c>
      <c r="AV20" s="33" t="s">
        <v>187</v>
      </c>
      <c r="AW20" s="34">
        <f>SUM(AW4:AW19)</f>
        <v>3.5482264246838918E-8</v>
      </c>
      <c r="AZ20" s="33" t="s">
        <v>187</v>
      </c>
      <c r="BA20" s="34">
        <f>SUM(BA4:BA19)</f>
        <v>3.3217892614316149E-8</v>
      </c>
      <c r="BD20" s="33" t="s">
        <v>187</v>
      </c>
      <c r="BE20" s="34">
        <f>SUM(BE4:BE19)</f>
        <v>3.0366668705581539E-8</v>
      </c>
      <c r="BH20" s="33" t="s">
        <v>187</v>
      </c>
      <c r="BI20" s="34">
        <f>SUM(BI4:BI19)</f>
        <v>2.7276387533286471E-8</v>
      </c>
      <c r="BL20" s="33" t="s">
        <v>187</v>
      </c>
      <c r="BM20" s="34">
        <f>SUM(BM4:BM19)</f>
        <v>2.416197010492014E-8</v>
      </c>
      <c r="BP20" s="33" t="s">
        <v>187</v>
      </c>
      <c r="BQ20" s="34">
        <f>SUM(BQ4:BQ19)</f>
        <v>2.1156354075659843E-8</v>
      </c>
      <c r="BT20" s="33" t="s">
        <v>187</v>
      </c>
      <c r="BU20" s="34">
        <f>SUM(BU4:BU19)</f>
        <v>1.8339270610000623E-8</v>
      </c>
      <c r="BX20" s="33" t="s">
        <v>187</v>
      </c>
      <c r="BY20" s="34">
        <f>SUM(BY4:BY19)</f>
        <v>7.9380345613719648E-9</v>
      </c>
      <c r="CB20" s="33" t="s">
        <v>187</v>
      </c>
      <c r="CC20" s="34">
        <f>SUM(CC4:CC19)</f>
        <v>2.8813714688553525E-9</v>
      </c>
      <c r="CF20" s="33" t="s">
        <v>187</v>
      </c>
      <c r="CG20" s="34">
        <f>SUM(CG4:CG19)</f>
        <v>8.81739942094286E-10</v>
      </c>
      <c r="CJ20" s="33" t="s">
        <v>187</v>
      </c>
      <c r="CK20" s="34">
        <f>SUM(CK4:CK19)</f>
        <v>2.2432060787437768E-10</v>
      </c>
      <c r="CN20" s="33" t="s">
        <v>187</v>
      </c>
      <c r="CO20" s="34">
        <f>SUM(CO4:CO19)</f>
        <v>4.6271426545409099E-11</v>
      </c>
      <c r="CR20" s="33" t="s">
        <v>187</v>
      </c>
      <c r="CS20" s="34">
        <f>SUM(CS4:CS19)</f>
        <v>7.4763415743603746E-12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4.1380952380952385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</mergeCells>
  <pageMargins left="0.7" right="0.7" top="0.75" bottom="0.75" header="0.3" footer="0.3"/>
  <drawing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4CD0C-57E0-4C05-B637-39F7592EE9C5}">
  <sheetPr codeName="Sheet29"/>
  <dimension ref="A1:CS38"/>
  <sheetViews>
    <sheetView topLeftCell="L1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/>
    <col min="21" max="21" width="13.33203125" style="37" customWidth="1"/>
    <col min="22" max="23" width="9.109375" style="37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9</v>
      </c>
      <c r="F4" s="120">
        <f>($C$19*D4)/2</f>
        <v>10.125</v>
      </c>
      <c r="G4" s="120">
        <f>$B$15*(1-D4)*($C$17+1)</f>
        <v>0</v>
      </c>
      <c r="H4" s="121">
        <f>$B$15*$C$21</f>
        <v>52.901785714285708</v>
      </c>
      <c r="I4" s="67">
        <f>D4*ABS($B$36)</f>
        <v>259.2</v>
      </c>
      <c r="J4" s="67">
        <f>E4*ABS($B$35)</f>
        <v>3541.5</v>
      </c>
      <c r="K4" s="67">
        <f>F4*ABS($B$33)</f>
        <v>2448.2249999999999</v>
      </c>
      <c r="L4" s="146">
        <f t="shared" ref="L4:L20" si="0">(K4+J4)-I4</f>
        <v>5730.5250000000005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0.14298628928291526</v>
      </c>
      <c r="P4" s="89">
        <f>((($B$30*(Y4^6)+$B$29*(Y4^5)+$B$28 *(Y4^4)+$B$27*(Y4^3)+$B$26*(Y4^2)+$B$25*(Y4)+$B$24)))*($C$17+1)</f>
        <v>115.80375849664431</v>
      </c>
      <c r="Q4" s="89">
        <f>((($C$30*(Y4^6)+$C$29*(Y4^5)+$C$28 *(Y4^4)+$C$27*(Y4^3)+$C$26*(Y4^2)+$C$25*(Y4)+$C$24)))*($C$17+1)</f>
        <v>92.956156911053085</v>
      </c>
      <c r="R4" s="89">
        <f>((($D$30*(Y4^6)+$D$29*(Y4^5)+$D$28 *(Y4^4)+$D$27*(Y4^3)+$D$26*(Y4^2)+$D$25*(Y4)+$D$24)))*($C$17+1)</f>
        <v>74.648704388919384</v>
      </c>
      <c r="S4" s="90">
        <f>((($E$30*(Y4^6)+$E$29*(Y4^5)+$E$28 *(Y4^4)+$E$27*(Y4^3)+$E$26*(Y4^2)+$E$25*(Y4)+$E$24)))*($C$17+1)</f>
        <v>70.831449426115825</v>
      </c>
      <c r="T4" s="82">
        <f>P4*E4</f>
        <v>1042.2338264697987</v>
      </c>
      <c r="U4" s="83">
        <f t="shared" ref="U4:W20" si="2">Q4*F4</f>
        <v>941.18108872441246</v>
      </c>
      <c r="V4" s="83">
        <f t="shared" si="2"/>
        <v>0</v>
      </c>
      <c r="W4" s="84">
        <f t="shared" si="2"/>
        <v>3747.1101593726448</v>
      </c>
      <c r="X4" s="144">
        <f t="shared" ref="X4:X20" si="3">W4+V4+U4+T4</f>
        <v>5730.5250745668563</v>
      </c>
      <c r="Y4" s="68">
        <v>2193.1067692510646</v>
      </c>
      <c r="Z4" s="99">
        <f>M4*(E4+F4+G4+H4)</f>
        <v>7.7871419115292995E-6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2193.1067692510646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2179.0283409245667</v>
      </c>
      <c r="AK4" s="39">
        <f>(($B$11*$O$5*($N$5^0.5)*EXP($B$10/AJ4))/($B$6*6))*($B$5*10^-6)</f>
        <v>1.4646212443541376E-11</v>
      </c>
      <c r="AL4" s="40">
        <v>0</v>
      </c>
      <c r="AM4" s="38">
        <v>10</v>
      </c>
      <c r="AN4" s="38">
        <f>Y6</f>
        <v>2164.8756240048547</v>
      </c>
      <c r="AO4" s="39">
        <f>(($B$11*$O$6*($N$6^0.5)*EXP($B$10/AN4))/($B$6*6))*($B$5*10^-6)</f>
        <v>1.6902839057136397E-11</v>
      </c>
      <c r="AP4" s="40">
        <v>0</v>
      </c>
      <c r="AQ4" s="38">
        <v>10</v>
      </c>
      <c r="AR4" s="38">
        <f>Y7</f>
        <v>2150.6472748842648</v>
      </c>
      <c r="AS4" s="39">
        <f>(($B$11*$O$7*($N$7^0.5)*EXP($B$10/AR4))/($B$6*6))*($B$5*10^-6)</f>
        <v>1.6829826275481069E-11</v>
      </c>
      <c r="AT4" s="40">
        <v>0</v>
      </c>
      <c r="AU4" s="38">
        <v>10</v>
      </c>
      <c r="AV4" s="38">
        <f>Y8</f>
        <v>2136.3419565423183</v>
      </c>
      <c r="AW4" s="39">
        <f>(($B$11*$O$8*($N$8^0.5)*EXP($B$10/AV4))/($B$6*6))*($B$5*10^-6)</f>
        <v>1.5737194261752452E-11</v>
      </c>
      <c r="AX4" s="40">
        <v>0</v>
      </c>
      <c r="AY4" s="38">
        <v>10</v>
      </c>
      <c r="AZ4" s="38">
        <f>Y9</f>
        <v>2121.9583410448413</v>
      </c>
      <c r="BA4" s="39">
        <f>(($B$11*$O$9*($N$9^0.5)*EXP($B$10/AZ4))/($B$6*6))*($B$5*10^-6)</f>
        <v>1.4190954296348385E-11</v>
      </c>
      <c r="BB4" s="40">
        <v>0</v>
      </c>
      <c r="BC4" s="38">
        <v>10</v>
      </c>
      <c r="BD4" s="38">
        <f>Y10</f>
        <v>2107.4951121982645</v>
      </c>
      <c r="BE4" s="39">
        <f>(($B$11*$O$10*($N$10^0.5)*EXP($B$10/BD4))/($B$6*6))*($B$5*10^-6)</f>
        <v>1.2486120948343269E-11</v>
      </c>
      <c r="BF4" s="40">
        <v>0</v>
      </c>
      <c r="BG4" s="38">
        <v>10</v>
      </c>
      <c r="BH4" s="38">
        <f>Y11</f>
        <v>2092.9509683642</v>
      </c>
      <c r="BI4" s="39">
        <f>(($B$11*$O$11*($N$11^0.5)*EXP($B$10/BH4))/($B$6*6))*($B$5*10^-6)</f>
        <v>1.0786119874456923E-11</v>
      </c>
      <c r="BJ4" s="40">
        <v>0</v>
      </c>
      <c r="BK4" s="38">
        <v>10</v>
      </c>
      <c r="BL4" s="38">
        <f>Y12</f>
        <v>2078.3246254392375</v>
      </c>
      <c r="BM4" s="39">
        <f>(($B$11*$O$12*($N$12^0.5)*EXP($B$10/BL4))/($B$6*6))*($B$5*10^-6)</f>
        <v>9.1813247475199718E-12</v>
      </c>
      <c r="BN4" s="40">
        <v>0</v>
      </c>
      <c r="BO4" s="38">
        <v>10</v>
      </c>
      <c r="BP4" s="38">
        <f>Y13</f>
        <v>2063.6148200035686</v>
      </c>
      <c r="BQ4" s="39">
        <f>(($B$11*$O$13*($N$13^0.5)*EXP($B$10/BP4))/($B$6*6))*($B$5*10^-6)</f>
        <v>7.7186999216955639E-12</v>
      </c>
      <c r="BR4" s="40">
        <v>0</v>
      </c>
      <c r="BS4" s="38">
        <v>10</v>
      </c>
      <c r="BT4" s="38">
        <f>Y14</f>
        <v>2048.820312641315</v>
      </c>
      <c r="BU4" s="39">
        <f>(($B$11*$O$14*($N$14^0.5)*EXP($B$10/BT4))/($B$6*6))*($B$5*10^-6)</f>
        <v>6.4185973877983018E-12</v>
      </c>
      <c r="BV4" s="40">
        <v>0</v>
      </c>
      <c r="BW4" s="38">
        <v>10</v>
      </c>
      <c r="BX4" s="38">
        <f>Y15</f>
        <v>1973.5360022982875</v>
      </c>
      <c r="BY4" s="39">
        <f>(($B$11*$O$15*($N$15^0.5)*EXP($B$10/BX4))/($B$6*6))*($B$5*10^-6)</f>
        <v>2.2258061025249797E-12</v>
      </c>
      <c r="BZ4" s="40">
        <v>0</v>
      </c>
      <c r="CA4" s="38">
        <v>10</v>
      </c>
      <c r="CB4" s="38">
        <f>Y16</f>
        <v>1895.9686263263</v>
      </c>
      <c r="CC4" s="39">
        <f>(($B$11*$O$16*($N$16^0.5)*EXP($B$10/CB4))/($B$6*6))*($B$5*10^-6)</f>
        <v>6.3060871906213239E-13</v>
      </c>
      <c r="CD4" s="40">
        <v>0</v>
      </c>
      <c r="CE4" s="38">
        <v>10</v>
      </c>
      <c r="CF4" s="38">
        <f>Y17</f>
        <v>1816.0141850585351</v>
      </c>
      <c r="CG4" s="39">
        <f>(($B$11*$O$17*($N$17^0.5)*EXP($B$10/CF4))/($B$6*6))*($B$5*10^-6)</f>
        <v>1.4608917498692555E-13</v>
      </c>
      <c r="CH4" s="40">
        <v>0</v>
      </c>
      <c r="CI4" s="38">
        <v>10</v>
      </c>
      <c r="CJ4" s="38">
        <f>Y18</f>
        <v>1733.6160385971771</v>
      </c>
      <c r="CK4" s="39">
        <f>(($B$11*$O$18*($N$18^0.5)*EXP($B$10/CJ4))/($B$6*6))*($B$5*10^-6)</f>
        <v>2.714407050119552E-14</v>
      </c>
      <c r="CL4" s="40">
        <v>0</v>
      </c>
      <c r="CM4" s="38">
        <v>10</v>
      </c>
      <c r="CN4" s="38">
        <f>Y19</f>
        <v>1648.7790558044333</v>
      </c>
      <c r="CO4" s="39">
        <f>(($B$11*$O$19*($N$19^0.5)*EXP($B$10/CN4))/($B$6*6))*($B$5*10^-6)</f>
        <v>3.9198372686139934E-15</v>
      </c>
      <c r="CP4" s="40">
        <v>0</v>
      </c>
      <c r="CQ4" s="38">
        <v>10</v>
      </c>
      <c r="CR4" s="38">
        <f>Y20</f>
        <v>1561.5795088174702</v>
      </c>
      <c r="CS4" s="39">
        <f>(($B$11*$O$20*($N$20^0.5)*EXP($B$10/CR4))/($B$6*6))*($B$5*10^-6)</f>
        <v>4.2171278730219603E-16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8.91</v>
      </c>
      <c r="F5" s="59">
        <f t="shared" ref="F5:F20" si="5">($C$19*D5)/2</f>
        <v>10.02375</v>
      </c>
      <c r="G5" s="59">
        <f t="shared" ref="G5:G20" si="6">$B$15*(1-D5)*($C$17+1)</f>
        <v>0.14062500000000011</v>
      </c>
      <c r="H5" s="60">
        <f t="shared" ref="H5:H20" si="7">$B$15*$C$21</f>
        <v>52.901785714285708</v>
      </c>
      <c r="I5" s="65">
        <f t="shared" ref="I5:I20" si="8">D5*ABS($B$36)</f>
        <v>256.608</v>
      </c>
      <c r="J5" s="65">
        <f t="shared" ref="J5:J20" si="9">E5*ABS($B$35)</f>
        <v>3506.085</v>
      </c>
      <c r="K5" s="65">
        <f t="shared" ref="K5:K20" si="10">F5*ABS($B$33)</f>
        <v>2423.7427499999999</v>
      </c>
      <c r="L5" s="53">
        <f t="shared" si="0"/>
        <v>5673.2197500000002</v>
      </c>
      <c r="M5" s="76">
        <f t="shared" si="1"/>
        <v>1.0813239368461715E-7</v>
      </c>
      <c r="N5" s="77">
        <f t="shared" ref="N5:N20" si="11">(G5*M5)/($B$5*10^-6)</f>
        <v>3.8015294654748246E-4</v>
      </c>
      <c r="O5" s="78">
        <f t="shared" ref="O5:O20" si="12">(H5*M5)/($B$5*10^-6)</f>
        <v>0.14300991798690996</v>
      </c>
      <c r="P5" s="89">
        <f t="shared" ref="P5:P20" si="13">((($B$30*(Y5^6)+$B$29*(Y5^5)+$B$28 *(Y5^4)+$B$27*(Y5^3)+$B$26*(Y5^2)+$B$25*(Y5)+$B$24)))*($C$17+1)</f>
        <v>114.82896467306513</v>
      </c>
      <c r="Q5" s="89">
        <f t="shared" ref="Q5:Q20" si="14">((($C$30*(Y5^6)+$C$29*(Y5^5)+$C$28 *(Y5^4)+$C$27*(Y5^3)+$C$26*(Y5^2)+$C$25*(Y5)+$C$24)))*($C$17+1)</f>
        <v>92.118678641685875</v>
      </c>
      <c r="R5" s="89">
        <f t="shared" ref="R5:R20" si="15">((($D$30*(Y5^6)+$D$29*(Y5^5)+$D$28 *(Y5^4)+$D$27*(Y5^3)+$D$26*(Y5^2)+$D$25*(Y5)+$D$24)))*($C$17+1)</f>
        <v>74.035783736683413</v>
      </c>
      <c r="S5" s="90">
        <f t="shared" ref="S5:S20" si="16">((($E$30*(Y5^6)+$E$29*(Y5^5)+$E$28 *(Y5^4)+$E$27*(Y5^3)+$E$26*(Y5^2)+$E$25*(Y5)+$E$24)))*($C$17+1)</f>
        <v>70.24919509977012</v>
      </c>
      <c r="T5" s="82">
        <f t="shared" ref="T5:T20" si="17">P5*E5</f>
        <v>1023.1260752370104</v>
      </c>
      <c r="U5" s="83">
        <f t="shared" si="2"/>
        <v>923.37460503459874</v>
      </c>
      <c r="V5" s="83">
        <f t="shared" si="2"/>
        <v>10.411282087971113</v>
      </c>
      <c r="W5" s="84">
        <f t="shared" si="2"/>
        <v>3716.3078657690885</v>
      </c>
      <c r="X5" s="144">
        <f t="shared" si="3"/>
        <v>5673.2198281286692</v>
      </c>
      <c r="Y5" s="68">
        <v>2179.0283409245667</v>
      </c>
      <c r="Z5" s="102">
        <f t="shared" ref="Z5:Z20" si="18">M5*(E5+F5+G5+H5)</f>
        <v>7.7829545462644165E-6</v>
      </c>
      <c r="AA5" s="7">
        <f>AK20</f>
        <v>2.0034436720819191E-8</v>
      </c>
      <c r="AB5" s="103">
        <f t="shared" ref="AB5:AB20" si="19">(AA5/Z5)*10^6</f>
        <v>2574.1428401936532</v>
      </c>
      <c r="AC5" s="32"/>
      <c r="AD5" s="40">
        <v>1</v>
      </c>
      <c r="AE5" s="38">
        <v>12</v>
      </c>
      <c r="AF5" s="38">
        <f>(((AE5^($B$9-1))/(AE4^($B$9-1)))*(AF4^$B$9))^(1/$B$9)</f>
        <v>2251.9811074520562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2237.5247412329541</v>
      </c>
      <c r="AK5" s="39">
        <f>(($B$11*$O$5*($N$5^0.5)*EXP($B$10/AJ5))/($B$6*6))*($B$5*10^-6)</f>
        <v>3.3051618119349769E-11</v>
      </c>
      <c r="AL5" s="40">
        <v>1</v>
      </c>
      <c r="AM5" s="38">
        <v>12</v>
      </c>
      <c r="AN5" s="38">
        <f>(((AM5^($B$9-1))/(AM4^($B$9-1)))*(AN4^$B$9))^(1/$B$9)</f>
        <v>2222.9920921302391</v>
      </c>
      <c r="AO5" s="39">
        <f t="shared" ref="AO5:AO19" si="21">(($B$11*$O$6*($N$6^0.5)*EXP($B$10/AN5))/($B$6*6))*($B$5*10^-6)</f>
        <v>3.8347567505641582E-11</v>
      </c>
      <c r="AP5" s="40">
        <v>1</v>
      </c>
      <c r="AQ5" s="38">
        <v>12</v>
      </c>
      <c r="AR5" s="38">
        <f>(((AQ5^($B$9-1))/(AQ4^($B$9-1)))*(AR4^$B$9))^(1/$B$9)</f>
        <v>2208.3817804668711</v>
      </c>
      <c r="AS5" s="39">
        <f t="shared" ref="AS5:AS19" si="22">(($B$11*$O$7*($N$7^0.5)*EXP($B$10/AR5))/($B$6*6))*($B$5*10^-6)</f>
        <v>3.8389421757265806E-11</v>
      </c>
      <c r="AT5" s="40">
        <v>1</v>
      </c>
      <c r="AU5" s="38">
        <v>12</v>
      </c>
      <c r="AV5" s="38">
        <f>(((AU5^($B$9-1))/(AU4^($B$9-1)))*(AV4^$B$9))^(1/$B$9)</f>
        <v>2193.692433329817</v>
      </c>
      <c r="AW5" s="39">
        <f t="shared" ref="AW5:AW19" si="23">(($B$11*$O$8*($N$8^0.5)*EXP($B$10/AV5))/($B$6*6))*($B$5*10^-6)</f>
        <v>3.6095856988823894E-11</v>
      </c>
      <c r="AX5" s="40">
        <v>1</v>
      </c>
      <c r="AY5" s="38">
        <v>12</v>
      </c>
      <c r="AZ5" s="38">
        <f>(((AY5^($B$9-1))/(AY4^($B$9-1)))*(AZ4^$B$9))^(1/$B$9)</f>
        <v>2178.9226871362775</v>
      </c>
      <c r="BA5" s="39">
        <f t="shared" ref="BA5:BA19" si="24">(($B$11*$O$9*($N$9^0.5)*EXP($B$10/AZ5))/($B$6*6))*($B$5*10^-6)</f>
        <v>3.2732976020340628E-11</v>
      </c>
      <c r="BB5" s="40">
        <v>1</v>
      </c>
      <c r="BC5" s="38">
        <v>12</v>
      </c>
      <c r="BD5" s="38">
        <f>(((BC5^($B$9-1))/(BC4^($B$9-1)))*(BD4^$B$9))^(1/$B$9)</f>
        <v>2164.0711903592337</v>
      </c>
      <c r="BE5" s="39">
        <f t="shared" ref="BE5:BE19" si="25">(($B$11*$O$10*($N$10^0.5)*EXP($B$10/BD5))/($B$6*6))*($B$5*10^-6)</f>
        <v>2.8966260388811055E-11</v>
      </c>
      <c r="BF5" s="40">
        <v>1</v>
      </c>
      <c r="BG5" s="38">
        <v>12</v>
      </c>
      <c r="BH5" s="38">
        <f>(((BG5^($B$9-1))/(BG4^($B$9-1)))*(BH4^$B$9))^(1/$B$9)</f>
        <v>2149.1366064175868</v>
      </c>
      <c r="BI5" s="39">
        <f t="shared" ref="BI5:BI19" si="26">(($B$11*$O$11*($N$11^0.5)*EXP($B$10/BH5))/($B$6*6))*($B$5*10^-6)</f>
        <v>2.5169221968878013E-11</v>
      </c>
      <c r="BJ5" s="40">
        <v>1</v>
      </c>
      <c r="BK5" s="38">
        <v>12</v>
      </c>
      <c r="BL5" s="38">
        <f>(((BK5^($B$9-1))/(BK4^($B$9-1)))*(BL4^$B$9))^(1/$B$9)</f>
        <v>2134.1176167359376</v>
      </c>
      <c r="BM5" s="39">
        <f t="shared" ref="BM5:BM19" si="27">(($B$11*$O$12*($N$12^0.5)*EXP($B$10/BL5))/($B$6*6))*($B$5*10^-6)</f>
        <v>2.1552604162489382E-11</v>
      </c>
      <c r="BN5" s="40">
        <v>1</v>
      </c>
      <c r="BO5" s="38">
        <v>12</v>
      </c>
      <c r="BP5" s="38">
        <f>(((BO5^($B$9-1))/(BO4^($B$9-1)))*(BP4^$B$9))^(1/$B$9)</f>
        <v>2119.0129239777584</v>
      </c>
      <c r="BQ5" s="39">
        <f t="shared" ref="BQ5:BQ19" si="28">(($B$11*$O$13*($N$13^0.5)*EXP($B$10/BP5))/($B$6*6))*($B$5*10^-6)</f>
        <v>1.8229729417448529E-11</v>
      </c>
      <c r="BR5" s="40">
        <v>1</v>
      </c>
      <c r="BS5" s="38">
        <v>12</v>
      </c>
      <c r="BT5" s="38">
        <f>(((BS5^($B$9-1))/(BS4^($B$9-1)))*(BT4^$B$9))^(1/$B$9)</f>
        <v>2103.8212554548309</v>
      </c>
      <c r="BU5" s="39">
        <f t="shared" ref="BU5:BU19" si="29">(($B$11*$O$14*($N$14^0.5)*EXP($B$10/BT5))/($B$6*6))*($B$5*10^-6)</f>
        <v>1.5253564172312648E-11</v>
      </c>
      <c r="BV5" s="40">
        <v>1</v>
      </c>
      <c r="BW5" s="38">
        <v>12</v>
      </c>
      <c r="BX5" s="38">
        <f>(((BW5^($B$9-1))/(BW4^($B$9-1)))*(BX4^$B$9))^(1/$B$9)</f>
        <v>2026.5159245164941</v>
      </c>
      <c r="BY5" s="39">
        <f t="shared" ref="BY5:BY19" si="30">(($B$11*$O$15*($N$15^0.5)*EXP($B$10/BX5))/($B$6*6))*($B$5*10^-6)</f>
        <v>5.4671267506988954E-12</v>
      </c>
      <c r="BZ5" s="40">
        <v>1</v>
      </c>
      <c r="CA5" s="38">
        <v>12</v>
      </c>
      <c r="CB5" s="38">
        <f>(((CA5^($B$9-1))/(CA4^($B$9-1)))*(CB4^$B$9))^(1/$B$9)</f>
        <v>1946.8662386495348</v>
      </c>
      <c r="CC5" s="39">
        <f t="shared" ref="CC5:CC19" si="31">(($B$11*$O$16*($N$16^0.5)*EXP($B$10/CB5))/($B$6*6))*($B$5*10^-6)</f>
        <v>1.6069356445375579E-12</v>
      </c>
      <c r="CD5" s="40">
        <v>1</v>
      </c>
      <c r="CE5" s="38">
        <v>12</v>
      </c>
      <c r="CF5" s="38">
        <f>(((CE5^($B$9-1))/(CE4^($B$9-1)))*(CF4^$B$9))^(1/$B$9)</f>
        <v>1864.7654062977304</v>
      </c>
      <c r="CG5" s="39">
        <f t="shared" ref="CG5:CG19" si="32">(($B$11*$O$17*($N$17^0.5)*EXP($B$10/CF5))/($B$6*6))*($B$5*10^-6)</f>
        <v>3.8792001517230051E-13</v>
      </c>
      <c r="CH5" s="40">
        <v>1</v>
      </c>
      <c r="CI5" s="38">
        <v>12</v>
      </c>
      <c r="CJ5" s="38">
        <f>(((CI5^($B$9-1))/(CI4^($B$9-1)))*(CJ4^$B$9))^(1/$B$9)</f>
        <v>1780.1552670552092</v>
      </c>
      <c r="CK5" s="39">
        <f t="shared" ref="CK5:CK19" si="33">(($B$11*$O$18*($N$18^0.5)*EXP($B$10/CJ5))/($B$6*6))*($B$5*10^-6)</f>
        <v>7.5501850241564546E-14</v>
      </c>
      <c r="CL5" s="40">
        <v>1</v>
      </c>
      <c r="CM5" s="38">
        <v>12</v>
      </c>
      <c r="CN5" s="38">
        <f>(((CM5^($B$9-1))/(CM4^($B$9-1)))*(CN4^$B$9))^(1/$B$9)</f>
        <v>1693.0408204896485</v>
      </c>
      <c r="CO5" s="39">
        <f t="shared" ref="CO5:CO19" si="34">(($B$11*$O$19*($N$19^0.5)*EXP($B$10/CN5))/($B$6*6))*($B$5*10^-6)</f>
        <v>1.1492406142941325E-14</v>
      </c>
      <c r="CP5" s="40">
        <v>1</v>
      </c>
      <c r="CQ5" s="38">
        <v>12</v>
      </c>
      <c r="CR5" s="38">
        <f>(((CQ5^($B$9-1))/(CQ4^($B$9-1)))*(CR4^$B$9))^(1/$B$9)</f>
        <v>1603.5003862771916</v>
      </c>
      <c r="CS5" s="39">
        <f t="shared" ref="CS5:CS19" si="35">(($B$11*$O$20*($N$20^0.5)*EXP($B$10/CR5))/($B$6*6))*($B$5*10^-6)</f>
        <v>1.3129410962370372E-15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8.82</v>
      </c>
      <c r="F6" s="59">
        <f t="shared" si="5"/>
        <v>9.9224999999999994</v>
      </c>
      <c r="G6" s="59">
        <f t="shared" si="6"/>
        <v>0.28125000000000022</v>
      </c>
      <c r="H6" s="60">
        <f t="shared" si="7"/>
        <v>52.901785714285708</v>
      </c>
      <c r="I6" s="65">
        <f t="shared" si="8"/>
        <v>254.01599999999999</v>
      </c>
      <c r="J6" s="65">
        <f t="shared" si="9"/>
        <v>3470.67</v>
      </c>
      <c r="K6" s="65">
        <f t="shared" si="10"/>
        <v>2399.2604999999999</v>
      </c>
      <c r="L6" s="53">
        <f t="shared" si="0"/>
        <v>5615.9145000000008</v>
      </c>
      <c r="M6" s="76">
        <f t="shared" si="1"/>
        <v>1.0815026568218817E-7</v>
      </c>
      <c r="N6" s="77">
        <f t="shared" si="11"/>
        <v>7.6043155557788621E-4</v>
      </c>
      <c r="O6" s="78">
        <f t="shared" si="12"/>
        <v>0.14303355450155467</v>
      </c>
      <c r="P6" s="89">
        <f t="shared" si="13"/>
        <v>113.85039424582666</v>
      </c>
      <c r="Q6" s="89">
        <f t="shared" si="14"/>
        <v>91.278760412059512</v>
      </c>
      <c r="R6" s="89">
        <f t="shared" si="15"/>
        <v>73.420763748635039</v>
      </c>
      <c r="S6" s="90">
        <f t="shared" si="16"/>
        <v>69.664775289628437</v>
      </c>
      <c r="T6" s="82">
        <f t="shared" si="17"/>
        <v>1004.1604772481912</v>
      </c>
      <c r="U6" s="83">
        <f t="shared" si="2"/>
        <v>905.71350018866042</v>
      </c>
      <c r="V6" s="83">
        <f t="shared" si="2"/>
        <v>20.64958980430362</v>
      </c>
      <c r="W6" s="84">
        <f t="shared" si="2"/>
        <v>3685.3910142057898</v>
      </c>
      <c r="X6" s="144">
        <f t="shared" si="3"/>
        <v>5615.9145814469448</v>
      </c>
      <c r="Y6" s="68">
        <v>2164.8756240048547</v>
      </c>
      <c r="Z6" s="102">
        <f t="shared" si="18"/>
        <v>7.7787657968337125E-6</v>
      </c>
      <c r="AA6" s="7">
        <f>AO20</f>
        <v>2.3889278199779198E-8</v>
      </c>
      <c r="AB6" s="103">
        <f>(AA6/Z6)*10^6</f>
        <v>3071.0885021764179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2302.9900100659806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2288.2061973269315</v>
      </c>
      <c r="AK6" s="39">
        <f t="shared" ref="AK6:AK19" si="38">(($B$11*$O$5*($N$5^0.5)*EXP($B$10/AJ6))/($B$6*6))*($B$5*10^-6)</f>
        <v>6.4688334202177074E-11</v>
      </c>
      <c r="AL6" s="40">
        <v>2</v>
      </c>
      <c r="AM6" s="38">
        <v>14</v>
      </c>
      <c r="AN6" s="38">
        <f t="shared" ref="AN6:AN19" si="39">(((AM6^($B$9-1))/(AM5^($B$9-1)))*(AN5^$B$9))^(1/$B$9)</f>
        <v>2273.3443738451115</v>
      </c>
      <c r="AO6" s="39">
        <f t="shared" si="21"/>
        <v>7.5383724895265157E-11</v>
      </c>
      <c r="AP6" s="40">
        <v>2</v>
      </c>
      <c r="AQ6" s="38">
        <v>14</v>
      </c>
      <c r="AR6" s="38">
        <f t="shared" ref="AR6:AR19" si="40">(((AQ6^($B$9-1))/(AQ5^($B$9-1)))*(AR5^$B$9))^(1/$B$9)</f>
        <v>2258.4031286928566</v>
      </c>
      <c r="AS6" s="39">
        <f t="shared" si="22"/>
        <v>7.5804215364326075E-11</v>
      </c>
      <c r="AT6" s="40">
        <v>2</v>
      </c>
      <c r="AU6" s="38">
        <v>14</v>
      </c>
      <c r="AV6" s="38">
        <f t="shared" ref="AV6:AV19" si="41">(((AU6^($B$9-1))/(AU5^($B$9-1)))*(AV5^$B$9))^(1/$B$9)</f>
        <v>2243.3810578597236</v>
      </c>
      <c r="AW6" s="39">
        <f t="shared" si="23"/>
        <v>7.1600777967795597E-11</v>
      </c>
      <c r="AX6" s="40">
        <v>2</v>
      </c>
      <c r="AY6" s="38">
        <v>14</v>
      </c>
      <c r="AZ6" s="38">
        <f t="shared" ref="AZ6:AZ19" si="42">(((AY6^($B$9-1))/(AY5^($B$9-1)))*(AZ5^$B$9))^(1/$B$9)</f>
        <v>2228.2767668768311</v>
      </c>
      <c r="BA6" s="39">
        <f t="shared" si="24"/>
        <v>6.5232226226440043E-11</v>
      </c>
      <c r="BB6" s="40">
        <v>2</v>
      </c>
      <c r="BC6" s="38">
        <v>14</v>
      </c>
      <c r="BD6" s="38">
        <f t="shared" ref="BD6:BD19" si="43">(((BC6^($B$9-1))/(BC5^($B$9-1)))*(BD5^$B$9))^(1/$B$9)</f>
        <v>2213.0888736041575</v>
      </c>
      <c r="BE6" s="39">
        <f t="shared" si="25"/>
        <v>5.7999516673032092E-11</v>
      </c>
      <c r="BF6" s="40">
        <v>2</v>
      </c>
      <c r="BG6" s="38">
        <v>14</v>
      </c>
      <c r="BH6" s="38">
        <f t="shared" ref="BH6:BH19" si="44">(((BG6^($B$9-1))/(BG5^($B$9-1)))*(BH5^$B$9))^(1/$B$9)</f>
        <v>2197.8160111861316</v>
      </c>
      <c r="BI6" s="39">
        <f t="shared" si="26"/>
        <v>5.0640398336966604E-11</v>
      </c>
      <c r="BJ6" s="40">
        <v>2</v>
      </c>
      <c r="BK6" s="38">
        <v>14</v>
      </c>
      <c r="BL6" s="38">
        <f t="shared" ref="BL6:BL19" si="45">(((BK6^($B$9-1))/(BK5^($B$9-1)))*(BL5^$B$9))^(1/$B$9)</f>
        <v>2182.4568311807311</v>
      </c>
      <c r="BM6" s="39">
        <f t="shared" si="27"/>
        <v>4.3577656555399614E-11</v>
      </c>
      <c r="BN6" s="40">
        <v>2</v>
      </c>
      <c r="BO6" s="38">
        <v>14</v>
      </c>
      <c r="BP6" s="38">
        <f t="shared" ref="BP6:BP19" si="46">(((BO6^($B$9-1))/(BO5^($B$9-1)))*(BP5^$B$9))^(1/$B$9)</f>
        <v>2167.0100068658662</v>
      </c>
      <c r="BQ6" s="39">
        <f t="shared" si="28"/>
        <v>3.7044512289249204E-11</v>
      </c>
      <c r="BR6" s="40">
        <v>2</v>
      </c>
      <c r="BS6" s="38">
        <v>14</v>
      </c>
      <c r="BT6" s="38">
        <f t="shared" ref="BT6:BT19" si="47">(((BS6^($B$9-1))/(BS5^($B$9-1)))*(BT5^$B$9))^(1/$B$9)</f>
        <v>2151.474236726071</v>
      </c>
      <c r="BU6" s="39">
        <f t="shared" si="29"/>
        <v>3.1155781539572821E-11</v>
      </c>
      <c r="BV6" s="40">
        <v>2</v>
      </c>
      <c r="BW6" s="38">
        <v>14</v>
      </c>
      <c r="BX6" s="38">
        <f t="shared" ref="BX6:BX19" si="48">(((BW6^($B$9-1))/(BW5^($B$9-1)))*(BX5^$B$9))^(1/$B$9)</f>
        <v>2072.417887502404</v>
      </c>
      <c r="BY6" s="39">
        <f t="shared" si="30"/>
        <v>1.1475150377770134E-11</v>
      </c>
      <c r="BZ6" s="40">
        <v>2</v>
      </c>
      <c r="CA6" s="38">
        <v>14</v>
      </c>
      <c r="CB6" s="38">
        <f t="shared" ref="CB6:CB19" si="49">(((CA6^($B$9-1))/(CA5^($B$9-1)))*(CB5^$B$9))^(1/$B$9)</f>
        <v>1990.9640821176688</v>
      </c>
      <c r="CC6" s="39">
        <f t="shared" si="31"/>
        <v>3.4767324924912693E-12</v>
      </c>
      <c r="CD6" s="40">
        <v>2</v>
      </c>
      <c r="CE6" s="38">
        <v>14</v>
      </c>
      <c r="CF6" s="38">
        <f t="shared" ref="CF6:CF19" si="50">(((CE6^($B$9-1))/(CE5^($B$9-1)))*(CF5^$B$9))^(1/$B$9)</f>
        <v>1907.0036101143144</v>
      </c>
      <c r="CG6" s="39">
        <f t="shared" si="32"/>
        <v>8.6830395183953427E-13</v>
      </c>
      <c r="CH6" s="40">
        <v>2</v>
      </c>
      <c r="CI6" s="38">
        <v>14</v>
      </c>
      <c r="CJ6" s="38">
        <f t="shared" ref="CJ6:CJ19" si="51">(((CI6^($B$9-1))/(CI5^($B$9-1)))*(CJ5^$B$9))^(1/$B$9)</f>
        <v>1820.4769937137517</v>
      </c>
      <c r="CK6" s="39">
        <f t="shared" si="33"/>
        <v>1.7559785701795708E-13</v>
      </c>
      <c r="CL6" s="40">
        <v>2</v>
      </c>
      <c r="CM6" s="38">
        <v>14</v>
      </c>
      <c r="CN6" s="38">
        <f t="shared" ref="CN6:CN19" si="52">(((CM6^($B$9-1))/(CM5^($B$9-1)))*(CN5^$B$9))^(1/$B$9)</f>
        <v>1731.3893457272641</v>
      </c>
      <c r="CO6" s="39">
        <f t="shared" si="34"/>
        <v>2.7914753732865776E-14</v>
      </c>
      <c r="CP6" s="40">
        <v>2</v>
      </c>
      <c r="CQ6" s="38">
        <v>14</v>
      </c>
      <c r="CR6" s="38">
        <f t="shared" ref="CR6:CR19" si="53">(((CQ6^($B$9-1))/(CQ5^($B$9-1)))*(CR5^$B$9))^(1/$B$9)</f>
        <v>1639.8207598248848</v>
      </c>
      <c r="CS6" s="39">
        <f t="shared" si="35"/>
        <v>3.3511226445241558E-15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8.73</v>
      </c>
      <c r="F7" s="59">
        <f t="shared" si="5"/>
        <v>9.8212499999999991</v>
      </c>
      <c r="G7" s="59">
        <f t="shared" si="6"/>
        <v>0.42187500000000039</v>
      </c>
      <c r="H7" s="60">
        <f t="shared" si="7"/>
        <v>52.901785714285708</v>
      </c>
      <c r="I7" s="65">
        <f t="shared" si="8"/>
        <v>251.42399999999998</v>
      </c>
      <c r="J7" s="65">
        <f t="shared" si="9"/>
        <v>3435.2550000000001</v>
      </c>
      <c r="K7" s="65">
        <f t="shared" si="10"/>
        <v>2374.7782499999998</v>
      </c>
      <c r="L7" s="53">
        <f t="shared" si="0"/>
        <v>5558.6092500000004</v>
      </c>
      <c r="M7" s="76">
        <f t="shared" si="1"/>
        <v>1.0816814358846213E-7</v>
      </c>
      <c r="N7" s="77">
        <f t="shared" si="11"/>
        <v>1.1408358894095627E-3</v>
      </c>
      <c r="O7" s="78">
        <f t="shared" si="12"/>
        <v>0.14305719883072279</v>
      </c>
      <c r="P7" s="89">
        <f t="shared" si="13"/>
        <v>112.86801777759931</v>
      </c>
      <c r="Q7" s="89">
        <f t="shared" si="14"/>
        <v>90.436398277107855</v>
      </c>
      <c r="R7" s="89">
        <f t="shared" si="15"/>
        <v>72.803630941239462</v>
      </c>
      <c r="S7" s="90">
        <f t="shared" si="16"/>
        <v>69.078179149811618</v>
      </c>
      <c r="T7" s="82">
        <f t="shared" si="17"/>
        <v>985.337795198442</v>
      </c>
      <c r="U7" s="83">
        <f t="shared" si="2"/>
        <v>888.1984765790454</v>
      </c>
      <c r="V7" s="83">
        <f t="shared" si="2"/>
        <v>30.714031803335427</v>
      </c>
      <c r="W7" s="84">
        <f t="shared" si="2"/>
        <v>3654.3590309163733</v>
      </c>
      <c r="X7" s="144">
        <f t="shared" si="3"/>
        <v>5558.609334497196</v>
      </c>
      <c r="Y7" s="68">
        <v>2150.6472748842648</v>
      </c>
      <c r="Z7" s="102">
        <f t="shared" si="18"/>
        <v>7.7745756625507519E-6</v>
      </c>
      <c r="AA7" s="7">
        <f>AS20</f>
        <v>2.4591771826148456E-8</v>
      </c>
      <c r="AB7" s="103">
        <f t="shared" si="19"/>
        <v>3163.1014853459114</v>
      </c>
      <c r="AC7" s="32"/>
      <c r="AD7" s="40">
        <v>3</v>
      </c>
      <c r="AE7" s="38">
        <v>16</v>
      </c>
      <c r="AF7" s="38">
        <f t="shared" si="36"/>
        <v>2348.1088987517046</v>
      </c>
      <c r="AG7" s="39">
        <f t="shared" si="20"/>
        <v>0</v>
      </c>
      <c r="AH7" s="40">
        <v>3</v>
      </c>
      <c r="AI7" s="38">
        <v>16</v>
      </c>
      <c r="AJ7" s="38">
        <f t="shared" si="37"/>
        <v>2333.0354498447136</v>
      </c>
      <c r="AK7" s="39">
        <f t="shared" si="38"/>
        <v>1.1434675185383133E-10</v>
      </c>
      <c r="AL7" s="40">
        <v>3</v>
      </c>
      <c r="AM7" s="38">
        <v>16</v>
      </c>
      <c r="AN7" s="38">
        <f t="shared" si="39"/>
        <v>2317.8824618522303</v>
      </c>
      <c r="AO7" s="39">
        <f t="shared" si="21"/>
        <v>1.3374969598596681E-10</v>
      </c>
      <c r="AP7" s="40">
        <v>3</v>
      </c>
      <c r="AQ7" s="38">
        <v>16</v>
      </c>
      <c r="AR7" s="38">
        <f t="shared" si="40"/>
        <v>2302.6484962044874</v>
      </c>
      <c r="AS7" s="39">
        <f t="shared" si="22"/>
        <v>1.3500691491607965E-10</v>
      </c>
      <c r="AT7" s="40">
        <v>3</v>
      </c>
      <c r="AU7" s="38">
        <v>16</v>
      </c>
      <c r="AV7" s="38">
        <f t="shared" si="41"/>
        <v>2287.3321213844542</v>
      </c>
      <c r="AW7" s="39">
        <f t="shared" si="23"/>
        <v>1.2801441571578353E-10</v>
      </c>
      <c r="AX7" s="40">
        <v>3</v>
      </c>
      <c r="AY7" s="38">
        <v>16</v>
      </c>
      <c r="AZ7" s="38">
        <f t="shared" si="42"/>
        <v>2271.9319156036013</v>
      </c>
      <c r="BA7" s="39">
        <f t="shared" si="24"/>
        <v>1.1708838679864918E-10</v>
      </c>
      <c r="BB7" s="40">
        <v>3</v>
      </c>
      <c r="BC7" s="38">
        <v>16</v>
      </c>
      <c r="BD7" s="38">
        <f t="shared" si="43"/>
        <v>2256.4464696437926</v>
      </c>
      <c r="BE7" s="39">
        <f t="shared" si="25"/>
        <v>1.0452483520400112E-10</v>
      </c>
      <c r="BF7" s="40">
        <v>3</v>
      </c>
      <c r="BG7" s="38">
        <v>16</v>
      </c>
      <c r="BH7" s="38">
        <f t="shared" si="44"/>
        <v>2240.8743898707912</v>
      </c>
      <c r="BI7" s="39">
        <f t="shared" si="26"/>
        <v>9.163677115067764E-11</v>
      </c>
      <c r="BJ7" s="40">
        <v>3</v>
      </c>
      <c r="BK7" s="38">
        <v>16</v>
      </c>
      <c r="BL7" s="38">
        <f t="shared" si="45"/>
        <v>2225.2143014246494</v>
      </c>
      <c r="BM7" s="39">
        <f t="shared" si="27"/>
        <v>7.9186148689788355E-11</v>
      </c>
      <c r="BN7" s="40">
        <v>3</v>
      </c>
      <c r="BO7" s="38">
        <v>16</v>
      </c>
      <c r="BP7" s="38">
        <f t="shared" si="46"/>
        <v>2209.4648515908893</v>
      </c>
      <c r="BQ7" s="39">
        <f t="shared" si="28"/>
        <v>6.7601786731583131E-11</v>
      </c>
      <c r="BR7" s="40">
        <v>3</v>
      </c>
      <c r="BS7" s="38">
        <v>16</v>
      </c>
      <c r="BT7" s="38">
        <f t="shared" si="47"/>
        <v>2193.6247133554793</v>
      </c>
      <c r="BU7" s="39">
        <f t="shared" si="29"/>
        <v>5.7103050971290537E-11</v>
      </c>
      <c r="BV7" s="40">
        <v>3</v>
      </c>
      <c r="BW7" s="38">
        <v>16</v>
      </c>
      <c r="BX7" s="38">
        <f t="shared" si="48"/>
        <v>2113.0195364751849</v>
      </c>
      <c r="BY7" s="39">
        <f t="shared" si="30"/>
        <v>2.152366827492998E-11</v>
      </c>
      <c r="BZ7" s="40">
        <v>3</v>
      </c>
      <c r="CA7" s="38">
        <v>16</v>
      </c>
      <c r="CB7" s="38">
        <f t="shared" si="49"/>
        <v>2029.9699338172877</v>
      </c>
      <c r="CC7" s="39">
        <f t="shared" si="31"/>
        <v>6.6912082427834157E-12</v>
      </c>
      <c r="CD7" s="40">
        <v>3</v>
      </c>
      <c r="CE7" s="38">
        <v>16</v>
      </c>
      <c r="CF7" s="38">
        <f t="shared" si="50"/>
        <v>1944.364555334201</v>
      </c>
      <c r="CG7" s="39">
        <f t="shared" si="32"/>
        <v>1.7199804520288537E-12</v>
      </c>
      <c r="CH7" s="40">
        <v>3</v>
      </c>
      <c r="CI7" s="38">
        <v>16</v>
      </c>
      <c r="CJ7" s="38">
        <f t="shared" si="51"/>
        <v>1856.1427579920514</v>
      </c>
      <c r="CK7" s="39">
        <f t="shared" si="33"/>
        <v>3.5931901547944208E-13</v>
      </c>
      <c r="CL7" s="40">
        <v>3</v>
      </c>
      <c r="CM7" s="38">
        <v>16</v>
      </c>
      <c r="CN7" s="38">
        <f t="shared" si="52"/>
        <v>1765.3097547694531</v>
      </c>
      <c r="CO7" s="39">
        <f t="shared" si="34"/>
        <v>5.9264566240059994E-14</v>
      </c>
      <c r="CP7" s="40">
        <v>3</v>
      </c>
      <c r="CQ7" s="38">
        <v>16</v>
      </c>
      <c r="CR7" s="38">
        <f t="shared" si="53"/>
        <v>1671.9472084867075</v>
      </c>
      <c r="CS7" s="39">
        <f t="shared" si="35"/>
        <v>7.420093018014152E-15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8.64</v>
      </c>
      <c r="F8" s="59">
        <f t="shared" si="5"/>
        <v>9.7199999999999989</v>
      </c>
      <c r="G8" s="59">
        <f t="shared" si="6"/>
        <v>0.56250000000000044</v>
      </c>
      <c r="H8" s="60">
        <f t="shared" si="7"/>
        <v>52.901785714285708</v>
      </c>
      <c r="I8" s="65">
        <f t="shared" si="8"/>
        <v>248.83199999999999</v>
      </c>
      <c r="J8" s="65">
        <f t="shared" si="9"/>
        <v>3399.84</v>
      </c>
      <c r="K8" s="65">
        <f t="shared" si="10"/>
        <v>2350.2959999999998</v>
      </c>
      <c r="L8" s="53">
        <f t="shared" si="0"/>
        <v>5501.3040000000001</v>
      </c>
      <c r="M8" s="76">
        <f t="shared" si="1"/>
        <v>1.0818602740636978E-7</v>
      </c>
      <c r="N8" s="77">
        <f t="shared" si="11"/>
        <v>1.5213660104020762E-3</v>
      </c>
      <c r="O8" s="78">
        <f t="shared" si="12"/>
        <v>0.14308085097829037</v>
      </c>
      <c r="P8" s="89">
        <f t="shared" si="13"/>
        <v>111.88180570083682</v>
      </c>
      <c r="Q8" s="89">
        <f t="shared" si="14"/>
        <v>89.591588971319084</v>
      </c>
      <c r="R8" s="89">
        <f t="shared" si="15"/>
        <v>72.184371417766556</v>
      </c>
      <c r="S8" s="90">
        <f t="shared" si="16"/>
        <v>68.48939564812305</v>
      </c>
      <c r="T8" s="82">
        <f t="shared" si="17"/>
        <v>966.65880125523017</v>
      </c>
      <c r="U8" s="83">
        <f t="shared" si="2"/>
        <v>870.8302448012214</v>
      </c>
      <c r="V8" s="83">
        <f t="shared" si="2"/>
        <v>40.603708922493723</v>
      </c>
      <c r="W8" s="84">
        <f t="shared" si="2"/>
        <v>3623.2113322779378</v>
      </c>
      <c r="X8" s="144">
        <f t="shared" si="3"/>
        <v>5501.3040872568827</v>
      </c>
      <c r="Y8" s="68">
        <v>2136.3419565423183</v>
      </c>
      <c r="Z8" s="102">
        <f t="shared" si="18"/>
        <v>7.770384142728647E-6</v>
      </c>
      <c r="AA8" s="7">
        <f>AW20</f>
        <v>2.3789662338980827E-8</v>
      </c>
      <c r="AB8" s="103">
        <f t="shared" si="19"/>
        <v>3061.5812425750746</v>
      </c>
      <c r="AC8" s="32"/>
      <c r="AD8" s="40">
        <v>4</v>
      </c>
      <c r="AE8" s="38">
        <v>18</v>
      </c>
      <c r="AF8" s="38">
        <f t="shared" si="36"/>
        <v>2388.6397332963493</v>
      </c>
      <c r="AG8" s="39">
        <f t="shared" si="20"/>
        <v>0</v>
      </c>
      <c r="AH8" s="40">
        <v>4</v>
      </c>
      <c r="AI8" s="38">
        <v>18</v>
      </c>
      <c r="AJ8" s="38">
        <f t="shared" si="37"/>
        <v>2373.3061007735173</v>
      </c>
      <c r="AK8" s="39">
        <f t="shared" si="38"/>
        <v>1.8728171489470315E-10</v>
      </c>
      <c r="AL8" s="40">
        <v>4</v>
      </c>
      <c r="AM8" s="38">
        <v>18</v>
      </c>
      <c r="AN8" s="38">
        <f t="shared" si="39"/>
        <v>2357.8915562367415</v>
      </c>
      <c r="AO8" s="39">
        <f t="shared" si="21"/>
        <v>2.1976834269585392E-10</v>
      </c>
      <c r="AP8" s="40">
        <v>4</v>
      </c>
      <c r="AQ8" s="38">
        <v>18</v>
      </c>
      <c r="AR8" s="38">
        <f t="shared" si="40"/>
        <v>2342.3946362850243</v>
      </c>
      <c r="AS8" s="39">
        <f t="shared" si="22"/>
        <v>2.2256414321521722E-10</v>
      </c>
      <c r="AT8" s="40">
        <v>4</v>
      </c>
      <c r="AU8" s="38">
        <v>18</v>
      </c>
      <c r="AV8" s="38">
        <f t="shared" si="41"/>
        <v>2326.8138846918418</v>
      </c>
      <c r="AW8" s="39">
        <f t="shared" si="23"/>
        <v>2.1174433333142291E-10</v>
      </c>
      <c r="AX8" s="40">
        <v>4</v>
      </c>
      <c r="AY8" s="38">
        <v>18</v>
      </c>
      <c r="AZ8" s="38">
        <f t="shared" si="42"/>
        <v>2311.1478551270961</v>
      </c>
      <c r="BA8" s="39">
        <f t="shared" si="24"/>
        <v>1.9433373317005765E-10</v>
      </c>
      <c r="BB8" s="40">
        <v>4</v>
      </c>
      <c r="BC8" s="38">
        <v>18</v>
      </c>
      <c r="BD8" s="38">
        <f t="shared" si="43"/>
        <v>2295.3951140480622</v>
      </c>
      <c r="BE8" s="39">
        <f t="shared" si="25"/>
        <v>1.7408602352428483E-10</v>
      </c>
      <c r="BF8" s="40">
        <v>4</v>
      </c>
      <c r="BG8" s="38">
        <v>18</v>
      </c>
      <c r="BH8" s="38">
        <f t="shared" si="44"/>
        <v>2279.5542437649056</v>
      </c>
      <c r="BI8" s="39">
        <f t="shared" si="26"/>
        <v>1.5316295202408938E-10</v>
      </c>
      <c r="BJ8" s="40">
        <v>4</v>
      </c>
      <c r="BK8" s="38">
        <v>18</v>
      </c>
      <c r="BL8" s="38">
        <f t="shared" si="45"/>
        <v>2263.623845686147</v>
      </c>
      <c r="BM8" s="39">
        <f t="shared" si="27"/>
        <v>1.3283213057883354E-10</v>
      </c>
      <c r="BN8" s="40">
        <v>4</v>
      </c>
      <c r="BO8" s="38">
        <v>18</v>
      </c>
      <c r="BP8" s="38">
        <f t="shared" si="46"/>
        <v>2247.6025437480316</v>
      </c>
      <c r="BQ8" s="39">
        <f t="shared" si="28"/>
        <v>1.1381865896917139E-10</v>
      </c>
      <c r="BR8" s="40">
        <v>4</v>
      </c>
      <c r="BS8" s="38">
        <v>18</v>
      </c>
      <c r="BT8" s="38">
        <f t="shared" si="47"/>
        <v>2231.488988030866</v>
      </c>
      <c r="BU8" s="39">
        <f t="shared" si="29"/>
        <v>9.6504683209397694E-11</v>
      </c>
      <c r="BV8" s="40">
        <v>4</v>
      </c>
      <c r="BW8" s="38">
        <v>18</v>
      </c>
      <c r="BX8" s="38">
        <f t="shared" si="48"/>
        <v>2149.4924808382029</v>
      </c>
      <c r="BY8" s="39">
        <f t="shared" si="30"/>
        <v>3.7110656039590666E-11</v>
      </c>
      <c r="BZ8" s="40">
        <v>4</v>
      </c>
      <c r="CA8" s="38">
        <v>18</v>
      </c>
      <c r="CB8" s="38">
        <f t="shared" si="49"/>
        <v>2065.0093545025429</v>
      </c>
      <c r="CC8" s="39">
        <f t="shared" si="31"/>
        <v>1.1796845273072016E-11</v>
      </c>
      <c r="CD8" s="40">
        <v>4</v>
      </c>
      <c r="CE8" s="38">
        <v>18</v>
      </c>
      <c r="CF8" s="38">
        <f t="shared" si="50"/>
        <v>1977.9263369571136</v>
      </c>
      <c r="CG8" s="39">
        <f t="shared" si="32"/>
        <v>3.1090456764387865E-12</v>
      </c>
      <c r="CH8" s="40">
        <v>4</v>
      </c>
      <c r="CI8" s="38">
        <v>18</v>
      </c>
      <c r="CJ8" s="38">
        <f t="shared" si="51"/>
        <v>1888.1817384053579</v>
      </c>
      <c r="CK8" s="39">
        <f t="shared" si="33"/>
        <v>6.6804210170125702E-13</v>
      </c>
      <c r="CL8" s="40">
        <v>4</v>
      </c>
      <c r="CM8" s="38">
        <v>18</v>
      </c>
      <c r="CN8" s="38">
        <f t="shared" si="52"/>
        <v>1795.7808618073957</v>
      </c>
      <c r="CO8" s="39">
        <f t="shared" si="34"/>
        <v>1.1375660862108285E-13</v>
      </c>
      <c r="CP8" s="40">
        <v>4</v>
      </c>
      <c r="CQ8" s="38">
        <v>18</v>
      </c>
      <c r="CR8" s="38">
        <f t="shared" si="53"/>
        <v>1700.8067795698803</v>
      </c>
      <c r="CS8" s="39">
        <f t="shared" si="35"/>
        <v>1.4770796125101E-14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8.5499999999999989</v>
      </c>
      <c r="F9" s="59">
        <f t="shared" si="5"/>
        <v>9.6187500000000004</v>
      </c>
      <c r="G9" s="59">
        <f t="shared" si="6"/>
        <v>0.70312500000000067</v>
      </c>
      <c r="H9" s="60">
        <f t="shared" si="7"/>
        <v>52.901785714285708</v>
      </c>
      <c r="I9" s="65">
        <f t="shared" si="8"/>
        <v>246.23999999999998</v>
      </c>
      <c r="J9" s="65">
        <f t="shared" si="9"/>
        <v>3364.4249999999997</v>
      </c>
      <c r="K9" s="65">
        <f t="shared" si="10"/>
        <v>2325.8137500000003</v>
      </c>
      <c r="L9" s="53">
        <f t="shared" si="0"/>
        <v>5443.9987500000007</v>
      </c>
      <c r="M9" s="76">
        <f t="shared" si="1"/>
        <v>1.0820391713884376E-7</v>
      </c>
      <c r="N9" s="77">
        <f t="shared" si="11"/>
        <v>1.9020219809562399E-3</v>
      </c>
      <c r="O9" s="78">
        <f t="shared" si="12"/>
        <v>0.143104510948136</v>
      </c>
      <c r="P9" s="89">
        <f t="shared" si="13"/>
        <v>110.8917283513409</v>
      </c>
      <c r="Q9" s="89">
        <f t="shared" si="14"/>
        <v>88.744329951732965</v>
      </c>
      <c r="R9" s="89">
        <f t="shared" si="15"/>
        <v>71.5629708541356</v>
      </c>
      <c r="S9" s="90">
        <f t="shared" si="16"/>
        <v>67.898413563882002</v>
      </c>
      <c r="T9" s="82">
        <f t="shared" si="17"/>
        <v>948.12427740396458</v>
      </c>
      <c r="U9" s="83">
        <f t="shared" si="2"/>
        <v>853.60952372323152</v>
      </c>
      <c r="V9" s="83">
        <f t="shared" si="2"/>
        <v>50.317713881814143</v>
      </c>
      <c r="W9" s="84">
        <f t="shared" si="2"/>
        <v>3591.9473246964358</v>
      </c>
      <c r="X9" s="144">
        <f t="shared" si="3"/>
        <v>5443.9988397054458</v>
      </c>
      <c r="Y9" s="68">
        <v>2121.9583410448413</v>
      </c>
      <c r="Z9" s="102">
        <f t="shared" si="18"/>
        <v>7.7661912366800559E-6</v>
      </c>
      <c r="AA9" s="7">
        <f>BA20</f>
        <v>2.2208354329780439E-8</v>
      </c>
      <c r="AB9" s="103">
        <f t="shared" si="19"/>
        <v>2859.6198127197058</v>
      </c>
      <c r="AC9" s="32"/>
      <c r="AD9" s="40">
        <v>5</v>
      </c>
      <c r="AE9" s="38">
        <v>20</v>
      </c>
      <c r="AF9" s="38">
        <f t="shared" si="36"/>
        <v>2425.488257790817</v>
      </c>
      <c r="AG9" s="39">
        <f t="shared" si="20"/>
        <v>0</v>
      </c>
      <c r="AH9" s="40">
        <v>5</v>
      </c>
      <c r="AI9" s="38">
        <v>20</v>
      </c>
      <c r="AJ9" s="38">
        <f t="shared" si="37"/>
        <v>2409.9180798711504</v>
      </c>
      <c r="AK9" s="39">
        <f t="shared" si="38"/>
        <v>2.8912466368748546E-10</v>
      </c>
      <c r="AL9" s="40">
        <v>5</v>
      </c>
      <c r="AM9" s="38">
        <v>20</v>
      </c>
      <c r="AN9" s="38">
        <f t="shared" si="39"/>
        <v>2394.2657417424748</v>
      </c>
      <c r="AO9" s="39">
        <f t="shared" si="21"/>
        <v>3.4024189468209021E-10</v>
      </c>
      <c r="AP9" s="40">
        <v>5</v>
      </c>
      <c r="AQ9" s="38">
        <v>20</v>
      </c>
      <c r="AR9" s="38">
        <f t="shared" si="40"/>
        <v>2378.529757428531</v>
      </c>
      <c r="AS9" s="39">
        <f t="shared" si="22"/>
        <v>3.4556813548802782E-10</v>
      </c>
      <c r="AT9" s="40">
        <v>5</v>
      </c>
      <c r="AU9" s="38">
        <v>20</v>
      </c>
      <c r="AV9" s="38">
        <f t="shared" si="41"/>
        <v>2362.7086482382106</v>
      </c>
      <c r="AW9" s="39">
        <f t="shared" si="23"/>
        <v>3.2973859556510915E-10</v>
      </c>
      <c r="AX9" s="40">
        <v>5</v>
      </c>
      <c r="AY9" s="38">
        <v>20</v>
      </c>
      <c r="AZ9" s="38">
        <f t="shared" si="42"/>
        <v>2346.8009455294996</v>
      </c>
      <c r="BA9" s="39">
        <f t="shared" si="24"/>
        <v>3.0353590602792481E-10</v>
      </c>
      <c r="BB9" s="40">
        <v>5</v>
      </c>
      <c r="BC9" s="38">
        <v>20</v>
      </c>
      <c r="BD9" s="38">
        <f t="shared" si="43"/>
        <v>2330.8051936450202</v>
      </c>
      <c r="BE9" s="39">
        <f t="shared" si="25"/>
        <v>2.7274376952510411E-10</v>
      </c>
      <c r="BF9" s="40">
        <v>5</v>
      </c>
      <c r="BG9" s="38">
        <v>20</v>
      </c>
      <c r="BH9" s="38">
        <f t="shared" si="44"/>
        <v>2314.7199530248449</v>
      </c>
      <c r="BI9" s="39">
        <f t="shared" si="26"/>
        <v>2.4071307159338433E-10</v>
      </c>
      <c r="BJ9" s="40">
        <v>5</v>
      </c>
      <c r="BK9" s="38">
        <v>20</v>
      </c>
      <c r="BL9" s="38">
        <f t="shared" si="45"/>
        <v>2298.5438035020197</v>
      </c>
      <c r="BM9" s="39">
        <f t="shared" si="27"/>
        <v>2.0942613714907269E-10</v>
      </c>
      <c r="BN9" s="40">
        <v>5</v>
      </c>
      <c r="BO9" s="38">
        <v>20</v>
      </c>
      <c r="BP9" s="38">
        <f t="shared" si="46"/>
        <v>2282.2753477848432</v>
      </c>
      <c r="BQ9" s="39">
        <f t="shared" si="28"/>
        <v>1.8003238950872799E-10</v>
      </c>
      <c r="BR9" s="40">
        <v>5</v>
      </c>
      <c r="BS9" s="38">
        <v>20</v>
      </c>
      <c r="BT9" s="38">
        <f t="shared" si="47"/>
        <v>2265.9132151289878</v>
      </c>
      <c r="BU9" s="39">
        <f t="shared" si="29"/>
        <v>1.5315230520626228E-10</v>
      </c>
      <c r="BV9" s="40">
        <v>5</v>
      </c>
      <c r="BW9" s="38">
        <v>20</v>
      </c>
      <c r="BX9" s="38">
        <f t="shared" si="48"/>
        <v>2182.6517828571536</v>
      </c>
      <c r="BY9" s="39">
        <f t="shared" si="30"/>
        <v>5.9941154528670564E-11</v>
      </c>
      <c r="BZ9" s="40">
        <v>5</v>
      </c>
      <c r="CA9" s="38">
        <v>20</v>
      </c>
      <c r="CB9" s="38">
        <f t="shared" si="49"/>
        <v>2096.8653714313423</v>
      </c>
      <c r="CC9" s="39">
        <f t="shared" si="31"/>
        <v>1.943172082754375E-11</v>
      </c>
      <c r="CD9" s="40">
        <v>5</v>
      </c>
      <c r="CE9" s="38">
        <v>20</v>
      </c>
      <c r="CF9" s="38">
        <f t="shared" si="50"/>
        <v>2008.4389613850078</v>
      </c>
      <c r="CG9" s="39">
        <f t="shared" si="32"/>
        <v>5.2349823782595922E-12</v>
      </c>
      <c r="CH9" s="40">
        <v>5</v>
      </c>
      <c r="CI9" s="38">
        <v>20</v>
      </c>
      <c r="CJ9" s="38">
        <f t="shared" si="51"/>
        <v>1917.3099112594616</v>
      </c>
      <c r="CK9" s="39">
        <f t="shared" si="33"/>
        <v>1.1530478976201903E-12</v>
      </c>
      <c r="CL9" s="40">
        <v>5</v>
      </c>
      <c r="CM9" s="38">
        <v>20</v>
      </c>
      <c r="CN9" s="38">
        <f t="shared" si="52"/>
        <v>1823.4836058213236</v>
      </c>
      <c r="CO9" s="39">
        <f t="shared" si="34"/>
        <v>2.0193755289626989E-13</v>
      </c>
      <c r="CP9" s="40">
        <v>5</v>
      </c>
      <c r="CQ9" s="38">
        <v>20</v>
      </c>
      <c r="CR9" s="38">
        <f t="shared" si="53"/>
        <v>1727.0443989997675</v>
      </c>
      <c r="CS9" s="39">
        <f t="shared" si="35"/>
        <v>2.7074602854442112E-14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8.4599999999999991</v>
      </c>
      <c r="F10" s="59">
        <f t="shared" si="5"/>
        <v>9.5175000000000001</v>
      </c>
      <c r="G10" s="59">
        <f t="shared" si="6"/>
        <v>0.84375000000000078</v>
      </c>
      <c r="H10" s="60">
        <f t="shared" si="7"/>
        <v>52.901785714285708</v>
      </c>
      <c r="I10" s="65">
        <f t="shared" si="8"/>
        <v>243.64799999999997</v>
      </c>
      <c r="J10" s="65">
        <f t="shared" si="9"/>
        <v>3329.0099999999998</v>
      </c>
      <c r="K10" s="65">
        <f t="shared" si="10"/>
        <v>2301.3315000000002</v>
      </c>
      <c r="L10" s="53">
        <f t="shared" si="0"/>
        <v>5386.6935000000003</v>
      </c>
      <c r="M10" s="76">
        <f t="shared" si="1"/>
        <v>1.0822181278881868E-7</v>
      </c>
      <c r="N10" s="77">
        <f t="shared" si="11"/>
        <v>2.2828038635141464E-3</v>
      </c>
      <c r="O10" s="78">
        <f t="shared" si="12"/>
        <v>0.14312817874414077</v>
      </c>
      <c r="P10" s="89">
        <f t="shared" si="13"/>
        <v>109.89775600484852</v>
      </c>
      <c r="Q10" s="89">
        <f t="shared" si="14"/>
        <v>87.89461944220983</v>
      </c>
      <c r="R10" s="89">
        <f t="shared" si="15"/>
        <v>70.939414484747715</v>
      </c>
      <c r="S10" s="90">
        <f t="shared" si="16"/>
        <v>67.305221486111392</v>
      </c>
      <c r="T10" s="82">
        <f t="shared" si="17"/>
        <v>929.73501580101833</v>
      </c>
      <c r="U10" s="83">
        <f t="shared" si="2"/>
        <v>836.53704054123205</v>
      </c>
      <c r="V10" s="83">
        <f t="shared" si="2"/>
        <v>59.855130971505943</v>
      </c>
      <c r="W10" s="84">
        <f t="shared" si="2"/>
        <v>3560.5664045108033</v>
      </c>
      <c r="X10" s="144">
        <f t="shared" si="3"/>
        <v>5386.6935918245599</v>
      </c>
      <c r="Y10" s="68">
        <v>2107.4951121982645</v>
      </c>
      <c r="Z10" s="102">
        <f t="shared" si="18"/>
        <v>7.7619969437171845E-6</v>
      </c>
      <c r="AA10" s="7">
        <f>BE20</f>
        <v>2.0243170717939103E-8</v>
      </c>
      <c r="AB10" s="103">
        <f t="shared" si="19"/>
        <v>2607.9848864569049</v>
      </c>
      <c r="AC10" s="32"/>
      <c r="AD10" s="40">
        <v>6</v>
      </c>
      <c r="AE10" s="38">
        <v>22</v>
      </c>
      <c r="AF10" s="38">
        <f t="shared" si="36"/>
        <v>2459.3112601754069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2443.5239588937889</v>
      </c>
      <c r="AK10" s="39">
        <f t="shared" si="38"/>
        <v>4.2581009900520176E-10</v>
      </c>
      <c r="AL10" s="40">
        <v>6</v>
      </c>
      <c r="AM10" s="38">
        <v>22</v>
      </c>
      <c r="AN10" s="38">
        <f t="shared" si="39"/>
        <v>2427.6533516936597</v>
      </c>
      <c r="AO10" s="39">
        <f t="shared" si="21"/>
        <v>5.0236311878716364E-10</v>
      </c>
      <c r="AP10" s="40">
        <v>6</v>
      </c>
      <c r="AQ10" s="38">
        <v>22</v>
      </c>
      <c r="AR10" s="38">
        <f t="shared" si="40"/>
        <v>2411.6979318770846</v>
      </c>
      <c r="AS10" s="39">
        <f t="shared" si="22"/>
        <v>5.1154429881509665E-10</v>
      </c>
      <c r="AT10" s="40">
        <v>6</v>
      </c>
      <c r="AU10" s="38">
        <v>22</v>
      </c>
      <c r="AV10" s="38">
        <f t="shared" si="41"/>
        <v>2395.6562001328712</v>
      </c>
      <c r="AW10" s="39">
        <f t="shared" si="23"/>
        <v>4.8939556934851255E-10</v>
      </c>
      <c r="AX10" s="40">
        <v>6</v>
      </c>
      <c r="AY10" s="38">
        <v>22</v>
      </c>
      <c r="AZ10" s="38">
        <f t="shared" si="42"/>
        <v>2379.5266673390556</v>
      </c>
      <c r="BA10" s="39">
        <f t="shared" si="24"/>
        <v>4.5171317935603424E-10</v>
      </c>
      <c r="BB10" s="40">
        <v>6</v>
      </c>
      <c r="BC10" s="38">
        <v>22</v>
      </c>
      <c r="BD10" s="38">
        <f t="shared" si="43"/>
        <v>2363.3078575393715</v>
      </c>
      <c r="BE10" s="39">
        <f t="shared" si="25"/>
        <v>4.0699811869583328E-10</v>
      </c>
      <c r="BF10" s="40">
        <v>6</v>
      </c>
      <c r="BG10" s="38">
        <v>22</v>
      </c>
      <c r="BH10" s="38">
        <f t="shared" si="44"/>
        <v>2346.9983110994895</v>
      </c>
      <c r="BI10" s="39">
        <f t="shared" si="26"/>
        <v>3.6020128190362711E-10</v>
      </c>
      <c r="BJ10" s="40">
        <v>6</v>
      </c>
      <c r="BK10" s="38">
        <v>22</v>
      </c>
      <c r="BL10" s="38">
        <f t="shared" si="45"/>
        <v>2330.5965880484782</v>
      </c>
      <c r="BM10" s="39">
        <f t="shared" si="27"/>
        <v>3.1427392980250161E-10</v>
      </c>
      <c r="BN10" s="40">
        <v>6</v>
      </c>
      <c r="BO10" s="38">
        <v>22</v>
      </c>
      <c r="BP10" s="38">
        <f t="shared" si="46"/>
        <v>2314.1012716096516</v>
      </c>
      <c r="BQ10" s="39">
        <f t="shared" si="28"/>
        <v>2.70947193036688E-10</v>
      </c>
      <c r="BR10" s="40">
        <v>6</v>
      </c>
      <c r="BS10" s="38">
        <v>22</v>
      </c>
      <c r="BT10" s="38">
        <f t="shared" si="47"/>
        <v>2297.5109719238967</v>
      </c>
      <c r="BU10" s="39">
        <f t="shared" si="29"/>
        <v>2.3117428308040732E-10</v>
      </c>
      <c r="BV10" s="40">
        <v>6</v>
      </c>
      <c r="BW10" s="38">
        <v>22</v>
      </c>
      <c r="BX10" s="38">
        <f t="shared" si="48"/>
        <v>2213.0884737869824</v>
      </c>
      <c r="BY10" s="39">
        <f t="shared" si="30"/>
        <v>9.1909914713452362E-11</v>
      </c>
      <c r="BZ10" s="40">
        <v>6</v>
      </c>
      <c r="CA10" s="38">
        <v>22</v>
      </c>
      <c r="CB10" s="38">
        <f t="shared" si="49"/>
        <v>2126.1057861108525</v>
      </c>
      <c r="CC10" s="39">
        <f t="shared" si="31"/>
        <v>3.0320982181168577E-11</v>
      </c>
      <c r="CD10" s="40">
        <v>6</v>
      </c>
      <c r="CE10" s="38">
        <v>22</v>
      </c>
      <c r="CF10" s="38">
        <f t="shared" si="50"/>
        <v>2036.4462855029574</v>
      </c>
      <c r="CG10" s="39">
        <f t="shared" si="32"/>
        <v>8.3301867129340866E-12</v>
      </c>
      <c r="CH10" s="40">
        <v>6</v>
      </c>
      <c r="CI10" s="38">
        <v>22</v>
      </c>
      <c r="CJ10" s="38">
        <f t="shared" si="51"/>
        <v>1944.0464569806077</v>
      </c>
      <c r="CK10" s="39">
        <f t="shared" si="33"/>
        <v>1.8757522079960573E-12</v>
      </c>
      <c r="CL10" s="40">
        <v>6</v>
      </c>
      <c r="CM10" s="38">
        <v>22</v>
      </c>
      <c r="CN10" s="38">
        <f t="shared" si="52"/>
        <v>1848.9117604000355</v>
      </c>
      <c r="CO10" s="39">
        <f t="shared" si="34"/>
        <v>3.3683636701690907E-13</v>
      </c>
      <c r="CP10" s="40">
        <v>6</v>
      </c>
      <c r="CQ10" s="38">
        <v>22</v>
      </c>
      <c r="CR10" s="38">
        <f t="shared" si="53"/>
        <v>1751.1277259909552</v>
      </c>
      <c r="CS10" s="39">
        <f t="shared" si="35"/>
        <v>4.6469913961745282E-14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8.370000000000001</v>
      </c>
      <c r="F11" s="59">
        <f t="shared" si="5"/>
        <v>9.4162499999999998</v>
      </c>
      <c r="G11" s="59">
        <f t="shared" si="6"/>
        <v>0.98437499999999922</v>
      </c>
      <c r="H11" s="60">
        <f t="shared" si="7"/>
        <v>52.901785714285708</v>
      </c>
      <c r="I11" s="65">
        <f t="shared" si="8"/>
        <v>241.05600000000001</v>
      </c>
      <c r="J11" s="65">
        <f t="shared" si="9"/>
        <v>3293.5950000000003</v>
      </c>
      <c r="K11" s="65">
        <f t="shared" si="10"/>
        <v>2276.8492500000002</v>
      </c>
      <c r="L11" s="53">
        <f t="shared" si="0"/>
        <v>5329.3882500000009</v>
      </c>
      <c r="M11" s="76">
        <f t="shared" si="1"/>
        <v>1.0823971435923108E-7</v>
      </c>
      <c r="N11" s="77">
        <f t="shared" si="11"/>
        <v>2.6637117205592004E-3</v>
      </c>
      <c r="O11" s="78">
        <f t="shared" si="12"/>
        <v>0.14315185437018843</v>
      </c>
      <c r="P11" s="89">
        <f t="shared" si="13"/>
        <v>108.8998589168048</v>
      </c>
      <c r="Q11" s="89">
        <f t="shared" si="14"/>
        <v>87.042456478900533</v>
      </c>
      <c r="R11" s="89">
        <f t="shared" si="15"/>
        <v>70.313687088355181</v>
      </c>
      <c r="S11" s="90">
        <f t="shared" si="16"/>
        <v>66.709807812109034</v>
      </c>
      <c r="T11" s="82">
        <f t="shared" si="17"/>
        <v>911.49181913365635</v>
      </c>
      <c r="U11" s="83">
        <f t="shared" si="2"/>
        <v>819.61353081944708</v>
      </c>
      <c r="V11" s="83">
        <f t="shared" si="2"/>
        <v>69.21503572759957</v>
      </c>
      <c r="W11" s="84">
        <f t="shared" si="2"/>
        <v>3529.0679579173748</v>
      </c>
      <c r="X11" s="144">
        <f t="shared" si="3"/>
        <v>5329.3883435980779</v>
      </c>
      <c r="Y11" s="68">
        <v>2092.9509683642</v>
      </c>
      <c r="Z11" s="102">
        <f t="shared" si="18"/>
        <v>7.7578012631517795E-6</v>
      </c>
      <c r="AA11" s="7">
        <f>BI20</f>
        <v>1.812903330251704E-8</v>
      </c>
      <c r="AB11" s="103">
        <f t="shared" si="19"/>
        <v>2336.8777682700934</v>
      </c>
      <c r="AC11" s="32"/>
      <c r="AD11" s="40">
        <v>7</v>
      </c>
      <c r="AE11" s="38">
        <v>24</v>
      </c>
      <c r="AF11" s="38">
        <f t="shared" si="36"/>
        <v>2490.6009180560877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2474.6127559627621</v>
      </c>
      <c r="AK11" s="39">
        <f t="shared" si="38"/>
        <v>6.0351419315073061E-10</v>
      </c>
      <c r="AL11" s="40">
        <v>7</v>
      </c>
      <c r="AM11" s="38">
        <v>24</v>
      </c>
      <c r="AN11" s="38">
        <f t="shared" si="39"/>
        <v>2458.5402280551189</v>
      </c>
      <c r="AO11" s="39">
        <f t="shared" si="21"/>
        <v>7.1364053924732184E-10</v>
      </c>
      <c r="AP11" s="40">
        <v>7</v>
      </c>
      <c r="AQ11" s="38">
        <v>24</v>
      </c>
      <c r="AR11" s="38">
        <f t="shared" si="40"/>
        <v>2442.3818084656023</v>
      </c>
      <c r="AS11" s="39">
        <f t="shared" si="22"/>
        <v>7.2837272889036709E-10</v>
      </c>
      <c r="AT11" s="40">
        <v>7</v>
      </c>
      <c r="AU11" s="38">
        <v>24</v>
      </c>
      <c r="AV11" s="38">
        <f t="shared" si="41"/>
        <v>2426.1359788073864</v>
      </c>
      <c r="AW11" s="39">
        <f t="shared" si="23"/>
        <v>6.984866759946969E-10</v>
      </c>
      <c r="AX11" s="40">
        <v>7</v>
      </c>
      <c r="AY11" s="38">
        <v>24</v>
      </c>
      <c r="AZ11" s="38">
        <f t="shared" si="42"/>
        <v>2409.8012310124964</v>
      </c>
      <c r="BA11" s="39">
        <f t="shared" si="24"/>
        <v>6.4626124711742362E-10</v>
      </c>
      <c r="BB11" s="40">
        <v>7</v>
      </c>
      <c r="BC11" s="38">
        <v>24</v>
      </c>
      <c r="BD11" s="38">
        <f t="shared" si="43"/>
        <v>2393.3760703461789</v>
      </c>
      <c r="BE11" s="39">
        <f t="shared" si="25"/>
        <v>5.8372087434391508E-10</v>
      </c>
      <c r="BF11" s="40">
        <v>7</v>
      </c>
      <c r="BG11" s="38">
        <v>24</v>
      </c>
      <c r="BH11" s="38">
        <f t="shared" si="44"/>
        <v>2376.8590186032643</v>
      </c>
      <c r="BI11" s="39">
        <f t="shared" si="26"/>
        <v>5.1790057855668609E-10</v>
      </c>
      <c r="BJ11" s="40">
        <v>7</v>
      </c>
      <c r="BK11" s="38">
        <v>24</v>
      </c>
      <c r="BL11" s="38">
        <f t="shared" si="45"/>
        <v>2360.2486174921678</v>
      </c>
      <c r="BM11" s="39">
        <f t="shared" si="27"/>
        <v>4.5302203870366942E-10</v>
      </c>
      <c r="BN11" s="40">
        <v>7</v>
      </c>
      <c r="BO11" s="38">
        <v>24</v>
      </c>
      <c r="BP11" s="38">
        <f t="shared" si="46"/>
        <v>2343.5434322106448</v>
      </c>
      <c r="BQ11" s="39">
        <f t="shared" si="28"/>
        <v>3.9158645617319783E-10</v>
      </c>
      <c r="BR11" s="40">
        <v>7</v>
      </c>
      <c r="BS11" s="38">
        <v>24</v>
      </c>
      <c r="BT11" s="38">
        <f t="shared" si="47"/>
        <v>2326.742055216494</v>
      </c>
      <c r="BU11" s="39">
        <f t="shared" si="29"/>
        <v>3.3499434227279412E-10</v>
      </c>
      <c r="BV11" s="40">
        <v>7</v>
      </c>
      <c r="BW11" s="38">
        <v>24</v>
      </c>
      <c r="BX11" s="38">
        <f t="shared" si="48"/>
        <v>2241.2454551035862</v>
      </c>
      <c r="BY11" s="39">
        <f t="shared" si="30"/>
        <v>1.350845579254064E-10</v>
      </c>
      <c r="BZ11" s="40">
        <v>7</v>
      </c>
      <c r="CA11" s="38">
        <v>24</v>
      </c>
      <c r="CB11" s="38">
        <f t="shared" si="49"/>
        <v>2153.1560923257721</v>
      </c>
      <c r="CC11" s="39">
        <f t="shared" si="31"/>
        <v>4.5271910687354945E-11</v>
      </c>
      <c r="CD11" s="40">
        <v>7</v>
      </c>
      <c r="CE11" s="38">
        <v>24</v>
      </c>
      <c r="CF11" s="38">
        <f t="shared" si="50"/>
        <v>2062.3558596986313</v>
      </c>
      <c r="CG11" s="39">
        <f t="shared" si="32"/>
        <v>1.2659158423180822E-11</v>
      </c>
      <c r="CH11" s="40">
        <v>7</v>
      </c>
      <c r="CI11" s="38">
        <v>24</v>
      </c>
      <c r="CJ11" s="38">
        <f t="shared" si="51"/>
        <v>1968.7804341424614</v>
      </c>
      <c r="CK11" s="39">
        <f t="shared" si="33"/>
        <v>2.9077969871586184E-12</v>
      </c>
      <c r="CL11" s="40">
        <v>7</v>
      </c>
      <c r="CM11" s="38">
        <v>24</v>
      </c>
      <c r="CN11" s="38">
        <f t="shared" si="52"/>
        <v>1872.4353449788978</v>
      </c>
      <c r="CO11" s="39">
        <f t="shared" si="34"/>
        <v>5.3407706425073009E-13</v>
      </c>
      <c r="CP11" s="40">
        <v>7</v>
      </c>
      <c r="CQ11" s="38">
        <v>24</v>
      </c>
      <c r="CR11" s="38">
        <f t="shared" si="53"/>
        <v>1773.4072106332219</v>
      </c>
      <c r="CS11" s="39">
        <f t="shared" si="35"/>
        <v>7.5602345749783868E-14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8.2800000000000011</v>
      </c>
      <c r="F12" s="59">
        <f t="shared" si="5"/>
        <v>9.3150000000000013</v>
      </c>
      <c r="G12" s="59">
        <f t="shared" si="6"/>
        <v>1.1249999999999996</v>
      </c>
      <c r="H12" s="60">
        <f t="shared" si="7"/>
        <v>52.901785714285708</v>
      </c>
      <c r="I12" s="65">
        <f t="shared" si="8"/>
        <v>238.464</v>
      </c>
      <c r="J12" s="65">
        <f t="shared" si="9"/>
        <v>3258.1800000000003</v>
      </c>
      <c r="K12" s="65">
        <f t="shared" si="10"/>
        <v>2252.3670000000002</v>
      </c>
      <c r="L12" s="53">
        <f t="shared" si="0"/>
        <v>5272.0830000000005</v>
      </c>
      <c r="M12" s="76">
        <f t="shared" si="1"/>
        <v>1.0825762185301944E-7</v>
      </c>
      <c r="N12" s="77">
        <f t="shared" si="11"/>
        <v>3.0447456146161706E-3</v>
      </c>
      <c r="O12" s="78">
        <f t="shared" si="12"/>
        <v>0.14317553783016521</v>
      </c>
      <c r="P12" s="89">
        <f t="shared" si="13"/>
        <v>107.89800736550671</v>
      </c>
      <c r="Q12" s="89">
        <f t="shared" si="14"/>
        <v>86.187840956853748</v>
      </c>
      <c r="R12" s="89">
        <f t="shared" si="15"/>
        <v>69.685772974044298</v>
      </c>
      <c r="S12" s="90">
        <f t="shared" si="16"/>
        <v>66.112160746448069</v>
      </c>
      <c r="T12" s="82">
        <f t="shared" si="17"/>
        <v>893.39550098639575</v>
      </c>
      <c r="U12" s="83">
        <f t="shared" si="2"/>
        <v>802.83973851309281</v>
      </c>
      <c r="V12" s="83">
        <f t="shared" si="2"/>
        <v>78.396494595799808</v>
      </c>
      <c r="W12" s="84">
        <f t="shared" si="2"/>
        <v>3497.4513609170067</v>
      </c>
      <c r="X12" s="144">
        <f t="shared" si="3"/>
        <v>5272.0830950122945</v>
      </c>
      <c r="Y12" s="68">
        <v>2078.3246254392375</v>
      </c>
      <c r="Z12" s="102">
        <f t="shared" si="18"/>
        <v>7.7536041942951321E-6</v>
      </c>
      <c r="AA12" s="7">
        <f>BM20</f>
        <v>1.6010152729533289E-8</v>
      </c>
      <c r="AB12" s="103">
        <f t="shared" si="19"/>
        <v>2064.8658776408884</v>
      </c>
      <c r="AC12" s="32"/>
      <c r="AD12" s="40">
        <v>8</v>
      </c>
      <c r="AE12" s="38">
        <v>26</v>
      </c>
      <c r="AF12" s="38">
        <f t="shared" si="36"/>
        <v>2519.7360423189211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2503.5608502257478</v>
      </c>
      <c r="AK12" s="39">
        <f t="shared" si="38"/>
        <v>8.286035273003047E-10</v>
      </c>
      <c r="AL12" s="40">
        <v>8</v>
      </c>
      <c r="AM12" s="38">
        <v>26</v>
      </c>
      <c r="AN12" s="38">
        <f t="shared" si="39"/>
        <v>2487.3003054044307</v>
      </c>
      <c r="AO12" s="39">
        <f t="shared" si="21"/>
        <v>9.8183552083897672E-10</v>
      </c>
      <c r="AP12" s="40">
        <v>8</v>
      </c>
      <c r="AQ12" s="38">
        <v>26</v>
      </c>
      <c r="AR12" s="38">
        <f t="shared" si="40"/>
        <v>2470.9528641377706</v>
      </c>
      <c r="AS12" s="39">
        <f t="shared" si="22"/>
        <v>1.0042216742150232E-9</v>
      </c>
      <c r="AT12" s="40">
        <v>8</v>
      </c>
      <c r="AU12" s="38">
        <v>26</v>
      </c>
      <c r="AV12" s="38">
        <f t="shared" si="41"/>
        <v>2454.5169902768007</v>
      </c>
      <c r="AW12" s="39">
        <f t="shared" si="23"/>
        <v>9.6509039818843408E-10</v>
      </c>
      <c r="AX12" s="40">
        <v>8</v>
      </c>
      <c r="AY12" s="38">
        <v>26</v>
      </c>
      <c r="AZ12" s="38">
        <f t="shared" si="42"/>
        <v>2437.9911581121305</v>
      </c>
      <c r="BA12" s="39">
        <f t="shared" si="24"/>
        <v>8.9489018753168004E-10</v>
      </c>
      <c r="BB12" s="40">
        <v>8</v>
      </c>
      <c r="BC12" s="38">
        <v>26</v>
      </c>
      <c r="BD12" s="38">
        <f t="shared" si="43"/>
        <v>2421.373855423546</v>
      </c>
      <c r="BE12" s="39">
        <f t="shared" si="25"/>
        <v>8.1009693066950189E-10</v>
      </c>
      <c r="BF12" s="40">
        <v>8</v>
      </c>
      <c r="BG12" s="38">
        <v>26</v>
      </c>
      <c r="BH12" s="38">
        <f t="shared" si="44"/>
        <v>2404.6635867137957</v>
      </c>
      <c r="BI12" s="39">
        <f t="shared" si="26"/>
        <v>7.203892732367356E-10</v>
      </c>
      <c r="BJ12" s="40">
        <v>8</v>
      </c>
      <c r="BK12" s="38">
        <v>26</v>
      </c>
      <c r="BL12" s="38">
        <f t="shared" si="45"/>
        <v>2387.8588766321536</v>
      </c>
      <c r="BM12" s="39">
        <f t="shared" si="27"/>
        <v>6.316097144817235E-10</v>
      </c>
      <c r="BN12" s="40">
        <v>8</v>
      </c>
      <c r="BO12" s="38">
        <v>26</v>
      </c>
      <c r="BP12" s="38">
        <f t="shared" si="46"/>
        <v>2370.9582735920153</v>
      </c>
      <c r="BQ12" s="39">
        <f t="shared" si="28"/>
        <v>5.4725021251014952E-10</v>
      </c>
      <c r="BR12" s="40">
        <v>8</v>
      </c>
      <c r="BS12" s="38">
        <v>26</v>
      </c>
      <c r="BT12" s="38">
        <f t="shared" si="47"/>
        <v>2353.9603535857091</v>
      </c>
      <c r="BU12" s="39">
        <f t="shared" si="29"/>
        <v>4.692944078558995E-10</v>
      </c>
      <c r="BV12" s="40">
        <v>8</v>
      </c>
      <c r="BW12" s="38">
        <v>26</v>
      </c>
      <c r="BX12" s="38">
        <f t="shared" si="48"/>
        <v>2267.4636116796</v>
      </c>
      <c r="BY12" s="39">
        <f t="shared" si="30"/>
        <v>1.9168963159702041E-10</v>
      </c>
      <c r="BZ12" s="40">
        <v>8</v>
      </c>
      <c r="CA12" s="38">
        <v>26</v>
      </c>
      <c r="CB12" s="38">
        <f t="shared" si="49"/>
        <v>2178.3437768931376</v>
      </c>
      <c r="CC12" s="39">
        <f t="shared" si="31"/>
        <v>6.5168846766532091E-11</v>
      </c>
      <c r="CD12" s="40">
        <v>8</v>
      </c>
      <c r="CE12" s="38">
        <v>26</v>
      </c>
      <c r="CF12" s="38">
        <f t="shared" si="50"/>
        <v>2086.481360420521</v>
      </c>
      <c r="CG12" s="39">
        <f t="shared" si="32"/>
        <v>1.8517471284957015E-11</v>
      </c>
      <c r="CH12" s="40">
        <v>8</v>
      </c>
      <c r="CI12" s="38">
        <v>26</v>
      </c>
      <c r="CJ12" s="38">
        <f t="shared" si="51"/>
        <v>1991.8112867287318</v>
      </c>
      <c r="CK12" s="39">
        <f t="shared" si="33"/>
        <v>4.3310352976324599E-12</v>
      </c>
      <c r="CL12" s="40">
        <v>8</v>
      </c>
      <c r="CM12" s="38">
        <v>26</v>
      </c>
      <c r="CN12" s="38">
        <f t="shared" si="52"/>
        <v>1894.3391498215701</v>
      </c>
      <c r="CO12" s="39">
        <f t="shared" si="34"/>
        <v>8.1195994780921101E-13</v>
      </c>
      <c r="CP12" s="40">
        <v>8</v>
      </c>
      <c r="CQ12" s="38">
        <v>26</v>
      </c>
      <c r="CR12" s="38">
        <f t="shared" si="53"/>
        <v>1794.1525813892604</v>
      </c>
      <c r="CS12" s="39">
        <f t="shared" si="35"/>
        <v>1.1765897739156195E-13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8.19</v>
      </c>
      <c r="F13" s="59">
        <f t="shared" si="5"/>
        <v>9.213750000000001</v>
      </c>
      <c r="G13" s="59">
        <f t="shared" si="6"/>
        <v>1.2656249999999996</v>
      </c>
      <c r="H13" s="60">
        <f t="shared" si="7"/>
        <v>52.901785714285708</v>
      </c>
      <c r="I13" s="65">
        <f t="shared" si="8"/>
        <v>235.87199999999999</v>
      </c>
      <c r="J13" s="65">
        <f t="shared" si="9"/>
        <v>3222.7649999999999</v>
      </c>
      <c r="K13" s="65">
        <f t="shared" si="10"/>
        <v>2227.8847500000002</v>
      </c>
      <c r="L13" s="53">
        <f t="shared" si="0"/>
        <v>5214.7777500000002</v>
      </c>
      <c r="M13" s="76">
        <f t="shared" si="1"/>
        <v>1.0827553527312419E-7</v>
      </c>
      <c r="N13" s="77">
        <f t="shared" si="11"/>
        <v>3.4259056082511946E-3</v>
      </c>
      <c r="O13" s="78">
        <f t="shared" si="12"/>
        <v>0.14319922912796001</v>
      </c>
      <c r="P13" s="89">
        <f t="shared" si="13"/>
        <v>106.89217169878216</v>
      </c>
      <c r="Q13" s="89">
        <f t="shared" si="14"/>
        <v>85.330773677653013</v>
      </c>
      <c r="R13" s="89">
        <f t="shared" si="15"/>
        <v>69.055655967403183</v>
      </c>
      <c r="S13" s="90">
        <f t="shared" si="16"/>
        <v>65.512268300440979</v>
      </c>
      <c r="T13" s="82">
        <f t="shared" si="17"/>
        <v>875.44688621302589</v>
      </c>
      <c r="U13" s="83">
        <f t="shared" si="2"/>
        <v>786.21641597247549</v>
      </c>
      <c r="V13" s="83">
        <f t="shared" si="2"/>
        <v>87.39856458374463</v>
      </c>
      <c r="W13" s="84">
        <f t="shared" si="2"/>
        <v>3465.715979286721</v>
      </c>
      <c r="X13" s="144">
        <f t="shared" si="3"/>
        <v>5214.7778460559675</v>
      </c>
      <c r="Y13" s="68">
        <v>2063.6148200035686</v>
      </c>
      <c r="Z13" s="102">
        <f t="shared" si="18"/>
        <v>7.7494057364580825E-6</v>
      </c>
      <c r="AA13" s="7">
        <f>BQ20</f>
        <v>1.3974872464864577E-8</v>
      </c>
      <c r="AB13" s="103">
        <f t="shared" si="19"/>
        <v>1803.3476294986053</v>
      </c>
      <c r="AC13" s="32"/>
      <c r="AD13" s="40">
        <v>9</v>
      </c>
      <c r="AE13" s="38">
        <v>28</v>
      </c>
      <c r="AF13" s="38">
        <f t="shared" si="36"/>
        <v>2547.0147215550983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2530.6644167242043</v>
      </c>
      <c r="AK13" s="39">
        <f t="shared" si="38"/>
        <v>1.1075922154951275E-9</v>
      </c>
      <c r="AL13" s="40">
        <v>9</v>
      </c>
      <c r="AM13" s="38">
        <v>28</v>
      </c>
      <c r="AN13" s="38">
        <f t="shared" si="39"/>
        <v>2514.2278351359696</v>
      </c>
      <c r="AO13" s="39">
        <f t="shared" si="21"/>
        <v>1.3149092765537245E-9</v>
      </c>
      <c r="AP13" s="40">
        <v>9</v>
      </c>
      <c r="AQ13" s="38">
        <v>28</v>
      </c>
      <c r="AR13" s="38">
        <f t="shared" si="40"/>
        <v>2497.7034163608851</v>
      </c>
      <c r="AS13" s="39">
        <f t="shared" si="22"/>
        <v>1.3474911033146569E-9</v>
      </c>
      <c r="AT13" s="40">
        <v>9</v>
      </c>
      <c r="AU13" s="38">
        <v>28</v>
      </c>
      <c r="AV13" s="38">
        <f t="shared" si="41"/>
        <v>2481.0896076196382</v>
      </c>
      <c r="AW13" s="39">
        <f t="shared" si="23"/>
        <v>1.2975359144620116E-9</v>
      </c>
      <c r="AX13" s="40">
        <v>9</v>
      </c>
      <c r="AY13" s="38">
        <v>28</v>
      </c>
      <c r="AZ13" s="38">
        <f t="shared" si="42"/>
        <v>2464.3848666854942</v>
      </c>
      <c r="BA13" s="39">
        <f t="shared" si="24"/>
        <v>1.2055702425394257E-9</v>
      </c>
      <c r="BB13" s="40">
        <v>9</v>
      </c>
      <c r="BC13" s="38">
        <v>28</v>
      </c>
      <c r="BD13" s="38">
        <f t="shared" si="43"/>
        <v>2447.587664966934</v>
      </c>
      <c r="BE13" s="39">
        <f t="shared" si="25"/>
        <v>1.0935734490361138E-9</v>
      </c>
      <c r="BF13" s="40">
        <v>9</v>
      </c>
      <c r="BG13" s="38">
        <v>28</v>
      </c>
      <c r="BH13" s="38">
        <f t="shared" si="44"/>
        <v>2430.6964907764377</v>
      </c>
      <c r="BI13" s="39">
        <f t="shared" si="26"/>
        <v>9.7450428538078542E-10</v>
      </c>
      <c r="BJ13" s="40">
        <v>9</v>
      </c>
      <c r="BK13" s="38">
        <v>28</v>
      </c>
      <c r="BL13" s="38">
        <f t="shared" si="45"/>
        <v>2413.7098527911307</v>
      </c>
      <c r="BM13" s="39">
        <f t="shared" si="27"/>
        <v>8.5622669027956263E-10</v>
      </c>
      <c r="BN13" s="40">
        <v>9</v>
      </c>
      <c r="BO13" s="38">
        <v>28</v>
      </c>
      <c r="BP13" s="38">
        <f t="shared" si="46"/>
        <v>2396.6262837095132</v>
      </c>
      <c r="BQ13" s="39">
        <f t="shared" si="28"/>
        <v>7.4347747613497568E-10</v>
      </c>
      <c r="BR13" s="40">
        <v>9</v>
      </c>
      <c r="BS13" s="38">
        <v>28</v>
      </c>
      <c r="BT13" s="38">
        <f t="shared" si="47"/>
        <v>2379.4443441076041</v>
      </c>
      <c r="BU13" s="39">
        <f t="shared" si="29"/>
        <v>6.3898143293326017E-10</v>
      </c>
      <c r="BV13" s="40">
        <v>9</v>
      </c>
      <c r="BW13" s="38">
        <v>28</v>
      </c>
      <c r="BX13" s="38">
        <f t="shared" si="48"/>
        <v>2292.0111878954713</v>
      </c>
      <c r="BY13" s="39">
        <f t="shared" si="30"/>
        <v>2.640917315440549E-10</v>
      </c>
      <c r="BZ13" s="40">
        <v>9</v>
      </c>
      <c r="CA13" s="38">
        <v>28</v>
      </c>
      <c r="CB13" s="38">
        <f t="shared" si="49"/>
        <v>2201.9265411819338</v>
      </c>
      <c r="CC13" s="39">
        <f t="shared" si="31"/>
        <v>9.0968144974197877E-11</v>
      </c>
      <c r="CD13" s="40">
        <v>9</v>
      </c>
      <c r="CE13" s="38">
        <v>28</v>
      </c>
      <c r="CF13" s="38">
        <f t="shared" si="50"/>
        <v>2109.069621574572</v>
      </c>
      <c r="CG13" s="39">
        <f t="shared" si="32"/>
        <v>2.6230606090488128E-11</v>
      </c>
      <c r="CH13" s="40">
        <v>9</v>
      </c>
      <c r="CI13" s="38">
        <v>28</v>
      </c>
      <c r="CJ13" s="38">
        <f t="shared" si="51"/>
        <v>2013.3746490322126</v>
      </c>
      <c r="CK13" s="39">
        <f t="shared" si="33"/>
        <v>6.2374362082146975E-12</v>
      </c>
      <c r="CL13" s="40">
        <v>9</v>
      </c>
      <c r="CM13" s="38">
        <v>28</v>
      </c>
      <c r="CN13" s="38">
        <f t="shared" si="52"/>
        <v>1914.8472781193857</v>
      </c>
      <c r="CO13" s="39">
        <f t="shared" si="34"/>
        <v>1.1915166700355274E-12</v>
      </c>
      <c r="CP13" s="40">
        <v>9</v>
      </c>
      <c r="CQ13" s="38">
        <v>28</v>
      </c>
      <c r="CR13" s="38">
        <f t="shared" si="53"/>
        <v>1813.5760892275812</v>
      </c>
      <c r="CS13" s="39">
        <f t="shared" si="35"/>
        <v>1.7639720712024415E-13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8.1</v>
      </c>
      <c r="F14" s="59">
        <f t="shared" si="5"/>
        <v>9.1125000000000007</v>
      </c>
      <c r="G14" s="59">
        <f t="shared" si="6"/>
        <v>1.4062499999999998</v>
      </c>
      <c r="H14" s="60">
        <f t="shared" si="7"/>
        <v>52.901785714285708</v>
      </c>
      <c r="I14" s="65">
        <f t="shared" si="8"/>
        <v>233.28</v>
      </c>
      <c r="J14" s="65">
        <f t="shared" si="9"/>
        <v>3187.35</v>
      </c>
      <c r="K14" s="65">
        <f t="shared" si="10"/>
        <v>2203.4025000000001</v>
      </c>
      <c r="L14" s="53">
        <f t="shared" si="0"/>
        <v>5157.4725000000008</v>
      </c>
      <c r="M14" s="76">
        <f t="shared" si="1"/>
        <v>1.082934546224877E-7</v>
      </c>
      <c r="N14" s="77">
        <f t="shared" si="11"/>
        <v>3.8071917640718333E-3</v>
      </c>
      <c r="O14" s="78">
        <f t="shared" si="12"/>
        <v>0.14322292826746419</v>
      </c>
      <c r="P14" s="89">
        <f t="shared" si="13"/>
        <v>105.8823223843778</v>
      </c>
      <c r="Q14" s="89">
        <f t="shared" si="14"/>
        <v>84.471256397975083</v>
      </c>
      <c r="R14" s="89">
        <f t="shared" si="15"/>
        <v>68.42331939696804</v>
      </c>
      <c r="S14" s="90">
        <f t="shared" si="16"/>
        <v>64.910118292117303</v>
      </c>
      <c r="T14" s="82">
        <f t="shared" si="17"/>
        <v>857.64681131346015</v>
      </c>
      <c r="U14" s="83">
        <f t="shared" si="2"/>
        <v>769.74432392654796</v>
      </c>
      <c r="V14" s="83">
        <f t="shared" si="2"/>
        <v>96.220292901986298</v>
      </c>
      <c r="W14" s="84">
        <f t="shared" si="2"/>
        <v>3433.8611685785268</v>
      </c>
      <c r="X14" s="144">
        <f t="shared" si="3"/>
        <v>5157.4725967205213</v>
      </c>
      <c r="Y14" s="68">
        <v>2048.820312641315</v>
      </c>
      <c r="Z14" s="102">
        <f t="shared" si="18"/>
        <v>7.7452058889510089E-6</v>
      </c>
      <c r="AA14" s="7">
        <f>BU20</f>
        <v>1.2075390573223956E-8</v>
      </c>
      <c r="AB14" s="103">
        <f t="shared" si="19"/>
        <v>1559.0793513249546</v>
      </c>
      <c r="AC14" s="32"/>
      <c r="AD14" s="40">
        <v>10</v>
      </c>
      <c r="AE14" s="38">
        <v>30</v>
      </c>
      <c r="AF14" s="38">
        <f t="shared" si="36"/>
        <v>2572.675945651215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2556.1609111731982</v>
      </c>
      <c r="AK14" s="39">
        <f t="shared" si="38"/>
        <v>1.4471059657072414E-9</v>
      </c>
      <c r="AL14" s="40">
        <v>10</v>
      </c>
      <c r="AM14" s="38">
        <v>30</v>
      </c>
      <c r="AN14" s="38">
        <f t="shared" si="39"/>
        <v>2539.5587306977854</v>
      </c>
      <c r="AO14" s="39">
        <f t="shared" si="21"/>
        <v>1.720978153772904E-9</v>
      </c>
      <c r="AP14" s="40">
        <v>10</v>
      </c>
      <c r="AQ14" s="38">
        <v>30</v>
      </c>
      <c r="AR14" s="38">
        <f t="shared" si="40"/>
        <v>2522.8678280741165</v>
      </c>
      <c r="AS14" s="39">
        <f t="shared" si="22"/>
        <v>1.766764774196548E-9</v>
      </c>
      <c r="AT14" s="40">
        <v>10</v>
      </c>
      <c r="AU14" s="38">
        <v>30</v>
      </c>
      <c r="AV14" s="38">
        <f t="shared" si="41"/>
        <v>2506.0866348785962</v>
      </c>
      <c r="AW14" s="39">
        <f t="shared" si="23"/>
        <v>1.7043549118736559E-9</v>
      </c>
      <c r="AX14" s="40">
        <v>10</v>
      </c>
      <c r="AY14" s="38">
        <v>30</v>
      </c>
      <c r="AZ14" s="38">
        <f t="shared" si="42"/>
        <v>2489.2135933465183</v>
      </c>
      <c r="BA14" s="39">
        <f t="shared" si="24"/>
        <v>1.586485160491314E-9</v>
      </c>
      <c r="BB14" s="40">
        <v>10</v>
      </c>
      <c r="BC14" s="38">
        <v>30</v>
      </c>
      <c r="BD14" s="38">
        <f t="shared" si="43"/>
        <v>2472.2471594857802</v>
      </c>
      <c r="BE14" s="39">
        <f t="shared" si="25"/>
        <v>1.4418158360122059E-9</v>
      </c>
      <c r="BF14" s="40">
        <v>10</v>
      </c>
      <c r="BG14" s="38">
        <v>30</v>
      </c>
      <c r="BH14" s="38">
        <f t="shared" si="44"/>
        <v>2455.1858063785799</v>
      </c>
      <c r="BI14" s="39">
        <f t="shared" si="26"/>
        <v>1.2873004166728261E-9</v>
      </c>
      <c r="BJ14" s="40">
        <v>10</v>
      </c>
      <c r="BK14" s="38">
        <v>30</v>
      </c>
      <c r="BL14" s="38">
        <f t="shared" si="45"/>
        <v>2438.0280276769286</v>
      </c>
      <c r="BM14" s="39">
        <f t="shared" si="27"/>
        <v>1.1332761069087134E-9</v>
      </c>
      <c r="BN14" s="40">
        <v>10</v>
      </c>
      <c r="BO14" s="38">
        <v>30</v>
      </c>
      <c r="BP14" s="38">
        <f t="shared" si="46"/>
        <v>2420.7723412962437</v>
      </c>
      <c r="BQ14" s="39">
        <f t="shared" si="28"/>
        <v>9.8601295389253091E-10</v>
      </c>
      <c r="BR14" s="40">
        <v>10</v>
      </c>
      <c r="BS14" s="38">
        <v>30</v>
      </c>
      <c r="BT14" s="38">
        <f t="shared" si="47"/>
        <v>2403.4172933103118</v>
      </c>
      <c r="BU14" s="39">
        <f t="shared" si="29"/>
        <v>8.4915787896983429E-10</v>
      </c>
      <c r="BV14" s="40">
        <v>10</v>
      </c>
      <c r="BW14" s="38">
        <v>30</v>
      </c>
      <c r="BX14" s="38">
        <f t="shared" si="48"/>
        <v>2315.1032463063007</v>
      </c>
      <c r="BY14" s="39">
        <f t="shared" si="30"/>
        <v>3.5478574390324975E-10</v>
      </c>
      <c r="BZ14" s="40">
        <v>10</v>
      </c>
      <c r="CA14" s="38">
        <v>30</v>
      </c>
      <c r="CB14" s="38">
        <f t="shared" si="49"/>
        <v>2224.1109949812285</v>
      </c>
      <c r="CC14" s="39">
        <f t="shared" si="31"/>
        <v>1.2369326260016368E-10</v>
      </c>
      <c r="CD14" s="40">
        <v>10</v>
      </c>
      <c r="CE14" s="38">
        <v>30</v>
      </c>
      <c r="CF14" s="38">
        <f t="shared" si="50"/>
        <v>2130.3185400576554</v>
      </c>
      <c r="CG14" s="39">
        <f t="shared" si="32"/>
        <v>3.6152704207485794E-11</v>
      </c>
      <c r="CH14" s="40">
        <v>10</v>
      </c>
      <c r="CI14" s="38">
        <v>30</v>
      </c>
      <c r="CJ14" s="38">
        <f t="shared" si="51"/>
        <v>2033.6594387591883</v>
      </c>
      <c r="CK14" s="39">
        <f t="shared" si="33"/>
        <v>8.7289298055564108E-12</v>
      </c>
      <c r="CL14" s="40">
        <v>10</v>
      </c>
      <c r="CM14" s="38">
        <v>30</v>
      </c>
      <c r="CN14" s="38">
        <f t="shared" si="52"/>
        <v>1934.139402620207</v>
      </c>
      <c r="CO14" s="39">
        <f t="shared" si="34"/>
        <v>1.69654362610062E-12</v>
      </c>
      <c r="CP14" s="40">
        <v>10</v>
      </c>
      <c r="CQ14" s="38">
        <v>30</v>
      </c>
      <c r="CR14" s="38">
        <f t="shared" si="53"/>
        <v>1831.8479044814067</v>
      </c>
      <c r="CS14" s="39">
        <f t="shared" si="35"/>
        <v>2.56168772608454E-13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7.6499999999999995</v>
      </c>
      <c r="F15" s="59">
        <f t="shared" si="5"/>
        <v>8.6062499999999993</v>
      </c>
      <c r="G15" s="59">
        <f t="shared" si="6"/>
        <v>2.1093750000000004</v>
      </c>
      <c r="H15" s="60">
        <f t="shared" si="7"/>
        <v>52.901785714285708</v>
      </c>
      <c r="I15" s="65">
        <f t="shared" si="8"/>
        <v>220.32</v>
      </c>
      <c r="J15" s="65">
        <f t="shared" si="9"/>
        <v>3010.2749999999996</v>
      </c>
      <c r="K15" s="65">
        <f t="shared" si="10"/>
        <v>2080.99125</v>
      </c>
      <c r="L15" s="53">
        <f t="shared" si="0"/>
        <v>4870.94625</v>
      </c>
      <c r="M15" s="76">
        <f t="shared" si="1"/>
        <v>1.0838314041130626E-7</v>
      </c>
      <c r="N15" s="77">
        <f t="shared" si="11"/>
        <v>5.7155171701274805E-3</v>
      </c>
      <c r="O15" s="78">
        <f t="shared" si="12"/>
        <v>0.14334154172700661</v>
      </c>
      <c r="P15" s="89">
        <f t="shared" si="13"/>
        <v>100.77185304202082</v>
      </c>
      <c r="Q15" s="89">
        <f t="shared" si="14"/>
        <v>80.137054591560243</v>
      </c>
      <c r="R15" s="89">
        <f t="shared" si="15"/>
        <v>65.227723178061893</v>
      </c>
      <c r="S15" s="90">
        <f t="shared" si="16"/>
        <v>61.865065037684886</v>
      </c>
      <c r="T15" s="82">
        <f t="shared" si="17"/>
        <v>770.90467577145921</v>
      </c>
      <c r="U15" s="83">
        <f t="shared" si="2"/>
        <v>689.67952607861525</v>
      </c>
      <c r="V15" s="83">
        <f t="shared" si="2"/>
        <v>137.58972857872433</v>
      </c>
      <c r="W15" s="84">
        <f t="shared" si="2"/>
        <v>3272.7724138239546</v>
      </c>
      <c r="X15" s="144">
        <f t="shared" si="3"/>
        <v>4870.9463442527531</v>
      </c>
      <c r="Y15" s="68">
        <v>1973.5360022982875</v>
      </c>
      <c r="Z15" s="102">
        <f t="shared" si="18"/>
        <v>7.7241857821966598E-6</v>
      </c>
      <c r="AA15" s="7">
        <f>BY20</f>
        <v>5.1381349081461527E-9</v>
      </c>
      <c r="AB15" s="103">
        <f t="shared" si="19"/>
        <v>665.20084485654775</v>
      </c>
      <c r="AC15" s="32"/>
      <c r="AD15" s="40">
        <v>11</v>
      </c>
      <c r="AE15" s="38">
        <v>32</v>
      </c>
      <c r="AF15" s="38">
        <f t="shared" si="36"/>
        <v>2596.9144055313423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2580.2437746979849</v>
      </c>
      <c r="AK15" s="39">
        <f t="shared" si="38"/>
        <v>1.8538518868420367E-9</v>
      </c>
      <c r="AL15" s="40">
        <v>11</v>
      </c>
      <c r="AM15" s="38">
        <v>32</v>
      </c>
      <c r="AN15" s="38">
        <f t="shared" si="39"/>
        <v>2563.4851768214394</v>
      </c>
      <c r="AO15" s="39">
        <f t="shared" si="21"/>
        <v>2.2082758276293707E-9</v>
      </c>
      <c r="AP15" s="40">
        <v>11</v>
      </c>
      <c r="AQ15" s="38">
        <v>32</v>
      </c>
      <c r="AR15" s="38">
        <f t="shared" si="40"/>
        <v>2546.6370209011434</v>
      </c>
      <c r="AS15" s="39">
        <f t="shared" si="22"/>
        <v>2.2707694516599272E-9</v>
      </c>
      <c r="AT15" s="40">
        <v>11</v>
      </c>
      <c r="AU15" s="38">
        <v>32</v>
      </c>
      <c r="AV15" s="38">
        <f t="shared" si="41"/>
        <v>2529.6977237366032</v>
      </c>
      <c r="AW15" s="39">
        <f t="shared" si="23"/>
        <v>2.1942403288865281E-9</v>
      </c>
      <c r="AX15" s="40">
        <v>11</v>
      </c>
      <c r="AY15" s="38">
        <v>32</v>
      </c>
      <c r="AZ15" s="38">
        <f t="shared" si="42"/>
        <v>2512.6657128866354</v>
      </c>
      <c r="BA15" s="39">
        <f t="shared" si="24"/>
        <v>2.0459920016816819E-9</v>
      </c>
      <c r="BB15" s="40">
        <v>11</v>
      </c>
      <c r="BC15" s="38">
        <v>32</v>
      </c>
      <c r="BD15" s="38">
        <f t="shared" si="43"/>
        <v>2495.5394298124211</v>
      </c>
      <c r="BE15" s="39">
        <f t="shared" si="25"/>
        <v>1.8626695853244759E-9</v>
      </c>
      <c r="BF15" s="40">
        <v>11</v>
      </c>
      <c r="BG15" s="38">
        <v>32</v>
      </c>
      <c r="BH15" s="38">
        <f t="shared" si="44"/>
        <v>2478.3173332103047</v>
      </c>
      <c r="BI15" s="39">
        <f t="shared" si="26"/>
        <v>1.66601483251222E-9</v>
      </c>
      <c r="BJ15" s="40">
        <v>11</v>
      </c>
      <c r="BK15" s="38">
        <v>32</v>
      </c>
      <c r="BL15" s="38">
        <f t="shared" si="45"/>
        <v>2460.9979025402449</v>
      </c>
      <c r="BM15" s="39">
        <f t="shared" si="27"/>
        <v>1.4693419776958716E-9</v>
      </c>
      <c r="BN15" s="40">
        <v>11</v>
      </c>
      <c r="BO15" s="38">
        <v>32</v>
      </c>
      <c r="BP15" s="38">
        <f t="shared" si="46"/>
        <v>2443.5796417542019</v>
      </c>
      <c r="BQ15" s="39">
        <f t="shared" si="28"/>
        <v>1.2807776507480356E-9</v>
      </c>
      <c r="BR15" s="40">
        <v>11</v>
      </c>
      <c r="BS15" s="38">
        <v>32</v>
      </c>
      <c r="BT15" s="38">
        <f t="shared" si="47"/>
        <v>2426.0610832278012</v>
      </c>
      <c r="BU15" s="39">
        <f t="shared" si="29"/>
        <v>1.1050954830608673E-9</v>
      </c>
      <c r="BV15" s="40">
        <v>11</v>
      </c>
      <c r="BW15" s="38">
        <v>32</v>
      </c>
      <c r="BX15" s="38">
        <f t="shared" si="48"/>
        <v>2336.9149856545082</v>
      </c>
      <c r="BY15" s="39">
        <f t="shared" si="30"/>
        <v>4.66382194078568E-10</v>
      </c>
      <c r="BZ15" s="40">
        <v>11</v>
      </c>
      <c r="CA15" s="38">
        <v>32</v>
      </c>
      <c r="CB15" s="38">
        <f t="shared" si="49"/>
        <v>2245.0654510649524</v>
      </c>
      <c r="CC15" s="39">
        <f t="shared" si="31"/>
        <v>1.644300429406053E-10</v>
      </c>
      <c r="CD15" s="40">
        <v>11</v>
      </c>
      <c r="CE15" s="38">
        <v>32</v>
      </c>
      <c r="CF15" s="38">
        <f t="shared" si="50"/>
        <v>2150.3893307658136</v>
      </c>
      <c r="CG15" s="39">
        <f t="shared" si="32"/>
        <v>4.8665282674083804E-11</v>
      </c>
      <c r="CH15" s="40">
        <v>11</v>
      </c>
      <c r="CI15" s="38">
        <v>32</v>
      </c>
      <c r="CJ15" s="38">
        <f t="shared" si="51"/>
        <v>2052.8195559902483</v>
      </c>
      <c r="CK15" s="39">
        <f t="shared" si="33"/>
        <v>1.1917207915476648E-11</v>
      </c>
      <c r="CL15" s="40">
        <v>11</v>
      </c>
      <c r="CM15" s="38">
        <v>32</v>
      </c>
      <c r="CN15" s="38">
        <f t="shared" si="52"/>
        <v>1952.3618920838444</v>
      </c>
      <c r="CO15" s="39">
        <f t="shared" si="34"/>
        <v>2.3536174821407752E-12</v>
      </c>
      <c r="CP15" s="40">
        <v>11</v>
      </c>
      <c r="CQ15" s="38">
        <v>32</v>
      </c>
      <c r="CR15" s="38">
        <f t="shared" si="53"/>
        <v>1849.106654855437</v>
      </c>
      <c r="CS15" s="39">
        <f t="shared" si="35"/>
        <v>3.619394676266528E-13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7.2</v>
      </c>
      <c r="F16" s="59">
        <f t="shared" si="5"/>
        <v>8.1</v>
      </c>
      <c r="G16" s="59">
        <f t="shared" si="6"/>
        <v>2.8124999999999996</v>
      </c>
      <c r="H16" s="60">
        <f t="shared" si="7"/>
        <v>52.901785714285708</v>
      </c>
      <c r="I16" s="65">
        <f t="shared" si="8"/>
        <v>207.36</v>
      </c>
      <c r="J16" s="65">
        <f t="shared" si="9"/>
        <v>2833.2000000000003</v>
      </c>
      <c r="K16" s="65">
        <f t="shared" si="10"/>
        <v>1958.58</v>
      </c>
      <c r="L16" s="53">
        <f t="shared" si="0"/>
        <v>4584.420000000001</v>
      </c>
      <c r="M16" s="76">
        <f t="shared" si="1"/>
        <v>1.0847297487407219E-7</v>
      </c>
      <c r="N16" s="77">
        <f t="shared" si="11"/>
        <v>7.6270060458332014E-3</v>
      </c>
      <c r="O16" s="78">
        <f t="shared" si="12"/>
        <v>0.14346035181448163</v>
      </c>
      <c r="P16" s="89">
        <f t="shared" si="13"/>
        <v>95.556788409709142</v>
      </c>
      <c r="Q16" s="89">
        <f t="shared" si="14"/>
        <v>75.742502736783848</v>
      </c>
      <c r="R16" s="89">
        <f t="shared" si="15"/>
        <v>61.97383011419744</v>
      </c>
      <c r="S16" s="90">
        <f t="shared" si="16"/>
        <v>58.761637150984761</v>
      </c>
      <c r="T16" s="82">
        <f t="shared" si="17"/>
        <v>688.00887654990584</v>
      </c>
      <c r="U16" s="83">
        <f t="shared" si="2"/>
        <v>613.51427216794912</v>
      </c>
      <c r="V16" s="83">
        <f t="shared" si="2"/>
        <v>174.30139719618026</v>
      </c>
      <c r="W16" s="84">
        <f t="shared" si="2"/>
        <v>3108.5955367820061</v>
      </c>
      <c r="X16" s="144">
        <f t="shared" si="3"/>
        <v>4584.4200826960414</v>
      </c>
      <c r="Y16" s="68">
        <v>1895.9686263263</v>
      </c>
      <c r="Z16" s="102">
        <f t="shared" si="18"/>
        <v>7.7031308299858971E-6</v>
      </c>
      <c r="AA16" s="7">
        <f>CC20</f>
        <v>1.8299384128904033E-9</v>
      </c>
      <c r="AB16" s="103">
        <f t="shared" si="19"/>
        <v>237.55774804797824</v>
      </c>
      <c r="AC16" s="32"/>
      <c r="AD16" s="40">
        <v>12</v>
      </c>
      <c r="AE16" s="38">
        <v>34</v>
      </c>
      <c r="AF16" s="38">
        <f t="shared" si="36"/>
        <v>2619.8909084040292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2603.0727822214135</v>
      </c>
      <c r="AK16" s="39">
        <f t="shared" si="38"/>
        <v>2.3345930680410743E-9</v>
      </c>
      <c r="AL16" s="40">
        <v>12</v>
      </c>
      <c r="AM16" s="38">
        <v>34</v>
      </c>
      <c r="AN16" s="38">
        <f t="shared" si="39"/>
        <v>2586.1659106969469</v>
      </c>
      <c r="AO16" s="39">
        <f t="shared" si="21"/>
        <v>2.7851212684989365E-9</v>
      </c>
      <c r="AP16" s="40">
        <v>12</v>
      </c>
      <c r="AQ16" s="38">
        <v>34</v>
      </c>
      <c r="AR16" s="38">
        <f t="shared" si="40"/>
        <v>2569.1686887534975</v>
      </c>
      <c r="AS16" s="39">
        <f t="shared" si="22"/>
        <v>2.868340140054449E-9</v>
      </c>
      <c r="AT16" s="40">
        <v>12</v>
      </c>
      <c r="AU16" s="38">
        <v>34</v>
      </c>
      <c r="AV16" s="38">
        <f t="shared" si="41"/>
        <v>2552.0795191830207</v>
      </c>
      <c r="AW16" s="39">
        <f t="shared" si="23"/>
        <v>2.7760109711473961E-9</v>
      </c>
      <c r="AX16" s="40">
        <v>12</v>
      </c>
      <c r="AY16" s="38">
        <v>34</v>
      </c>
      <c r="AZ16" s="38">
        <f t="shared" si="42"/>
        <v>2534.8968156319834</v>
      </c>
      <c r="BA16" s="39">
        <f t="shared" si="24"/>
        <v>2.5925864605182109E-9</v>
      </c>
      <c r="BB16" s="40">
        <v>12</v>
      </c>
      <c r="BC16" s="38">
        <v>34</v>
      </c>
      <c r="BD16" s="38">
        <f t="shared" si="43"/>
        <v>2517.6190057722033</v>
      </c>
      <c r="BE16" s="39">
        <f t="shared" si="25"/>
        <v>2.3641271633737119E-9</v>
      </c>
      <c r="BF16" s="40">
        <v>12</v>
      </c>
      <c r="BG16" s="38">
        <v>34</v>
      </c>
      <c r="BH16" s="38">
        <f t="shared" si="44"/>
        <v>2500.2445346631689</v>
      </c>
      <c r="BI16" s="39">
        <f t="shared" si="26"/>
        <v>2.1180360581099292E-9</v>
      </c>
      <c r="BJ16" s="40">
        <v>12</v>
      </c>
      <c r="BK16" s="38">
        <v>34</v>
      </c>
      <c r="BL16" s="38">
        <f t="shared" si="45"/>
        <v>2482.77186831168</v>
      </c>
      <c r="BM16" s="39">
        <f t="shared" si="27"/>
        <v>1.8711606231873493E-9</v>
      </c>
      <c r="BN16" s="40">
        <v>12</v>
      </c>
      <c r="BO16" s="38">
        <v>34</v>
      </c>
      <c r="BP16" s="38">
        <f t="shared" si="46"/>
        <v>2465.1994974332388</v>
      </c>
      <c r="BQ16" s="39">
        <f t="shared" si="28"/>
        <v>1.6338429109700514E-9</v>
      </c>
      <c r="BR16" s="40">
        <v>12</v>
      </c>
      <c r="BS16" s="38">
        <v>34</v>
      </c>
      <c r="BT16" s="38">
        <f t="shared" si="47"/>
        <v>2447.525941418492</v>
      </c>
      <c r="BU16" s="39">
        <f t="shared" si="29"/>
        <v>1.4122119550660942E-9</v>
      </c>
      <c r="BV16" s="40">
        <v>12</v>
      </c>
      <c r="BW16" s="38">
        <v>34</v>
      </c>
      <c r="BX16" s="38">
        <f t="shared" si="48"/>
        <v>2357.591113356963</v>
      </c>
      <c r="BY16" s="39">
        <f t="shared" si="30"/>
        <v>6.0159565458825146E-10</v>
      </c>
      <c r="BZ16" s="40">
        <v>12</v>
      </c>
      <c r="CA16" s="38">
        <v>34</v>
      </c>
      <c r="CB16" s="38">
        <f t="shared" si="49"/>
        <v>2264.9289293050851</v>
      </c>
      <c r="CC16" s="39">
        <f t="shared" si="31"/>
        <v>2.1432222697461335E-10</v>
      </c>
      <c r="CD16" s="40">
        <v>12</v>
      </c>
      <c r="CE16" s="38">
        <v>34</v>
      </c>
      <c r="CF16" s="38">
        <f t="shared" si="50"/>
        <v>2169.4151509971225</v>
      </c>
      <c r="CG16" s="39">
        <f t="shared" si="32"/>
        <v>6.4175939668256295E-11</v>
      </c>
      <c r="CH16" s="40">
        <v>12</v>
      </c>
      <c r="CI16" s="38">
        <v>34</v>
      </c>
      <c r="CJ16" s="38">
        <f t="shared" si="51"/>
        <v>2070.9821162674971</v>
      </c>
      <c r="CK16" s="39">
        <f t="shared" si="33"/>
        <v>1.5923492607880461E-11</v>
      </c>
      <c r="CL16" s="40">
        <v>12</v>
      </c>
      <c r="CM16" s="38">
        <v>34</v>
      </c>
      <c r="CN16" s="38">
        <f t="shared" si="52"/>
        <v>1969.6356414713625</v>
      </c>
      <c r="CO16" s="39">
        <f t="shared" si="34"/>
        <v>3.1920960147891991E-12</v>
      </c>
      <c r="CP16" s="40">
        <v>12</v>
      </c>
      <c r="CQ16" s="38">
        <v>34</v>
      </c>
      <c r="CR16" s="38">
        <f t="shared" si="53"/>
        <v>1865.4668414972041</v>
      </c>
      <c r="CS16" s="39">
        <f t="shared" si="35"/>
        <v>4.9930504877608267E-13</v>
      </c>
    </row>
    <row r="17" spans="1:97" ht="26.4" thickBot="1" x14ac:dyDescent="0.35">
      <c r="C17" s="148">
        <v>0.125</v>
      </c>
      <c r="D17" s="124">
        <v>0.75</v>
      </c>
      <c r="E17" s="58">
        <f t="shared" si="4"/>
        <v>6.75</v>
      </c>
      <c r="F17" s="59">
        <f t="shared" si="5"/>
        <v>7.59375</v>
      </c>
      <c r="G17" s="59">
        <f t="shared" si="6"/>
        <v>3.515625</v>
      </c>
      <c r="H17" s="60">
        <f t="shared" si="7"/>
        <v>52.901785714285708</v>
      </c>
      <c r="I17" s="65">
        <f t="shared" si="8"/>
        <v>194.39999999999998</v>
      </c>
      <c r="J17" s="65">
        <f t="shared" si="9"/>
        <v>2656.125</v>
      </c>
      <c r="K17" s="65">
        <f t="shared" si="10"/>
        <v>1836.16875</v>
      </c>
      <c r="L17" s="53">
        <f t="shared" si="0"/>
        <v>4297.8937500000002</v>
      </c>
      <c r="M17" s="76">
        <f t="shared" si="1"/>
        <v>1.0856295838078186E-7</v>
      </c>
      <c r="N17" s="77">
        <f t="shared" si="11"/>
        <v>9.5416662639359068E-3</v>
      </c>
      <c r="O17" s="78">
        <f t="shared" si="12"/>
        <v>0.143579359019226</v>
      </c>
      <c r="P17" s="89">
        <f t="shared" si="13"/>
        <v>90.233975762209994</v>
      </c>
      <c r="Q17" s="89">
        <f t="shared" si="14"/>
        <v>71.289191861189664</v>
      </c>
      <c r="R17" s="89">
        <f t="shared" si="15"/>
        <v>58.658932824874931</v>
      </c>
      <c r="S17" s="90">
        <f t="shared" si="16"/>
        <v>55.598111232734112</v>
      </c>
      <c r="T17" s="82">
        <f t="shared" si="17"/>
        <v>609.0793363949175</v>
      </c>
      <c r="U17" s="83">
        <f t="shared" si="2"/>
        <v>541.35230069590898</v>
      </c>
      <c r="V17" s="83">
        <f t="shared" si="2"/>
        <v>206.22281071245092</v>
      </c>
      <c r="W17" s="84">
        <f t="shared" si="2"/>
        <v>2941.2393665531213</v>
      </c>
      <c r="X17" s="144">
        <f t="shared" si="3"/>
        <v>4297.8938143563992</v>
      </c>
      <c r="Y17" s="68">
        <v>1816.0141850585351</v>
      </c>
      <c r="Z17" s="102">
        <f t="shared" si="18"/>
        <v>7.6820409456008158E-6</v>
      </c>
      <c r="AA17" s="7">
        <f>CG20</f>
        <v>5.4839614774637134E-10</v>
      </c>
      <c r="AB17" s="103">
        <f t="shared" si="19"/>
        <v>71.38677750219685</v>
      </c>
      <c r="AC17" s="32"/>
      <c r="AD17" s="40">
        <v>13</v>
      </c>
      <c r="AE17" s="38">
        <v>36</v>
      </c>
      <c r="AF17" s="38">
        <f t="shared" si="36"/>
        <v>2641.7398853688196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2624.7815018761112</v>
      </c>
      <c r="AK17" s="39">
        <f t="shared" si="38"/>
        <v>2.8961271350450244E-9</v>
      </c>
      <c r="AL17" s="40">
        <v>13</v>
      </c>
      <c r="AM17" s="38">
        <v>36</v>
      </c>
      <c r="AN17" s="38">
        <f t="shared" si="39"/>
        <v>2607.7336329363302</v>
      </c>
      <c r="AO17" s="39">
        <f t="shared" si="21"/>
        <v>3.4598915499390105E-9</v>
      </c>
      <c r="AP17" s="40">
        <v>13</v>
      </c>
      <c r="AQ17" s="38">
        <v>36</v>
      </c>
      <c r="AR17" s="38">
        <f t="shared" si="40"/>
        <v>2590.5946600865677</v>
      </c>
      <c r="AS17" s="39">
        <f t="shared" si="22"/>
        <v>3.5683903893545574E-9</v>
      </c>
      <c r="AT17" s="40">
        <v>13</v>
      </c>
      <c r="AU17" s="38">
        <v>36</v>
      </c>
      <c r="AV17" s="38">
        <f t="shared" si="41"/>
        <v>2573.3629727986208</v>
      </c>
      <c r="AW17" s="39">
        <f t="shared" si="23"/>
        <v>3.4585811112549397E-9</v>
      </c>
      <c r="AX17" s="40">
        <v>13</v>
      </c>
      <c r="AY17" s="38">
        <v>36</v>
      </c>
      <c r="AZ17" s="38">
        <f t="shared" si="42"/>
        <v>2556.0369714893136</v>
      </c>
      <c r="BA17" s="39">
        <f t="shared" si="24"/>
        <v>3.2348728995500114E-9</v>
      </c>
      <c r="BB17" s="40">
        <v>13</v>
      </c>
      <c r="BC17" s="38">
        <v>36</v>
      </c>
      <c r="BD17" s="38">
        <f t="shared" si="43"/>
        <v>2538.6150707178049</v>
      </c>
      <c r="BE17" s="39">
        <f t="shared" si="25"/>
        <v>2.9542992314689728E-9</v>
      </c>
      <c r="BF17" s="40">
        <v>13</v>
      </c>
      <c r="BG17" s="38">
        <v>36</v>
      </c>
      <c r="BH17" s="38">
        <f t="shared" si="44"/>
        <v>2521.095702575913</v>
      </c>
      <c r="BI17" s="39">
        <f t="shared" si="26"/>
        <v>2.6508768837795727E-9</v>
      </c>
      <c r="BJ17" s="40">
        <v>13</v>
      </c>
      <c r="BK17" s="38">
        <v>36</v>
      </c>
      <c r="BL17" s="38">
        <f t="shared" si="45"/>
        <v>2503.4773202774732</v>
      </c>
      <c r="BM17" s="39">
        <f t="shared" si="27"/>
        <v>2.3455955688000982E-9</v>
      </c>
      <c r="BN17" s="40">
        <v>13</v>
      </c>
      <c r="BO17" s="38">
        <v>36</v>
      </c>
      <c r="BP17" s="38">
        <f t="shared" si="46"/>
        <v>2485.7584019510796</v>
      </c>
      <c r="BQ17" s="39">
        <f t="shared" si="28"/>
        <v>2.0514074799909262E-9</v>
      </c>
      <c r="BR17" s="40">
        <v>13</v>
      </c>
      <c r="BS17" s="38">
        <v>36</v>
      </c>
      <c r="BT17" s="38">
        <f t="shared" si="47"/>
        <v>2467.9374546396139</v>
      </c>
      <c r="BU17" s="39">
        <f t="shared" si="29"/>
        <v>1.7760502723000465E-9</v>
      </c>
      <c r="BV17" s="40">
        <v>13</v>
      </c>
      <c r="BW17" s="38">
        <v>36</v>
      </c>
      <c r="BX17" s="38">
        <f t="shared" si="48"/>
        <v>2377.2526014604946</v>
      </c>
      <c r="BY17" s="39">
        <f t="shared" si="30"/>
        <v>7.6323414598097233E-10</v>
      </c>
      <c r="BZ17" s="40">
        <v>13</v>
      </c>
      <c r="CA17" s="38">
        <v>36</v>
      </c>
      <c r="CB17" s="38">
        <f t="shared" si="49"/>
        <v>2283.8176470927374</v>
      </c>
      <c r="CC17" s="39">
        <f t="shared" si="31"/>
        <v>2.7456720939441905E-10</v>
      </c>
      <c r="CD17" s="40">
        <v>13</v>
      </c>
      <c r="CE17" s="38">
        <v>36</v>
      </c>
      <c r="CF17" s="38">
        <f t="shared" si="50"/>
        <v>2187.5073171667732</v>
      </c>
      <c r="CG17" s="39">
        <f t="shared" si="32"/>
        <v>8.3117070530866534E-11</v>
      </c>
      <c r="CH17" s="40">
        <v>13</v>
      </c>
      <c r="CI17" s="38">
        <v>36</v>
      </c>
      <c r="CJ17" s="38">
        <f t="shared" si="51"/>
        <v>2088.2533852381525</v>
      </c>
      <c r="CK17" s="39">
        <f t="shared" si="33"/>
        <v>2.0878281846426698E-11</v>
      </c>
      <c r="CL17" s="40">
        <v>13</v>
      </c>
      <c r="CM17" s="38">
        <v>36</v>
      </c>
      <c r="CN17" s="38">
        <f t="shared" si="52"/>
        <v>1986.0617161684033</v>
      </c>
      <c r="CO17" s="39">
        <f t="shared" si="34"/>
        <v>4.2441069111702765E-12</v>
      </c>
      <c r="CP17" s="40">
        <v>13</v>
      </c>
      <c r="CQ17" s="38">
        <v>36</v>
      </c>
      <c r="CR17" s="38">
        <f t="shared" si="53"/>
        <v>1881.0241847124169</v>
      </c>
      <c r="CS17" s="39">
        <f t="shared" si="35"/>
        <v>6.7450378184748438E-13</v>
      </c>
    </row>
    <row r="18" spans="1:97" x14ac:dyDescent="0.3">
      <c r="A18" s="37" t="s">
        <v>105</v>
      </c>
      <c r="B18" s="37">
        <v>8</v>
      </c>
      <c r="C18" s="37">
        <f>B18*($C$17+1)</f>
        <v>9</v>
      </c>
      <c r="D18" s="124">
        <v>0.7</v>
      </c>
      <c r="E18" s="58">
        <f t="shared" si="4"/>
        <v>6.3</v>
      </c>
      <c r="F18" s="59">
        <f t="shared" si="5"/>
        <v>7.0874999999999995</v>
      </c>
      <c r="G18" s="59">
        <f t="shared" si="6"/>
        <v>4.2187500000000009</v>
      </c>
      <c r="H18" s="60">
        <f t="shared" si="7"/>
        <v>52.901785714285708</v>
      </c>
      <c r="I18" s="65">
        <f t="shared" si="8"/>
        <v>181.43999999999997</v>
      </c>
      <c r="J18" s="65">
        <f t="shared" si="9"/>
        <v>2479.0499999999997</v>
      </c>
      <c r="K18" s="65">
        <f t="shared" si="10"/>
        <v>1713.7574999999999</v>
      </c>
      <c r="L18" s="53">
        <f t="shared" si="0"/>
        <v>4011.3674999999998</v>
      </c>
      <c r="M18" s="76">
        <f t="shared" si="1"/>
        <v>1.0865309130266042E-7</v>
      </c>
      <c r="N18" s="77">
        <f t="shared" si="11"/>
        <v>1.1459505723327469E-2</v>
      </c>
      <c r="O18" s="78">
        <f t="shared" si="12"/>
        <v>0.14369856383220156</v>
      </c>
      <c r="P18" s="89">
        <f t="shared" si="13"/>
        <v>84.800933198556663</v>
      </c>
      <c r="Q18" s="89">
        <f t="shared" si="14"/>
        <v>66.77965845005923</v>
      </c>
      <c r="R18" s="89">
        <f t="shared" si="15"/>
        <v>55.279962084992249</v>
      </c>
      <c r="S18" s="90">
        <f t="shared" si="16"/>
        <v>52.372683781772238</v>
      </c>
      <c r="T18" s="82">
        <f t="shared" si="17"/>
        <v>534.24587915090694</v>
      </c>
      <c r="U18" s="83">
        <f t="shared" si="2"/>
        <v>473.30082926479474</v>
      </c>
      <c r="V18" s="83">
        <f t="shared" si="2"/>
        <v>233.21234004606109</v>
      </c>
      <c r="W18" s="84">
        <f t="shared" si="2"/>
        <v>2770.6084947053614</v>
      </c>
      <c r="X18" s="144">
        <f t="shared" si="3"/>
        <v>4011.367543167124</v>
      </c>
      <c r="Y18" s="68">
        <v>1733.6160385971771</v>
      </c>
      <c r="Z18" s="102">
        <f t="shared" si="18"/>
        <v>7.6609160420355264E-6</v>
      </c>
      <c r="AA18" s="7">
        <f>CK20</f>
        <v>1.3637978092249767E-10</v>
      </c>
      <c r="AB18" s="103">
        <f t="shared" si="19"/>
        <v>17.802020042274368</v>
      </c>
      <c r="AC18" s="32"/>
      <c r="AD18" s="40">
        <v>14</v>
      </c>
      <c r="AE18" s="38">
        <v>38</v>
      </c>
      <c r="AF18" s="38">
        <f t="shared" si="36"/>
        <v>2662.5749173440122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2645.4827854590867</v>
      </c>
      <c r="AK18" s="39">
        <f t="shared" si="38"/>
        <v>3.5452681330201397E-9</v>
      </c>
      <c r="AL18" s="40">
        <v>14</v>
      </c>
      <c r="AM18" s="38">
        <v>38</v>
      </c>
      <c r="AN18" s="38">
        <f t="shared" si="39"/>
        <v>2628.3004623679226</v>
      </c>
      <c r="AO18" s="39">
        <f t="shared" si="21"/>
        <v>4.2409987274346578E-9</v>
      </c>
      <c r="AP18" s="40">
        <v>14</v>
      </c>
      <c r="AQ18" s="38">
        <v>38</v>
      </c>
      <c r="AR18" s="38">
        <f t="shared" si="40"/>
        <v>2611.0263168430133</v>
      </c>
      <c r="AS18" s="39">
        <f t="shared" si="22"/>
        <v>4.3798868916618595E-9</v>
      </c>
      <c r="AT18" s="40">
        <v>14</v>
      </c>
      <c r="AU18" s="38">
        <v>38</v>
      </c>
      <c r="AV18" s="38">
        <f t="shared" si="41"/>
        <v>2593.6587256541466</v>
      </c>
      <c r="AW18" s="39">
        <f t="shared" si="23"/>
        <v>4.2509343274099978E-9</v>
      </c>
      <c r="AX18" s="40">
        <v>14</v>
      </c>
      <c r="AY18" s="38">
        <v>38</v>
      </c>
      <c r="AZ18" s="38">
        <f t="shared" si="42"/>
        <v>2576.1960766024654</v>
      </c>
      <c r="BA18" s="39">
        <f t="shared" si="24"/>
        <v>3.9815384143596674E-9</v>
      </c>
      <c r="BB18" s="40">
        <v>14</v>
      </c>
      <c r="BC18" s="38">
        <v>38</v>
      </c>
      <c r="BD18" s="38">
        <f t="shared" si="43"/>
        <v>2558.6367717429712</v>
      </c>
      <c r="BE18" s="39">
        <f t="shared" si="25"/>
        <v>3.6413896003953053E-9</v>
      </c>
      <c r="BF18" s="40">
        <v>14</v>
      </c>
      <c r="BG18" s="38">
        <v>38</v>
      </c>
      <c r="BH18" s="38">
        <f t="shared" si="44"/>
        <v>2540.9792308016117</v>
      </c>
      <c r="BI18" s="39">
        <f t="shared" si="26"/>
        <v>3.2721506557079047E-9</v>
      </c>
      <c r="BJ18" s="40">
        <v>14</v>
      </c>
      <c r="BK18" s="38">
        <v>38</v>
      </c>
      <c r="BL18" s="38">
        <f t="shared" si="45"/>
        <v>2523.2218947929423</v>
      </c>
      <c r="BM18" s="39">
        <f t="shared" si="27"/>
        <v>2.8996154611281188E-9</v>
      </c>
      <c r="BN18" s="40">
        <v>14</v>
      </c>
      <c r="BO18" s="38">
        <v>38</v>
      </c>
      <c r="BP18" s="38">
        <f t="shared" si="46"/>
        <v>2505.3632298427624</v>
      </c>
      <c r="BQ18" s="39">
        <f t="shared" si="28"/>
        <v>2.5397772175372051E-9</v>
      </c>
      <c r="BR18" s="40">
        <v>14</v>
      </c>
      <c r="BS18" s="38">
        <v>38</v>
      </c>
      <c r="BT18" s="38">
        <f t="shared" si="47"/>
        <v>2487.4017312192163</v>
      </c>
      <c r="BU18" s="39">
        <f t="shared" si="29"/>
        <v>2.2022602707630187E-9</v>
      </c>
      <c r="BV18" s="40">
        <v>14</v>
      </c>
      <c r="BW18" s="38">
        <v>38</v>
      </c>
      <c r="BX18" s="38">
        <f t="shared" si="48"/>
        <v>2396.0016593215128</v>
      </c>
      <c r="BY18" s="39">
        <f t="shared" si="30"/>
        <v>9.5418945765313647E-10</v>
      </c>
      <c r="BZ18" s="40">
        <v>14</v>
      </c>
      <c r="CA18" s="38">
        <v>38</v>
      </c>
      <c r="CB18" s="38">
        <f t="shared" si="49"/>
        <v>2301.8297965727907</v>
      </c>
      <c r="CC18" s="39">
        <f t="shared" si="31"/>
        <v>3.46412043448954E-10</v>
      </c>
      <c r="CD18" s="40">
        <v>14</v>
      </c>
      <c r="CE18" s="38">
        <v>38</v>
      </c>
      <c r="CF18" s="38">
        <f t="shared" si="50"/>
        <v>2204.7598805821058</v>
      </c>
      <c r="CG18" s="39">
        <f t="shared" si="32"/>
        <v>1.0594460829827E-10</v>
      </c>
      <c r="CH18" s="40">
        <v>14</v>
      </c>
      <c r="CI18" s="38">
        <v>38</v>
      </c>
      <c r="CJ18" s="38">
        <f t="shared" si="51"/>
        <v>2104.7231468126033</v>
      </c>
      <c r="CK18" s="39">
        <f t="shared" si="33"/>
        <v>2.6921079549319392E-11</v>
      </c>
      <c r="CL18" s="40">
        <v>14</v>
      </c>
      <c r="CM18" s="38">
        <v>38</v>
      </c>
      <c r="CN18" s="38">
        <f t="shared" si="52"/>
        <v>2001.7255063811531</v>
      </c>
      <c r="CO18" s="39">
        <f t="shared" si="34"/>
        <v>5.5445267360930382E-12</v>
      </c>
      <c r="CP18" s="40">
        <v>14</v>
      </c>
      <c r="CQ18" s="38">
        <v>38</v>
      </c>
      <c r="CR18" s="38">
        <f t="shared" si="53"/>
        <v>1895.8595586459555</v>
      </c>
      <c r="CS18" s="39">
        <f t="shared" si="35"/>
        <v>8.9442603218230039E-13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20.25</v>
      </c>
      <c r="D19" s="124">
        <v>0.65</v>
      </c>
      <c r="E19" s="58">
        <f t="shared" si="4"/>
        <v>5.8500000000000005</v>
      </c>
      <c r="F19" s="59">
        <f t="shared" si="5"/>
        <v>6.5812499999999998</v>
      </c>
      <c r="G19" s="59">
        <f t="shared" si="6"/>
        <v>4.921875</v>
      </c>
      <c r="H19" s="60">
        <f t="shared" si="7"/>
        <v>52.901785714285708</v>
      </c>
      <c r="I19" s="65">
        <f t="shared" si="8"/>
        <v>168.48</v>
      </c>
      <c r="J19" s="65">
        <f t="shared" si="9"/>
        <v>2301.9750000000004</v>
      </c>
      <c r="K19" s="65">
        <f t="shared" si="10"/>
        <v>1591.3462500000001</v>
      </c>
      <c r="L19" s="53">
        <f t="shared" si="0"/>
        <v>3724.8412500000004</v>
      </c>
      <c r="M19" s="76">
        <f t="shared" si="1"/>
        <v>1.0874337401216685E-7</v>
      </c>
      <c r="N19" s="77">
        <f t="shared" si="11"/>
        <v>1.3380532349153346E-2</v>
      </c>
      <c r="O19" s="78">
        <f t="shared" si="12"/>
        <v>0.14381796674600192</v>
      </c>
      <c r="P19" s="89">
        <f t="shared" si="13"/>
        <v>79.25619892930267</v>
      </c>
      <c r="Q19" s="89">
        <f t="shared" si="14"/>
        <v>62.217459356562863</v>
      </c>
      <c r="R19" s="89">
        <f t="shared" si="15"/>
        <v>51.833520939380193</v>
      </c>
      <c r="S19" s="90">
        <f t="shared" si="16"/>
        <v>49.083517874831486</v>
      </c>
      <c r="T19" s="82">
        <f t="shared" si="17"/>
        <v>463.64876373642068</v>
      </c>
      <c r="U19" s="83">
        <f t="shared" si="2"/>
        <v>409.46865439037936</v>
      </c>
      <c r="V19" s="83">
        <f t="shared" si="2"/>
        <v>255.11811087351188</v>
      </c>
      <c r="W19" s="84">
        <f t="shared" si="2"/>
        <v>2596.6057447176477</v>
      </c>
      <c r="X19" s="144">
        <f t="shared" si="3"/>
        <v>3724.8412737179597</v>
      </c>
      <c r="Y19" s="68">
        <v>1648.7790558044333</v>
      </c>
      <c r="Z19" s="102">
        <f t="shared" si="18"/>
        <v>7.6397560319949575E-6</v>
      </c>
      <c r="AA19" s="7">
        <f>CO20</f>
        <v>2.7454518448979074E-11</v>
      </c>
      <c r="AB19" s="103">
        <f t="shared" si="19"/>
        <v>3.5936381127879971</v>
      </c>
      <c r="AC19" s="32"/>
      <c r="AD19" s="41">
        <v>15</v>
      </c>
      <c r="AE19" s="42">
        <v>40</v>
      </c>
      <c r="AF19" s="42">
        <f t="shared" si="36"/>
        <v>2682.4928777590485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2665.2728845305533</v>
      </c>
      <c r="AK19" s="39">
        <f t="shared" si="38"/>
        <v>4.2888312020112222E-9</v>
      </c>
      <c r="AL19" s="41">
        <v>15</v>
      </c>
      <c r="AM19" s="42">
        <v>40</v>
      </c>
      <c r="AN19" s="42">
        <f t="shared" si="39"/>
        <v>2647.9620254012311</v>
      </c>
      <c r="AO19" s="39">
        <f t="shared" si="21"/>
        <v>5.1368701522551763E-9</v>
      </c>
      <c r="AP19" s="41">
        <v>15</v>
      </c>
      <c r="AQ19" s="42">
        <v>40</v>
      </c>
      <c r="AR19" s="42">
        <f t="shared" si="40"/>
        <v>2630.5586569408365</v>
      </c>
      <c r="AS19" s="39">
        <f t="shared" si="22"/>
        <v>5.311827716969575E-9</v>
      </c>
      <c r="AT19" s="41">
        <v>15</v>
      </c>
      <c r="AU19" s="42">
        <v>40</v>
      </c>
      <c r="AV19" s="42">
        <f t="shared" si="41"/>
        <v>2613.0611437762414</v>
      </c>
      <c r="AW19" s="39">
        <f t="shared" si="23"/>
        <v>5.1621009565839706E-9</v>
      </c>
      <c r="AX19" s="41">
        <v>15</v>
      </c>
      <c r="AY19" s="42">
        <v>40</v>
      </c>
      <c r="AZ19" s="42">
        <f t="shared" si="42"/>
        <v>2595.4678616481747</v>
      </c>
      <c r="BA19" s="39">
        <f t="shared" si="24"/>
        <v>4.8413303540952285E-9</v>
      </c>
      <c r="BB19" s="41">
        <v>15</v>
      </c>
      <c r="BC19" s="42">
        <v>40</v>
      </c>
      <c r="BD19" s="42">
        <f t="shared" si="43"/>
        <v>2577.7772006578762</v>
      </c>
      <c r="BE19" s="39">
        <f t="shared" si="25"/>
        <v>4.4336734023554947E-9</v>
      </c>
      <c r="BF19" s="41">
        <v>15</v>
      </c>
      <c r="BG19" s="42">
        <v>40</v>
      </c>
      <c r="BH19" s="42">
        <f t="shared" si="44"/>
        <v>2559.9875687097251</v>
      </c>
      <c r="BI19" s="39">
        <f t="shared" si="26"/>
        <v>3.9895505017082987E-9</v>
      </c>
      <c r="BJ19" s="41">
        <v>15</v>
      </c>
      <c r="BK19" s="42">
        <v>40</v>
      </c>
      <c r="BL19" s="42">
        <f t="shared" si="45"/>
        <v>2542.0973951559408</v>
      </c>
      <c r="BM19" s="39">
        <f t="shared" si="27"/>
        <v>3.5402746166625774E-9</v>
      </c>
      <c r="BN19" s="41">
        <v>15</v>
      </c>
      <c r="BO19" s="42">
        <v>40</v>
      </c>
      <c r="BP19" s="42">
        <f t="shared" si="46"/>
        <v>2524.1051346478594</v>
      </c>
      <c r="BQ19" s="39">
        <f t="shared" si="28"/>
        <v>3.1053471370329403E-9</v>
      </c>
      <c r="BR19" s="41">
        <v>15</v>
      </c>
      <c r="BS19" s="42">
        <v>40</v>
      </c>
      <c r="BT19" s="42">
        <f t="shared" si="47"/>
        <v>2506.0092711971502</v>
      </c>
      <c r="BU19" s="39">
        <f t="shared" si="29"/>
        <v>2.6965822644351004E-9</v>
      </c>
      <c r="BV19" s="41">
        <v>15</v>
      </c>
      <c r="BW19" s="42">
        <v>40</v>
      </c>
      <c r="BX19" s="42">
        <f t="shared" si="48"/>
        <v>2413.9254615378773</v>
      </c>
      <c r="BY19" s="39">
        <f t="shared" si="30"/>
        <v>1.1774283140878549E-9</v>
      </c>
      <c r="BZ19" s="41">
        <v>15</v>
      </c>
      <c r="CA19" s="42">
        <v>40</v>
      </c>
      <c r="CB19" s="42">
        <f t="shared" si="49"/>
        <v>2319.0491260540553</v>
      </c>
      <c r="CC19" s="39">
        <f t="shared" si="31"/>
        <v>4.3114969172290427E-10</v>
      </c>
      <c r="CD19" s="41">
        <v>15</v>
      </c>
      <c r="CE19" s="42">
        <v>40</v>
      </c>
      <c r="CF19" s="42">
        <f t="shared" si="50"/>
        <v>2221.2530578219407</v>
      </c>
      <c r="CG19" s="39">
        <f t="shared" si="32"/>
        <v>1.3313679820712289E-10</v>
      </c>
      <c r="CH19" s="41">
        <v>15</v>
      </c>
      <c r="CI19" s="42">
        <v>40</v>
      </c>
      <c r="CJ19" s="42">
        <f t="shared" si="51"/>
        <v>2120.4679778968839</v>
      </c>
      <c r="CK19" s="39">
        <f t="shared" si="33"/>
        <v>3.4200115704274612E-11</v>
      </c>
      <c r="CL19" s="41">
        <v>15</v>
      </c>
      <c r="CM19" s="42">
        <v>40</v>
      </c>
      <c r="CN19" s="42">
        <f t="shared" si="52"/>
        <v>2016.6998416151243</v>
      </c>
      <c r="CO19" s="39">
        <f t="shared" si="34"/>
        <v>7.1309519046709539E-12</v>
      </c>
      <c r="CP19" s="41">
        <v>15</v>
      </c>
      <c r="CQ19" s="42">
        <v>40</v>
      </c>
      <c r="CR19" s="42">
        <f t="shared" si="53"/>
        <v>1910.0419410441382</v>
      </c>
      <c r="CS19" s="39">
        <f t="shared" si="35"/>
        <v>1.1666212599806408E-12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28.125</v>
      </c>
      <c r="D20" s="125">
        <v>0.6</v>
      </c>
      <c r="E20" s="61">
        <f t="shared" si="4"/>
        <v>5.3999999999999995</v>
      </c>
      <c r="F20" s="62">
        <f t="shared" si="5"/>
        <v>6.0750000000000002</v>
      </c>
      <c r="G20" s="62">
        <f t="shared" si="6"/>
        <v>5.625</v>
      </c>
      <c r="H20" s="63">
        <f t="shared" si="7"/>
        <v>52.901785714285708</v>
      </c>
      <c r="I20" s="66">
        <f t="shared" si="8"/>
        <v>155.51999999999998</v>
      </c>
      <c r="J20" s="66">
        <f t="shared" si="9"/>
        <v>2124.8999999999996</v>
      </c>
      <c r="K20" s="66">
        <f t="shared" si="10"/>
        <v>1468.9350000000002</v>
      </c>
      <c r="L20" s="54">
        <f t="shared" si="0"/>
        <v>3438.3150000000001</v>
      </c>
      <c r="M20" s="79">
        <f t="shared" si="1"/>
        <v>1.0883380688299908E-7</v>
      </c>
      <c r="N20" s="80">
        <f t="shared" si="11"/>
        <v>1.5304754092921747E-2</v>
      </c>
      <c r="O20" s="81">
        <f t="shared" si="12"/>
        <v>0.14393756825485926</v>
      </c>
      <c r="P20" s="89">
        <f t="shared" si="13"/>
        <v>73.59970399938409</v>
      </c>
      <c r="Q20" s="89">
        <f t="shared" si="14"/>
        <v>57.60714117255332</v>
      </c>
      <c r="R20" s="89">
        <f t="shared" si="15"/>
        <v>48.315978040387364</v>
      </c>
      <c r="S20" s="90">
        <f t="shared" si="16"/>
        <v>45.728812672753975</v>
      </c>
      <c r="T20" s="85">
        <f t="shared" si="17"/>
        <v>397.43840159667405</v>
      </c>
      <c r="U20" s="86">
        <f t="shared" si="2"/>
        <v>349.96338262326145</v>
      </c>
      <c r="V20" s="86">
        <f t="shared" si="2"/>
        <v>271.7773764771789</v>
      </c>
      <c r="W20" s="87">
        <f t="shared" si="2"/>
        <v>2419.1358489827435</v>
      </c>
      <c r="X20" s="145">
        <f t="shared" si="3"/>
        <v>3438.3150096798581</v>
      </c>
      <c r="Y20" s="69">
        <v>1561.5795088174702</v>
      </c>
      <c r="Z20" s="104">
        <f t="shared" si="18"/>
        <v>7.6185608278936558E-6</v>
      </c>
      <c r="AA20" s="105">
        <f>CS20</f>
        <v>4.3234440757705708E-12</v>
      </c>
      <c r="AB20" s="106">
        <f t="shared" si="19"/>
        <v>0.56748829253174005</v>
      </c>
      <c r="AC20" s="32"/>
      <c r="AF20" s="49" t="s">
        <v>187</v>
      </c>
      <c r="AG20" s="50">
        <f>SUM(AG4:AG19)</f>
        <v>0</v>
      </c>
      <c r="AJ20" s="49" t="s">
        <v>187</v>
      </c>
      <c r="AK20" s="50">
        <f>SUM(AK4:AK19)</f>
        <v>2.0034436720819191E-8</v>
      </c>
      <c r="AN20" s="49" t="s">
        <v>187</v>
      </c>
      <c r="AO20" s="50">
        <f>SUM(AO4:AO19)</f>
        <v>2.3889278199779198E-8</v>
      </c>
      <c r="AR20" s="49" t="s">
        <v>187</v>
      </c>
      <c r="AS20" s="50">
        <f>SUM(AS4:AS19)</f>
        <v>2.4591771826148456E-8</v>
      </c>
      <c r="AV20" s="49" t="s">
        <v>187</v>
      </c>
      <c r="AW20" s="50">
        <f>SUM(AW4:AW19)</f>
        <v>2.3789662338980827E-8</v>
      </c>
      <c r="AZ20" s="49" t="s">
        <v>187</v>
      </c>
      <c r="BA20" s="50">
        <f>SUM(BA4:BA19)</f>
        <v>2.2208354329780439E-8</v>
      </c>
      <c r="BD20" s="49" t="s">
        <v>187</v>
      </c>
      <c r="BE20" s="50">
        <f>SUM(BE4:BE19)</f>
        <v>2.0243170717939103E-8</v>
      </c>
      <c r="BH20" s="49" t="s">
        <v>187</v>
      </c>
      <c r="BI20" s="50">
        <f>SUM(BI4:BI19)</f>
        <v>1.812903330251704E-8</v>
      </c>
      <c r="BL20" s="49" t="s">
        <v>187</v>
      </c>
      <c r="BM20" s="50">
        <f>SUM(BM4:BM19)</f>
        <v>1.6010152729533289E-8</v>
      </c>
      <c r="BP20" s="49" t="s">
        <v>187</v>
      </c>
      <c r="BQ20" s="50">
        <f>SUM(BQ4:BQ19)</f>
        <v>1.3974872464864577E-8</v>
      </c>
      <c r="BT20" s="49" t="s">
        <v>187</v>
      </c>
      <c r="BU20" s="50">
        <f>SUM(BU4:BU19)</f>
        <v>1.2075390573223956E-8</v>
      </c>
      <c r="BX20" s="49" t="s">
        <v>187</v>
      </c>
      <c r="BY20" s="50">
        <f>SUM(BY4:BY19)</f>
        <v>5.1381349081461527E-9</v>
      </c>
      <c r="CB20" s="49" t="s">
        <v>187</v>
      </c>
      <c r="CC20" s="50">
        <f>SUM(CC4:CC19)</f>
        <v>1.8299384128904033E-9</v>
      </c>
      <c r="CF20" s="49" t="s">
        <v>187</v>
      </c>
      <c r="CG20" s="50">
        <f>SUM(CG4:CG19)</f>
        <v>5.4839614774637134E-10</v>
      </c>
      <c r="CJ20" s="49" t="s">
        <v>187</v>
      </c>
      <c r="CK20" s="50">
        <f>SUM(CK4:CK19)</f>
        <v>1.3637978092249767E-10</v>
      </c>
      <c r="CN20" s="49" t="s">
        <v>187</v>
      </c>
      <c r="CO20" s="50">
        <f>SUM(CO4:CO19)</f>
        <v>2.7454518448979074E-11</v>
      </c>
      <c r="CR20" s="49" t="s">
        <v>187</v>
      </c>
      <c r="CS20" s="50">
        <f>SUM(CS4:CS19)</f>
        <v>4.3234440757705708E-12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4.2321428571428568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</mergeCells>
  <pageMargins left="0.7" right="0.7" top="0.75" bottom="0.75" header="0.3" footer="0.3"/>
  <drawing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4"/>
  <dimension ref="A1:CS38"/>
  <sheetViews>
    <sheetView topLeftCell="D1" zoomScale="60" zoomScaleNormal="60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 customWidth="1"/>
    <col min="21" max="21" width="13.33203125" style="37" customWidth="1"/>
    <col min="22" max="23" width="9.1093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9.1999999999999993</v>
      </c>
      <c r="F4" s="120">
        <f>($C$19*D4)/2</f>
        <v>10.35</v>
      </c>
      <c r="G4" s="120">
        <f>$B$15*(1-D4)*($C$17+1)</f>
        <v>0</v>
      </c>
      <c r="H4" s="121">
        <f>$B$15*$C$21</f>
        <v>54.077380952380949</v>
      </c>
      <c r="I4" s="67">
        <f>D4*ABS($B$36)</f>
        <v>259.2</v>
      </c>
      <c r="J4" s="67">
        <f>E4*ABS($B$35)</f>
        <v>3620.2</v>
      </c>
      <c r="K4" s="67">
        <f>F4*ABS($B$33)</f>
        <v>2502.63</v>
      </c>
      <c r="L4" s="146">
        <f t="shared" ref="L4:L20" si="0">(K4+J4)-I4</f>
        <v>5863.63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0.14616376237809117</v>
      </c>
      <c r="P4" s="89">
        <f>((($B$30*(Y4^6)+$B$29*(Y4^5)+$B$28 *(Y4^4)+$B$27*(Y4^3)+$B$26*(Y4^2)+$B$25*(Y4)+$B$24)))*($C$17+1)</f>
        <v>115.90779152819118</v>
      </c>
      <c r="Q4" s="89">
        <f>((($C$30*(Y4^6)+$C$29*(Y4^5)+$C$28 *(Y4^4)+$C$27*(Y4^3)+$C$26*(Y4^2)+$C$25*(Y4)+$C$24)))*($C$17+1)</f>
        <v>92.901819577614845</v>
      </c>
      <c r="R4" s="89">
        <f>((($D$30*(Y4^6)+$D$29*(Y4^5)+$D$28 *(Y4^4)+$D$27*(Y4^3)+$D$26*(Y4^2)+$D$25*(Y4)+$D$24)))*($C$17+1)</f>
        <v>74.755404141087723</v>
      </c>
      <c r="S4" s="90">
        <f>((($E$30*(Y4^6)+$E$29*(Y4^5)+$E$28 *(Y4^4)+$E$27*(Y4^3)+$E$26*(Y4^2)+$E$25*(Y4)+$E$24)))*($C$17+1)</f>
        <v>70.930663195671315</v>
      </c>
      <c r="T4" s="82">
        <f>P4*E4</f>
        <v>1066.3516820593588</v>
      </c>
      <c r="U4" s="83">
        <f t="shared" ref="U4:W20" si="2">Q4*F4</f>
        <v>961.53383262831358</v>
      </c>
      <c r="V4" s="83">
        <f t="shared" si="2"/>
        <v>0</v>
      </c>
      <c r="W4" s="84">
        <f t="shared" si="2"/>
        <v>3835.7444948373445</v>
      </c>
      <c r="X4" s="144">
        <f t="shared" ref="X4:X20" si="3">W4+V4+U4+T4</f>
        <v>5863.6300095250162</v>
      </c>
      <c r="Y4" s="68">
        <v>2158.1819252020782</v>
      </c>
      <c r="Z4" s="99">
        <f>M4*(E4+F4+G4+H4)</f>
        <v>7.9601895095632833E-6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2158.1819252020782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2144.3321705814406</v>
      </c>
      <c r="AK4" s="39">
        <f>(($B$11*$O$5*($N$5^0.5)*EXP($B$10/AJ4))/($B$6*6))*($B$5*10^-6)</f>
        <v>9.146995271338503E-12</v>
      </c>
      <c r="AL4" s="40">
        <v>0</v>
      </c>
      <c r="AM4" s="38">
        <v>10</v>
      </c>
      <c r="AN4" s="38">
        <f>Y6</f>
        <v>2130.4080379325555</v>
      </c>
      <c r="AO4" s="39">
        <f>(($B$11*$O$6*($N$6^0.5)*EXP($B$10/AN4))/($B$6*6))*($B$5*10^-6)</f>
        <v>1.0522128796926049E-11</v>
      </c>
      <c r="AP4" s="40">
        <v>0</v>
      </c>
      <c r="AQ4" s="38">
        <v>10</v>
      </c>
      <c r="AR4" s="38">
        <f>Y7</f>
        <v>2116.4082954588712</v>
      </c>
      <c r="AS4" s="39">
        <f>(($B$11*$O$7*($N$7^0.5)*EXP($B$10/AR4))/($B$6*6))*($B$5*10^-6)</f>
        <v>1.0441925466353545E-11</v>
      </c>
      <c r="AT4" s="40">
        <v>0</v>
      </c>
      <c r="AU4" s="38">
        <v>10</v>
      </c>
      <c r="AV4" s="38">
        <f>Y8</f>
        <v>2102.3317220958916</v>
      </c>
      <c r="AW4" s="39">
        <f>(($B$11*$O$8*($N$8^0.5)*EXP($B$10/AV4))/($B$6*6))*($B$5*10^-6)</f>
        <v>9.7308536311426698E-12</v>
      </c>
      <c r="AX4" s="40">
        <v>0</v>
      </c>
      <c r="AY4" s="38">
        <v>10</v>
      </c>
      <c r="AZ4" s="38">
        <f>Y9</f>
        <v>2088.1771100084989</v>
      </c>
      <c r="BA4" s="39">
        <f>(($B$11*$O$9*($N$9^0.5)*EXP($B$10/AZ4))/($B$6*6))*($B$5*10^-6)</f>
        <v>8.7442612350417372E-12</v>
      </c>
      <c r="BB4" s="40">
        <v>0</v>
      </c>
      <c r="BC4" s="38">
        <v>10</v>
      </c>
      <c r="BD4" s="38">
        <f>Y10</f>
        <v>2073.9432672317134</v>
      </c>
      <c r="BE4" s="39">
        <f>(($B$11*$O$10*($N$10^0.5)*EXP($B$10/BD4))/($B$6*6))*($B$5*10^-6)</f>
        <v>7.6664040967268137E-12</v>
      </c>
      <c r="BF4" s="40">
        <v>0</v>
      </c>
      <c r="BG4" s="38">
        <v>10</v>
      </c>
      <c r="BH4" s="38">
        <f>Y11</f>
        <v>2059.6290204580623</v>
      </c>
      <c r="BI4" s="39">
        <f>(($B$11*$O$11*($N$11^0.5)*EXP($B$10/BH4))/($B$6*6))*($B$5*10^-6)</f>
        <v>6.5985177680038138E-12</v>
      </c>
      <c r="BJ4" s="40">
        <v>0</v>
      </c>
      <c r="BK4" s="38">
        <v>10</v>
      </c>
      <c r="BL4" s="38">
        <f>Y12</f>
        <v>2045.2332179736975</v>
      </c>
      <c r="BM4" s="39">
        <f>(($B$11*$O$12*($N$12^0.5)*EXP($B$10/BL4))/($B$6*6))*($B$5*10^-6)</f>
        <v>5.5958672238660243E-12</v>
      </c>
      <c r="BN4" s="40">
        <v>0</v>
      </c>
      <c r="BO4" s="38">
        <v>10</v>
      </c>
      <c r="BP4" s="38">
        <f>Y13</f>
        <v>2030.7547327445388</v>
      </c>
      <c r="BQ4" s="39">
        <f>(($B$11*$O$13*($N$13^0.5)*EXP($B$10/BP4))/($B$6*6))*($B$5*10^-6)</f>
        <v>4.6865220358273637E-12</v>
      </c>
      <c r="BR4" s="40">
        <v>0</v>
      </c>
      <c r="BS4" s="38">
        <v>10</v>
      </c>
      <c r="BT4" s="38">
        <f>Y14</f>
        <v>2016.192465652279</v>
      </c>
      <c r="BU4" s="39">
        <f>(($B$11*$O$14*($N$14^0.5)*EXP($B$10/BT4))/($B$6*6))*($B$5*10^-6)</f>
        <v>3.8819889687972762E-12</v>
      </c>
      <c r="BV4" s="40">
        <v>0</v>
      </c>
      <c r="BW4" s="38">
        <v>10</v>
      </c>
      <c r="BX4" s="38">
        <f>Y15</f>
        <v>1942.0883256961602</v>
      </c>
      <c r="BY4" s="39">
        <f>(($B$11*$O$15*($N$15^0.5)*EXP($B$10/BX4))/($B$6*6))*($B$5*10^-6)</f>
        <v>1.318493914289457E-12</v>
      </c>
      <c r="BZ4" s="40">
        <v>0</v>
      </c>
      <c r="CA4" s="38">
        <v>10</v>
      </c>
      <c r="CB4" s="38">
        <f>Y16</f>
        <v>1865.747135679409</v>
      </c>
      <c r="CC4" s="39">
        <f>(($B$11*$O$16*($N$16^0.5)*EXP($B$10/CB4))/($B$6*6))*($B$5*10^-6)</f>
        <v>3.6507167040626195E-13</v>
      </c>
      <c r="CD4" s="40">
        <v>0</v>
      </c>
      <c r="CE4" s="38">
        <v>10</v>
      </c>
      <c r="CF4" s="38">
        <f>Y17</f>
        <v>1787.0855410243735</v>
      </c>
      <c r="CG4" s="39">
        <f>(($B$11*$O$17*($N$17^0.5)*EXP($B$10/CF4))/($B$6*6))*($B$5*10^-6)</f>
        <v>8.2475334823004257E-14</v>
      </c>
      <c r="CH4" s="40">
        <v>0</v>
      </c>
      <c r="CI4" s="38">
        <v>10</v>
      </c>
      <c r="CJ4" s="38">
        <f>Y18</f>
        <v>1706.0674397002995</v>
      </c>
      <c r="CK4" s="39">
        <f>(($B$11*$O$18*($N$18^0.5)*EXP($B$10/CJ4))/($B$6*6))*($B$5*10^-6)</f>
        <v>1.4913585098608615E-14</v>
      </c>
      <c r="CL4" s="40">
        <v>0</v>
      </c>
      <c r="CM4" s="38">
        <v>10</v>
      </c>
      <c r="CN4" s="38">
        <f>Y19</f>
        <v>1622.7157323981546</v>
      </c>
      <c r="CO4" s="39">
        <f>(($B$11*$O$19*($N$19^0.5)*EXP($B$10/CN4))/($B$6*6))*($B$5*10^-6)</f>
        <v>2.0921365381582724E-15</v>
      </c>
      <c r="CP4" s="40">
        <v>0</v>
      </c>
      <c r="CQ4" s="38">
        <v>10</v>
      </c>
      <c r="CR4" s="38">
        <f>Y20</f>
        <v>1537.1190464438253</v>
      </c>
      <c r="CS4" s="39">
        <f>(($B$11*$O$20*($N$20^0.5)*EXP($B$10/CR4))/($B$6*6))*($B$5*10^-6)</f>
        <v>2.1832914717033571E-16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9.1079999999999988</v>
      </c>
      <c r="F5" s="59">
        <f t="shared" ref="F5:F20" si="5">($C$19*D5)/2</f>
        <v>10.246499999999999</v>
      </c>
      <c r="G5" s="59">
        <f t="shared" ref="G5:G20" si="6">$B$15*(1-D5)*($C$17+1)</f>
        <v>0.14375000000000013</v>
      </c>
      <c r="H5" s="60">
        <f t="shared" ref="H5:H20" si="7">$B$15*$C$21</f>
        <v>54.077380952380949</v>
      </c>
      <c r="I5" s="65">
        <f t="shared" ref="I5:I20" si="8">D5*ABS($B$36)</f>
        <v>256.608</v>
      </c>
      <c r="J5" s="65">
        <f t="shared" ref="J5:J20" si="9">E5*ABS($B$35)</f>
        <v>3583.9979999999996</v>
      </c>
      <c r="K5" s="65">
        <f t="shared" ref="K5:K20" si="10">F5*ABS($B$33)</f>
        <v>2477.6037000000001</v>
      </c>
      <c r="L5" s="53">
        <f t="shared" si="0"/>
        <v>5804.9936999999991</v>
      </c>
      <c r="M5" s="76">
        <f t="shared" si="1"/>
        <v>1.0813239368461715E-7</v>
      </c>
      <c r="N5" s="77">
        <f t="shared" ref="N5:N20" si="11">(G5*M5)/($B$5*10^-6)</f>
        <v>3.8860078980409323E-4</v>
      </c>
      <c r="O5" s="78">
        <f t="shared" ref="O5:O20" si="12">(H5*M5)/($B$5*10^-6)</f>
        <v>0.14618791616439683</v>
      </c>
      <c r="P5" s="89">
        <f t="shared" ref="P5:P20" si="13">((($B$30*(Y5^6)+$B$29*(Y5^5)+$B$28 *(Y5^4)+$B$27*(Y5^3)+$B$26*(Y5^2)+$B$25*(Y5)+$B$24)))*($C$17+1)</f>
        <v>114.93096720258053</v>
      </c>
      <c r="Q5" s="89">
        <f t="shared" ref="Q5:Q20" si="14">((($C$30*(Y5^6)+$C$29*(Y5^5)+$C$28 *(Y5^4)+$C$27*(Y5^3)+$C$26*(Y5^2)+$C$25*(Y5)+$C$24)))*($C$17+1)</f>
        <v>92.06459695241864</v>
      </c>
      <c r="R5" s="89">
        <f t="shared" ref="R5:R20" si="15">((($D$30*(Y5^6)+$D$29*(Y5^5)+$D$28 *(Y5^4)+$D$27*(Y5^3)+$D$26*(Y5^2)+$D$25*(Y5)+$D$24)))*($C$17+1)</f>
        <v>74.141886832894599</v>
      </c>
      <c r="S5" s="90">
        <f t="shared" ref="S5:S20" si="16">((($E$30*(Y5^6)+$E$29*(Y5^5)+$E$28 *(Y5^4)+$E$27*(Y5^3)+$E$26*(Y5^2)+$E$25*(Y5)+$E$24)))*($C$17+1)</f>
        <v>70.347428186959803</v>
      </c>
      <c r="T5" s="82">
        <f t="shared" ref="T5:T20" si="17">P5*E5</f>
        <v>1046.7912492811033</v>
      </c>
      <c r="U5" s="83">
        <f t="shared" si="2"/>
        <v>943.33989267295749</v>
      </c>
      <c r="V5" s="83">
        <f t="shared" si="2"/>
        <v>10.657896232228609</v>
      </c>
      <c r="W5" s="84">
        <f t="shared" si="2"/>
        <v>3804.2046730864868</v>
      </c>
      <c r="X5" s="144">
        <f t="shared" si="3"/>
        <v>5804.9937112727766</v>
      </c>
      <c r="Y5" s="68">
        <v>2144.3321705814406</v>
      </c>
      <c r="Z5" s="102">
        <f t="shared" ref="Z5:Z20" si="18">M5*(E5+F5+G5+H5)</f>
        <v>7.9559090917369589E-6</v>
      </c>
      <c r="AA5" s="7">
        <f>AK20</f>
        <v>1.3566715514420089E-8</v>
      </c>
      <c r="AB5" s="103">
        <f t="shared" ref="AB5:AB20" si="19">(AA5/Z5)*10^6</f>
        <v>1705.2376237569806</v>
      </c>
      <c r="AC5" s="32"/>
      <c r="AD5" s="40">
        <v>1</v>
      </c>
      <c r="AE5" s="38">
        <v>12</v>
      </c>
      <c r="AF5" s="38">
        <f>(((AE5^($B$9-1))/(AE4^($B$9-1)))*(AF4^$B$9))^(1/$B$9)</f>
        <v>2216.118699801978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2201.8971460747175</v>
      </c>
      <c r="AK5" s="39">
        <f>(($B$11*$O$5*($N$5^0.5)*EXP($B$10/AJ5))/($B$6*6))*($B$5*10^-6)</f>
        <v>2.0915348163150532E-11</v>
      </c>
      <c r="AL5" s="40">
        <v>1</v>
      </c>
      <c r="AM5" s="38">
        <v>12</v>
      </c>
      <c r="AN5" s="38">
        <f>(((AM5^($B$9-1))/(AM4^($B$9-1)))*(AN4^$B$9))^(1/$B$9)</f>
        <v>2187.5992176279174</v>
      </c>
      <c r="AO5" s="39">
        <f t="shared" ref="AO5:AO19" si="21">(($B$11*$O$6*($N$6^0.5)*EXP($B$10/AN5))/($B$6*6))*($B$5*10^-6)</f>
        <v>2.4190111216849542E-11</v>
      </c>
      <c r="AP5" s="40">
        <v>1</v>
      </c>
      <c r="AQ5" s="38">
        <v>12</v>
      </c>
      <c r="AR5" s="38">
        <f>(((AQ5^($B$9-1))/(AQ4^($B$9-1)))*(AR4^$B$9))^(1/$B$9)</f>
        <v>2173.2236495972306</v>
      </c>
      <c r="AS5" s="39">
        <f t="shared" ref="AS5:AS19" si="22">(($B$11*$O$7*($N$7^0.5)*EXP($B$10/AR5))/($B$6*6))*($B$5*10^-6)</f>
        <v>2.4138280993540566E-11</v>
      </c>
      <c r="AT5" s="40">
        <v>1</v>
      </c>
      <c r="AU5" s="38">
        <v>12</v>
      </c>
      <c r="AV5" s="38">
        <f>(((AU5^($B$9-1))/(AU4^($B$9-1)))*(AV4^$B$9))^(1/$B$9)</f>
        <v>2158.7691881384667</v>
      </c>
      <c r="AW5" s="39">
        <f t="shared" ref="AW5:AW19" si="23">(($B$11*$O$8*($N$8^0.5)*EXP($B$10/AV5))/($B$6*6))*($B$5*10^-6)</f>
        <v>2.2621084696261478E-11</v>
      </c>
      <c r="AX5" s="40">
        <v>1</v>
      </c>
      <c r="AY5" s="38">
        <v>12</v>
      </c>
      <c r="AZ5" s="38">
        <f>(((AY5^($B$9-1))/(AY4^($B$9-1)))*(AZ4^$B$9))^(1/$B$9)</f>
        <v>2144.2345929919634</v>
      </c>
      <c r="BA5" s="39">
        <f t="shared" ref="BA5:BA19" si="24">(($B$11*$O$9*($N$9^0.5)*EXP($B$10/AZ5))/($B$6*6))*($B$5*10^-6)</f>
        <v>2.0444146322424093E-11</v>
      </c>
      <c r="BB5" s="40">
        <v>1</v>
      </c>
      <c r="BC5" s="38">
        <v>12</v>
      </c>
      <c r="BD5" s="38">
        <f>(((BC5^($B$9-1))/(BC4^($B$9-1)))*(BD4^$B$9))^(1/$B$9)</f>
        <v>2129.6186401942314</v>
      </c>
      <c r="BE5" s="39">
        <f t="shared" ref="BE5:BE19" si="25">(($B$11*$O$10*($N$10^0.5)*EXP($B$10/BD5))/($B$6*6))*($B$5*10^-6)</f>
        <v>1.8028891250145842E-11</v>
      </c>
      <c r="BF5" s="40">
        <v>1</v>
      </c>
      <c r="BG5" s="38">
        <v>12</v>
      </c>
      <c r="BH5" s="38">
        <f>(((BG5^($B$9-1))/(BG4^($B$9-1)))*(BH4^$B$9))^(1/$B$9)</f>
        <v>2114.9201249401463</v>
      </c>
      <c r="BI5" s="39">
        <f t="shared" ref="BI5:BI19" si="26">(($B$11*$O$11*($N$11^0.5)*EXP($B$10/BH5))/($B$6*6))*($B$5*10^-6)</f>
        <v>1.5610066137773805E-11</v>
      </c>
      <c r="BJ5" s="40">
        <v>1</v>
      </c>
      <c r="BK5" s="38">
        <v>12</v>
      </c>
      <c r="BL5" s="38">
        <f>(((BK5^($B$9-1))/(BK4^($B$9-1)))*(BL4^$B$9))^(1/$B$9)</f>
        <v>2100.1378645979039</v>
      </c>
      <c r="BM5" s="39">
        <f t="shared" ref="BM5:BM19" si="27">(($B$11*$O$12*($N$12^0.5)*EXP($B$10/BL5))/($B$6*6))*($B$5*10^-6)</f>
        <v>1.3318580440172253E-11</v>
      </c>
      <c r="BN5" s="40">
        <v>1</v>
      </c>
      <c r="BO5" s="38">
        <v>12</v>
      </c>
      <c r="BP5" s="38">
        <f>(((BO5^($B$9-1))/(BO4^($B$9-1)))*(BP4^$B$9))^(1/$B$9)</f>
        <v>2085.2707018779975</v>
      </c>
      <c r="BQ5" s="39">
        <f t="shared" ref="BQ5:BQ19" si="28">(($B$11*$O$13*($N$13^0.5)*EXP($B$10/BP5))/($B$6*6))*($B$5*10^-6)</f>
        <v>1.1223443979274236E-11</v>
      </c>
      <c r="BR5" s="40">
        <v>1</v>
      </c>
      <c r="BS5" s="38">
        <v>12</v>
      </c>
      <c r="BT5" s="38">
        <f>(((BS5^($B$9-1))/(BS4^($B$9-1)))*(BT4^$B$9))^(1/$B$9)</f>
        <v>2070.3175081560889</v>
      </c>
      <c r="BU5" s="39">
        <f t="shared" ref="BU5:BU19" si="29">(($B$11*$O$14*($N$14^0.5)*EXP($B$10/BT5))/($B$6*6))*($B$5*10^-6)</f>
        <v>9.3555463235131468E-12</v>
      </c>
      <c r="BV5" s="40">
        <v>1</v>
      </c>
      <c r="BW5" s="38">
        <v>12</v>
      </c>
      <c r="BX5" s="38">
        <f>(((BW5^($B$9-1))/(BW4^($B$9-1)))*(BX4^$B$9))^(1/$B$9)</f>
        <v>1994.2240294869423</v>
      </c>
      <c r="BY5" s="39">
        <f t="shared" ref="BY5:BY19" si="30">(($B$11*$O$15*($N$15^0.5)*EXP($B$10/BX5))/($B$6*6))*($B$5*10^-6)</f>
        <v>3.2860147048873998E-12</v>
      </c>
      <c r="BZ5" s="40">
        <v>1</v>
      </c>
      <c r="CA5" s="38">
        <v>12</v>
      </c>
      <c r="CB5" s="38">
        <f>(((CA5^($B$9-1))/(CA4^($B$9-1)))*(CB4^$B$9))^(1/$B$9)</f>
        <v>1915.8334467535531</v>
      </c>
      <c r="CC5" s="39">
        <f t="shared" ref="CC5:CC19" si="31">(($B$11*$O$16*($N$16^0.5)*EXP($B$10/CB5))/($B$6*6))*($B$5*10^-6)</f>
        <v>9.4448904129875143E-13</v>
      </c>
      <c r="CD5" s="40">
        <v>1</v>
      </c>
      <c r="CE5" s="38">
        <v>12</v>
      </c>
      <c r="CF5" s="38">
        <f>(((CE5^($B$9-1))/(CE4^($B$9-1)))*(CF4^$B$9))^(1/$B$9)</f>
        <v>1835.0601677099241</v>
      </c>
      <c r="CG5" s="39">
        <f t="shared" ref="CG5:CG19" si="32">(($B$11*$O$17*($N$17^0.5)*EXP($B$10/CF5))/($B$6*6))*($B$5*10^-6)</f>
        <v>2.2249169025437642E-13</v>
      </c>
      <c r="CH5" s="40">
        <v>1</v>
      </c>
      <c r="CI5" s="38">
        <v>12</v>
      </c>
      <c r="CJ5" s="38">
        <f>(((CI5^($B$9-1))/(CI4^($B$9-1)))*(CJ4^$B$9))^(1/$B$9)</f>
        <v>1751.8671211599112</v>
      </c>
      <c r="CK5" s="39">
        <f t="shared" ref="CK5:CK19" si="33">(($B$11*$O$18*($N$18^0.5)*EXP($B$10/CJ5))/($B$6*6))*($B$5*10^-6)</f>
        <v>4.2173408019855229E-14</v>
      </c>
      <c r="CL5" s="40">
        <v>1</v>
      </c>
      <c r="CM5" s="38">
        <v>12</v>
      </c>
      <c r="CN5" s="38">
        <f>(((CM5^($B$9-1))/(CM4^($B$9-1)))*(CN4^$B$9))^(1/$B$9)</f>
        <v>1666.2778225675727</v>
      </c>
      <c r="CO5" s="39">
        <f t="shared" ref="CO5:CO19" si="34">(($B$11*$O$19*($N$19^0.5)*EXP($B$10/CN5))/($B$6*6))*($B$5*10^-6)</f>
        <v>6.2407385672016461E-15</v>
      </c>
      <c r="CP5" s="40">
        <v>1</v>
      </c>
      <c r="CQ5" s="38">
        <v>12</v>
      </c>
      <c r="CR5" s="38">
        <f>(((CQ5^($B$9-1))/(CQ4^($B$9-1)))*(CR4^$B$9))^(1/$B$9)</f>
        <v>1578.3832784750011</v>
      </c>
      <c r="CS5" s="39">
        <f t="shared" ref="CS5:CS19" si="35">(($B$11*$O$20*($N$20^0.5)*EXP($B$10/CR5))/($B$6*6))*($B$5*10^-6)</f>
        <v>6.9213215711487206E-16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9.016</v>
      </c>
      <c r="F6" s="59">
        <f t="shared" si="5"/>
        <v>10.142999999999999</v>
      </c>
      <c r="G6" s="59">
        <f t="shared" si="6"/>
        <v>0.28750000000000026</v>
      </c>
      <c r="H6" s="60">
        <f t="shared" si="7"/>
        <v>54.077380952380949</v>
      </c>
      <c r="I6" s="65">
        <f t="shared" si="8"/>
        <v>254.01599999999999</v>
      </c>
      <c r="J6" s="65">
        <f t="shared" si="9"/>
        <v>3547.7959999999998</v>
      </c>
      <c r="K6" s="65">
        <f t="shared" si="10"/>
        <v>2452.5773999999997</v>
      </c>
      <c r="L6" s="53">
        <f t="shared" si="0"/>
        <v>5746.3573999999999</v>
      </c>
      <c r="M6" s="76">
        <f t="shared" si="1"/>
        <v>1.0815026568218817E-7</v>
      </c>
      <c r="N6" s="77">
        <f t="shared" si="11"/>
        <v>7.7733003459072819E-4</v>
      </c>
      <c r="O6" s="78">
        <f t="shared" si="12"/>
        <v>0.14621207793492255</v>
      </c>
      <c r="P6" s="89">
        <f t="shared" si="13"/>
        <v>113.950345314953</v>
      </c>
      <c r="Q6" s="89">
        <f t="shared" si="14"/>
        <v>91.224939110332471</v>
      </c>
      <c r="R6" s="89">
        <f t="shared" si="15"/>
        <v>73.52625840475342</v>
      </c>
      <c r="S6" s="90">
        <f t="shared" si="16"/>
        <v>69.762027609997332</v>
      </c>
      <c r="T6" s="82">
        <f t="shared" si="17"/>
        <v>1027.3763133596162</v>
      </c>
      <c r="U6" s="83">
        <f t="shared" si="2"/>
        <v>925.29455739610216</v>
      </c>
      <c r="V6" s="83">
        <f t="shared" si="2"/>
        <v>21.138799291366627</v>
      </c>
      <c r="W6" s="84">
        <f t="shared" si="2"/>
        <v>3772.5477430763435</v>
      </c>
      <c r="X6" s="144">
        <f t="shared" si="3"/>
        <v>5746.3574131234291</v>
      </c>
      <c r="Y6" s="68">
        <v>2130.4080379325555</v>
      </c>
      <c r="Z6" s="102">
        <f t="shared" si="18"/>
        <v>7.9516272589855743E-6</v>
      </c>
      <c r="AA6" s="7">
        <f>AO20</f>
        <v>1.613410271106118E-8</v>
      </c>
      <c r="AB6" s="103">
        <f>(AA6/Z6)*10^6</f>
        <v>2029.0315661903248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2266.3152945092038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2251.7716129245241</v>
      </c>
      <c r="AK6" s="39">
        <f t="shared" ref="AK6:AK19" si="38">(($B$11*$O$5*($N$5^0.5)*EXP($B$10/AJ6))/($B$6*6))*($B$5*10^-6)</f>
        <v>4.1382534405504486E-11</v>
      </c>
      <c r="AL6" s="40">
        <v>2</v>
      </c>
      <c r="AM6" s="38">
        <v>14</v>
      </c>
      <c r="AN6" s="38">
        <f t="shared" ref="AN6:AN19" si="39">(((AM6^($B$9-1))/(AM5^($B$9-1)))*(AN5^$B$9))^(1/$B$9)</f>
        <v>2237.1498266809995</v>
      </c>
      <c r="AO6" s="39">
        <f t="shared" si="21"/>
        <v>4.8075828614067046E-11</v>
      </c>
      <c r="AP6" s="40">
        <v>2</v>
      </c>
      <c r="AQ6" s="38">
        <v>14</v>
      </c>
      <c r="AR6" s="38">
        <f t="shared" ref="AR6:AR19" si="40">(((AQ6^($B$9-1))/(AQ5^($B$9-1)))*(AR5^$B$9))^(1/$B$9)</f>
        <v>2222.4486422642453</v>
      </c>
      <c r="AS6" s="39">
        <f t="shared" si="22"/>
        <v>4.8191272147491791E-11</v>
      </c>
      <c r="AT6" s="40">
        <v>2</v>
      </c>
      <c r="AU6" s="38">
        <v>14</v>
      </c>
      <c r="AV6" s="38">
        <f t="shared" ref="AV6:AV19" si="41">(((AU6^($B$9-1))/(AU5^($B$9-1)))*(AV5^$B$9))^(1/$B$9)</f>
        <v>2207.6667774296525</v>
      </c>
      <c r="AW6" s="39">
        <f t="shared" si="23"/>
        <v>4.537179293651303E-11</v>
      </c>
      <c r="AX6" s="40">
        <v>2</v>
      </c>
      <c r="AY6" s="38">
        <v>14</v>
      </c>
      <c r="AZ6" s="38">
        <f t="shared" ref="AZ6:AZ19" si="42">(((AY6^($B$9-1))/(AY5^($B$9-1)))*(AZ5^$B$9))^(1/$B$9)</f>
        <v>2192.8029638248272</v>
      </c>
      <c r="BA6" s="39">
        <f t="shared" si="24"/>
        <v>4.1199356856659307E-11</v>
      </c>
      <c r="BB6" s="40">
        <v>2</v>
      </c>
      <c r="BC6" s="38">
        <v>14</v>
      </c>
      <c r="BD6" s="38">
        <f t="shared" ref="BD6:BD19" si="43">(((BC6^($B$9-1))/(BC5^($B$9-1)))*(BD5^$B$9))^(1/$B$9)</f>
        <v>2177.8559497626811</v>
      </c>
      <c r="BE6" s="39">
        <f t="shared" si="25"/>
        <v>3.6507247275522701E-11</v>
      </c>
      <c r="BF6" s="40">
        <v>2</v>
      </c>
      <c r="BG6" s="38">
        <v>14</v>
      </c>
      <c r="BH6" s="38">
        <f t="shared" ref="BH6:BH19" si="44">(((BG6^($B$9-1))/(BG5^($B$9-1)))*(BH5^$B$9))^(1/$B$9)</f>
        <v>2162.8245031484339</v>
      </c>
      <c r="BI6" s="39">
        <f t="shared" si="26"/>
        <v>3.1764669091886236E-11</v>
      </c>
      <c r="BJ6" s="40">
        <v>2</v>
      </c>
      <c r="BK6" s="38">
        <v>14</v>
      </c>
      <c r="BL6" s="38">
        <f t="shared" ref="BL6:BL19" si="45">(((BK6^($B$9-1))/(BK5^($B$9-1)))*(BL5^$B$9))^(1/$B$9)</f>
        <v>2147.7074145628671</v>
      </c>
      <c r="BM6" s="39">
        <f t="shared" si="27"/>
        <v>2.7237625915688079E-11</v>
      </c>
      <c r="BN6" s="40">
        <v>2</v>
      </c>
      <c r="BO6" s="38">
        <v>14</v>
      </c>
      <c r="BP6" s="38">
        <f t="shared" ref="BP6:BP19" si="46">(((BO6^($B$9-1))/(BO5^($B$9-1)))*(BP5^$B$9))^(1/$B$9)</f>
        <v>2132.5035005030759</v>
      </c>
      <c r="BQ6" s="39">
        <f t="shared" si="28"/>
        <v>2.3070271522237189E-11</v>
      </c>
      <c r="BR6" s="40">
        <v>2</v>
      </c>
      <c r="BS6" s="38">
        <v>14</v>
      </c>
      <c r="BT6" s="38">
        <f t="shared" ref="BT6:BT19" si="47">(((BS6^($B$9-1))/(BS5^($B$9-1)))*(BT5^$B$9))^(1/$B$9)</f>
        <v>2117.2116067806196</v>
      </c>
      <c r="BU6" s="39">
        <f t="shared" si="29"/>
        <v>1.9331069291821002E-11</v>
      </c>
      <c r="BV6" s="40">
        <v>2</v>
      </c>
      <c r="BW6" s="38">
        <v>14</v>
      </c>
      <c r="BX6" s="38">
        <f t="shared" ref="BX6:BX19" si="48">(((BW6^($B$9-1))/(BW5^($B$9-1)))*(BX5^$B$9))^(1/$B$9)</f>
        <v>2039.3945591036597</v>
      </c>
      <c r="BY6" s="39">
        <f t="shared" si="30"/>
        <v>6.9804398037209072E-12</v>
      </c>
      <c r="BZ6" s="40">
        <v>2</v>
      </c>
      <c r="CA6" s="38">
        <v>14</v>
      </c>
      <c r="CB6" s="38">
        <f t="shared" ref="CB6:CB19" si="49">(((CA6^($B$9-1))/(CA5^($B$9-1)))*(CB5^$B$9))^(1/$B$9)</f>
        <v>1959.2283763942014</v>
      </c>
      <c r="CC6" s="39">
        <f t="shared" si="31"/>
        <v>2.0691828280874204E-12</v>
      </c>
      <c r="CD6" s="40">
        <v>2</v>
      </c>
      <c r="CE6" s="38">
        <v>14</v>
      </c>
      <c r="CF6" s="38">
        <f t="shared" ref="CF6:CF19" si="50">(((CE6^($B$9-1))/(CE5^($B$9-1)))*(CF5^$B$9))^(1/$B$9)</f>
        <v>1876.6255276837092</v>
      </c>
      <c r="CG6" s="39">
        <f t="shared" si="32"/>
        <v>5.0455429636780032E-13</v>
      </c>
      <c r="CH6" s="40">
        <v>2</v>
      </c>
      <c r="CI6" s="38">
        <v>14</v>
      </c>
      <c r="CJ6" s="38">
        <f t="shared" ref="CJ6:CJ19" si="51">(((CI6^($B$9-1))/(CI5^($B$9-1)))*(CJ5^$B$9))^(1/$B$9)</f>
        <v>1791.5481020882492</v>
      </c>
      <c r="CK6" s="39">
        <f t="shared" si="33"/>
        <v>9.9430435460838697E-14</v>
      </c>
      <c r="CL6" s="40">
        <v>2</v>
      </c>
      <c r="CM6" s="38">
        <v>14</v>
      </c>
      <c r="CN6" s="38">
        <f t="shared" ref="CN6:CN19" si="52">(((CM6^($B$9-1))/(CM5^($B$9-1)))*(CN5^$B$9))^(1/$B$9)</f>
        <v>1704.0201477131243</v>
      </c>
      <c r="CO6" s="39">
        <f t="shared" si="34"/>
        <v>1.5376210349432404E-14</v>
      </c>
      <c r="CP6" s="40">
        <v>2</v>
      </c>
      <c r="CQ6" s="38">
        <v>14</v>
      </c>
      <c r="CR6" s="38">
        <f t="shared" ref="CR6:CR19" si="53">(((CQ6^($B$9-1))/(CQ5^($B$9-1)))*(CR5^$B$9))^(1/$B$9)</f>
        <v>1614.134732460454</v>
      </c>
      <c r="CS6" s="39">
        <f t="shared" si="35"/>
        <v>1.7931222543187735E-15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8.9239999999999995</v>
      </c>
      <c r="F7" s="59">
        <f t="shared" si="5"/>
        <v>10.039499999999999</v>
      </c>
      <c r="G7" s="59">
        <f t="shared" si="6"/>
        <v>0.43125000000000036</v>
      </c>
      <c r="H7" s="60">
        <f t="shared" si="7"/>
        <v>54.077380952380949</v>
      </c>
      <c r="I7" s="65">
        <f t="shared" si="8"/>
        <v>251.42399999999998</v>
      </c>
      <c r="J7" s="65">
        <f t="shared" si="9"/>
        <v>3511.5939999999996</v>
      </c>
      <c r="K7" s="65">
        <f t="shared" si="10"/>
        <v>2427.5510999999997</v>
      </c>
      <c r="L7" s="53">
        <f t="shared" si="0"/>
        <v>5687.7210999999998</v>
      </c>
      <c r="M7" s="76">
        <f t="shared" si="1"/>
        <v>1.0816814358846213E-7</v>
      </c>
      <c r="N7" s="77">
        <f t="shared" si="11"/>
        <v>1.1661877980631084E-3</v>
      </c>
      <c r="O7" s="78">
        <f t="shared" si="12"/>
        <v>0.14623624769362775</v>
      </c>
      <c r="P7" s="89">
        <f t="shared" si="13"/>
        <v>112.96589705450761</v>
      </c>
      <c r="Q7" s="89">
        <f t="shared" si="14"/>
        <v>90.382843327629161</v>
      </c>
      <c r="R7" s="89">
        <f t="shared" si="15"/>
        <v>72.90850471062943</v>
      </c>
      <c r="S7" s="90">
        <f t="shared" si="16"/>
        <v>69.174450308276278</v>
      </c>
      <c r="T7" s="82">
        <f t="shared" si="17"/>
        <v>1008.1076653144258</v>
      </c>
      <c r="U7" s="83">
        <f t="shared" si="2"/>
        <v>907.39855558773286</v>
      </c>
      <c r="V7" s="83">
        <f t="shared" si="2"/>
        <v>31.441792656458968</v>
      </c>
      <c r="W7" s="84">
        <f t="shared" si="2"/>
        <v>3740.7731014922019</v>
      </c>
      <c r="X7" s="144">
        <f t="shared" si="3"/>
        <v>5687.7211150508192</v>
      </c>
      <c r="Y7" s="68">
        <v>2116.4082954588712</v>
      </c>
      <c r="Z7" s="102">
        <f t="shared" si="18"/>
        <v>7.9473440106074356E-6</v>
      </c>
      <c r="AA7" s="7">
        <f>AS20</f>
        <v>1.6563343601404845E-8</v>
      </c>
      <c r="AB7" s="103">
        <f t="shared" si="19"/>
        <v>2084.135728779012</v>
      </c>
      <c r="AC7" s="32"/>
      <c r="AD7" s="40">
        <v>3</v>
      </c>
      <c r="AE7" s="38">
        <v>16</v>
      </c>
      <c r="AF7" s="38">
        <f t="shared" si="36"/>
        <v>2310.7156727361075</v>
      </c>
      <c r="AG7" s="39">
        <f t="shared" si="20"/>
        <v>0</v>
      </c>
      <c r="AH7" s="40">
        <v>3</v>
      </c>
      <c r="AI7" s="38">
        <v>16</v>
      </c>
      <c r="AJ7" s="38">
        <f t="shared" si="37"/>
        <v>2295.8870594983887</v>
      </c>
      <c r="AK7" s="39">
        <f t="shared" si="38"/>
        <v>7.3827463588960126E-11</v>
      </c>
      <c r="AL7" s="40">
        <v>3</v>
      </c>
      <c r="AM7" s="38">
        <v>16</v>
      </c>
      <c r="AN7" s="38">
        <f t="shared" si="39"/>
        <v>2280.9788114191529</v>
      </c>
      <c r="AO7" s="39">
        <f t="shared" si="21"/>
        <v>8.6093580994947351E-11</v>
      </c>
      <c r="AP7" s="40">
        <v>3</v>
      </c>
      <c r="AQ7" s="38">
        <v>16</v>
      </c>
      <c r="AR7" s="38">
        <f t="shared" si="40"/>
        <v>2265.9896096422085</v>
      </c>
      <c r="AS7" s="39">
        <f t="shared" si="22"/>
        <v>8.6633574807830025E-11</v>
      </c>
      <c r="AT7" s="40">
        <v>3</v>
      </c>
      <c r="AU7" s="38">
        <v>16</v>
      </c>
      <c r="AV7" s="38">
        <f t="shared" si="41"/>
        <v>2250.9181468019237</v>
      </c>
      <c r="AW7" s="39">
        <f t="shared" si="23"/>
        <v>8.188593248654441E-11</v>
      </c>
      <c r="AX7" s="40">
        <v>3</v>
      </c>
      <c r="AY7" s="38">
        <v>16</v>
      </c>
      <c r="AZ7" s="38">
        <f t="shared" si="42"/>
        <v>2235.7631296970635</v>
      </c>
      <c r="BA7" s="39">
        <f t="shared" si="24"/>
        <v>7.4653804991853875E-11</v>
      </c>
      <c r="BB7" s="40">
        <v>3</v>
      </c>
      <c r="BC7" s="38">
        <v>16</v>
      </c>
      <c r="BD7" s="38">
        <f t="shared" si="43"/>
        <v>2220.5232821181821</v>
      </c>
      <c r="BE7" s="39">
        <f t="shared" si="25"/>
        <v>6.6422070220318853E-11</v>
      </c>
      <c r="BF7" s="40">
        <v>3</v>
      </c>
      <c r="BG7" s="38">
        <v>16</v>
      </c>
      <c r="BH7" s="38">
        <f t="shared" si="44"/>
        <v>2205.197347831991</v>
      </c>
      <c r="BI7" s="39">
        <f t="shared" si="26"/>
        <v>5.8034222425320348E-11</v>
      </c>
      <c r="BJ7" s="40">
        <v>3</v>
      </c>
      <c r="BK7" s="38">
        <v>16</v>
      </c>
      <c r="BL7" s="38">
        <f t="shared" si="45"/>
        <v>2189.784093725008</v>
      </c>
      <c r="BM7" s="39">
        <f t="shared" si="27"/>
        <v>4.9974838125651602E-11</v>
      </c>
      <c r="BN7" s="40">
        <v>3</v>
      </c>
      <c r="BO7" s="38">
        <v>16</v>
      </c>
      <c r="BP7" s="38">
        <f t="shared" si="46"/>
        <v>2174.2823131078076</v>
      </c>
      <c r="BQ7" s="39">
        <f t="shared" si="28"/>
        <v>4.251224974580775E-11</v>
      </c>
      <c r="BR7" s="40">
        <v>3</v>
      </c>
      <c r="BS7" s="38">
        <v>16</v>
      </c>
      <c r="BT7" s="38">
        <f t="shared" si="47"/>
        <v>2158.6908291797304</v>
      </c>
      <c r="BU7" s="39">
        <f t="shared" si="29"/>
        <v>3.5779527136824943E-11</v>
      </c>
      <c r="BV7" s="40">
        <v>3</v>
      </c>
      <c r="BW7" s="38">
        <v>16</v>
      </c>
      <c r="BX7" s="38">
        <f t="shared" si="48"/>
        <v>2079.349233547006</v>
      </c>
      <c r="BY7" s="39">
        <f t="shared" si="30"/>
        <v>1.3227076277246311E-11</v>
      </c>
      <c r="BZ7" s="40">
        <v>3</v>
      </c>
      <c r="CA7" s="38">
        <v>16</v>
      </c>
      <c r="CB7" s="38">
        <f t="shared" si="49"/>
        <v>1997.6124799457009</v>
      </c>
      <c r="CC7" s="39">
        <f t="shared" si="31"/>
        <v>4.0247395710856095E-12</v>
      </c>
      <c r="CD7" s="40">
        <v>3</v>
      </c>
      <c r="CE7" s="38">
        <v>16</v>
      </c>
      <c r="CF7" s="38">
        <f t="shared" si="50"/>
        <v>1913.3913225496292</v>
      </c>
      <c r="CG7" s="39">
        <f t="shared" si="32"/>
        <v>1.0105666508687768E-12</v>
      </c>
      <c r="CH7" s="40">
        <v>3</v>
      </c>
      <c r="CI7" s="38">
        <v>16</v>
      </c>
      <c r="CJ7" s="38">
        <f t="shared" si="51"/>
        <v>1826.6471077460824</v>
      </c>
      <c r="CK7" s="39">
        <f t="shared" si="33"/>
        <v>2.058266240128629E-13</v>
      </c>
      <c r="CL7" s="40">
        <v>3</v>
      </c>
      <c r="CM7" s="38">
        <v>16</v>
      </c>
      <c r="CN7" s="38">
        <f t="shared" si="52"/>
        <v>1737.4043547773542</v>
      </c>
      <c r="CO7" s="39">
        <f t="shared" si="34"/>
        <v>3.3041680317499037E-14</v>
      </c>
      <c r="CP7" s="40">
        <v>3</v>
      </c>
      <c r="CQ7" s="38">
        <v>16</v>
      </c>
      <c r="CR7" s="38">
        <f t="shared" si="53"/>
        <v>1645.7579548797098</v>
      </c>
      <c r="CS7" s="39">
        <f t="shared" si="35"/>
        <v>4.0208925031400885E-15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8.831999999999999</v>
      </c>
      <c r="F8" s="59">
        <f t="shared" si="5"/>
        <v>9.9359999999999999</v>
      </c>
      <c r="G8" s="59">
        <f t="shared" si="6"/>
        <v>0.57500000000000051</v>
      </c>
      <c r="H8" s="60">
        <f t="shared" si="7"/>
        <v>54.077380952380949</v>
      </c>
      <c r="I8" s="65">
        <f t="shared" si="8"/>
        <v>248.83199999999999</v>
      </c>
      <c r="J8" s="65">
        <f t="shared" si="9"/>
        <v>3475.3919999999994</v>
      </c>
      <c r="K8" s="65">
        <f t="shared" si="10"/>
        <v>2402.5248000000001</v>
      </c>
      <c r="L8" s="53">
        <f t="shared" si="0"/>
        <v>5629.0847999999987</v>
      </c>
      <c r="M8" s="76">
        <f t="shared" si="1"/>
        <v>1.0818602740636978E-7</v>
      </c>
      <c r="N8" s="77">
        <f t="shared" si="11"/>
        <v>1.5551741439665671E-3</v>
      </c>
      <c r="O8" s="78">
        <f t="shared" si="12"/>
        <v>0.14626042544447462</v>
      </c>
      <c r="P8" s="89">
        <f t="shared" si="13"/>
        <v>111.97759355012059</v>
      </c>
      <c r="Q8" s="89">
        <f t="shared" si="14"/>
        <v>89.538307589341656</v>
      </c>
      <c r="R8" s="89">
        <f t="shared" si="15"/>
        <v>72.288611187015704</v>
      </c>
      <c r="S8" s="90">
        <f t="shared" si="16"/>
        <v>68.584684942792236</v>
      </c>
      <c r="T8" s="82">
        <f t="shared" si="17"/>
        <v>988.98610623466493</v>
      </c>
      <c r="U8" s="83">
        <f t="shared" si="2"/>
        <v>889.65262420769864</v>
      </c>
      <c r="V8" s="83">
        <f t="shared" si="2"/>
        <v>41.565951432534064</v>
      </c>
      <c r="W8" s="84">
        <f t="shared" si="2"/>
        <v>3708.8801351504012</v>
      </c>
      <c r="X8" s="144">
        <f t="shared" si="3"/>
        <v>5629.0848170252993</v>
      </c>
      <c r="Y8" s="68">
        <v>2102.3317220958916</v>
      </c>
      <c r="Z8" s="102">
        <f t="shared" si="18"/>
        <v>7.9430593459003948E-6</v>
      </c>
      <c r="AA8" s="7">
        <f>AW20</f>
        <v>1.5978451034188186E-8</v>
      </c>
      <c r="AB8" s="103">
        <f t="shared" si="19"/>
        <v>2011.6242795586124</v>
      </c>
      <c r="AC8" s="32"/>
      <c r="AD8" s="40">
        <v>4</v>
      </c>
      <c r="AE8" s="38">
        <v>18</v>
      </c>
      <c r="AF8" s="38">
        <f t="shared" si="36"/>
        <v>2350.6010607865396</v>
      </c>
      <c r="AG8" s="39">
        <f t="shared" si="20"/>
        <v>0</v>
      </c>
      <c r="AH8" s="40">
        <v>4</v>
      </c>
      <c r="AI8" s="38">
        <v>18</v>
      </c>
      <c r="AJ8" s="38">
        <f t="shared" si="37"/>
        <v>2335.5164900546929</v>
      </c>
      <c r="AK8" s="39">
        <f t="shared" si="38"/>
        <v>1.2188674916047744E-10</v>
      </c>
      <c r="AL8" s="40">
        <v>4</v>
      </c>
      <c r="AM8" s="38">
        <v>18</v>
      </c>
      <c r="AN8" s="38">
        <f t="shared" si="39"/>
        <v>2320.350909900028</v>
      </c>
      <c r="AO8" s="39">
        <f t="shared" si="21"/>
        <v>1.4260423907748444E-10</v>
      </c>
      <c r="AP8" s="40">
        <v>4</v>
      </c>
      <c r="AQ8" s="38">
        <v>18</v>
      </c>
      <c r="AR8" s="38">
        <f t="shared" si="40"/>
        <v>2305.102978701505</v>
      </c>
      <c r="AS8" s="39">
        <f t="shared" si="22"/>
        <v>1.439784925106209E-10</v>
      </c>
      <c r="AT8" s="40">
        <v>4</v>
      </c>
      <c r="AU8" s="38">
        <v>18</v>
      </c>
      <c r="AV8" s="38">
        <f t="shared" si="41"/>
        <v>2289.7713665269835</v>
      </c>
      <c r="AW8" s="39">
        <f t="shared" si="23"/>
        <v>1.3655192676366904E-10</v>
      </c>
      <c r="AX8" s="40">
        <v>4</v>
      </c>
      <c r="AY8" s="38">
        <v>18</v>
      </c>
      <c r="AZ8" s="38">
        <f t="shared" si="42"/>
        <v>2274.354757853212</v>
      </c>
      <c r="BA8" s="39">
        <f t="shared" si="24"/>
        <v>1.2492400479166549E-10</v>
      </c>
      <c r="BB8" s="40">
        <v>4</v>
      </c>
      <c r="BC8" s="38">
        <v>18</v>
      </c>
      <c r="BD8" s="38">
        <f t="shared" si="43"/>
        <v>2258.8518544420253</v>
      </c>
      <c r="BE8" s="39">
        <f t="shared" si="25"/>
        <v>1.1154264096687886E-10</v>
      </c>
      <c r="BF8" s="40">
        <v>4</v>
      </c>
      <c r="BG8" s="38">
        <v>18</v>
      </c>
      <c r="BH8" s="38">
        <f t="shared" si="44"/>
        <v>2243.2613783762235</v>
      </c>
      <c r="BI8" s="39">
        <f t="shared" si="26"/>
        <v>9.7808660109539223E-11</v>
      </c>
      <c r="BJ8" s="40">
        <v>4</v>
      </c>
      <c r="BK8" s="38">
        <v>18</v>
      </c>
      <c r="BL8" s="38">
        <f t="shared" si="45"/>
        <v>2227.5820752574859</v>
      </c>
      <c r="BM8" s="39">
        <f t="shared" si="27"/>
        <v>8.4535701874211872E-11</v>
      </c>
      <c r="BN8" s="40">
        <v>4</v>
      </c>
      <c r="BO8" s="38">
        <v>18</v>
      </c>
      <c r="BP8" s="38">
        <f t="shared" si="46"/>
        <v>2211.8127175676555</v>
      </c>
      <c r="BQ8" s="39">
        <f t="shared" si="28"/>
        <v>7.2182258182030918E-11</v>
      </c>
      <c r="BR8" s="40">
        <v>4</v>
      </c>
      <c r="BS8" s="38">
        <v>18</v>
      </c>
      <c r="BT8" s="38">
        <f t="shared" si="47"/>
        <v>2195.9521081932544</v>
      </c>
      <c r="BU8" s="39">
        <f t="shared" si="29"/>
        <v>6.0983392433123452E-11</v>
      </c>
      <c r="BV8" s="40">
        <v>4</v>
      </c>
      <c r="BW8" s="38">
        <v>18</v>
      </c>
      <c r="BX8" s="38">
        <f t="shared" si="48"/>
        <v>2115.2409929923328</v>
      </c>
      <c r="BY8" s="39">
        <f t="shared" si="30"/>
        <v>2.3007906802236645E-11</v>
      </c>
      <c r="BZ8" s="40">
        <v>4</v>
      </c>
      <c r="CA8" s="38">
        <v>18</v>
      </c>
      <c r="CB8" s="38">
        <f t="shared" si="49"/>
        <v>2032.0933768717503</v>
      </c>
      <c r="CC8" s="39">
        <f t="shared" si="31"/>
        <v>7.1612375070913148E-12</v>
      </c>
      <c r="CD8" s="40">
        <v>4</v>
      </c>
      <c r="CE8" s="38">
        <v>18</v>
      </c>
      <c r="CF8" s="38">
        <f t="shared" si="50"/>
        <v>1946.4184735282938</v>
      </c>
      <c r="CG8" s="39">
        <f t="shared" si="32"/>
        <v>1.8442952442514205E-12</v>
      </c>
      <c r="CH8" s="40">
        <v>4</v>
      </c>
      <c r="CI8" s="38">
        <v>18</v>
      </c>
      <c r="CJ8" s="38">
        <f t="shared" si="51"/>
        <v>1858.1769621471578</v>
      </c>
      <c r="CK8" s="39">
        <f t="shared" si="33"/>
        <v>3.8652186554495156E-13</v>
      </c>
      <c r="CL8" s="40">
        <v>4</v>
      </c>
      <c r="CM8" s="38">
        <v>18</v>
      </c>
      <c r="CN8" s="38">
        <f t="shared" si="52"/>
        <v>1767.3937851986018</v>
      </c>
      <c r="CO8" s="39">
        <f t="shared" si="34"/>
        <v>6.4090252728256395E-14</v>
      </c>
      <c r="CP8" s="40">
        <v>4</v>
      </c>
      <c r="CQ8" s="38">
        <v>18</v>
      </c>
      <c r="CR8" s="38">
        <f t="shared" si="53"/>
        <v>1674.1654718416462</v>
      </c>
      <c r="CS8" s="39">
        <f t="shared" si="35"/>
        <v>8.092355867228874E-15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8.7399999999999984</v>
      </c>
      <c r="F9" s="59">
        <f t="shared" si="5"/>
        <v>9.8324999999999996</v>
      </c>
      <c r="G9" s="59">
        <f t="shared" si="6"/>
        <v>0.71875000000000056</v>
      </c>
      <c r="H9" s="60">
        <f t="shared" si="7"/>
        <v>54.077380952380949</v>
      </c>
      <c r="I9" s="65">
        <f t="shared" si="8"/>
        <v>246.23999999999998</v>
      </c>
      <c r="J9" s="65">
        <f t="shared" si="9"/>
        <v>3439.1899999999996</v>
      </c>
      <c r="K9" s="65">
        <f t="shared" si="10"/>
        <v>2377.4985000000001</v>
      </c>
      <c r="L9" s="53">
        <f t="shared" si="0"/>
        <v>5570.4485000000004</v>
      </c>
      <c r="M9" s="76">
        <f t="shared" si="1"/>
        <v>1.0820391713884376E-7</v>
      </c>
      <c r="N9" s="77">
        <f t="shared" si="11"/>
        <v>1.9442891360886005E-3</v>
      </c>
      <c r="O9" s="78">
        <f t="shared" si="12"/>
        <v>0.14628461119142791</v>
      </c>
      <c r="P9" s="89">
        <f t="shared" si="13"/>
        <v>110.98540590651569</v>
      </c>
      <c r="Q9" s="89">
        <f t="shared" si="14"/>
        <v>88.691330630431452</v>
      </c>
      <c r="R9" s="89">
        <f t="shared" si="15"/>
        <v>71.666562840055491</v>
      </c>
      <c r="S9" s="90">
        <f t="shared" si="16"/>
        <v>67.992719990716239</v>
      </c>
      <c r="T9" s="82">
        <f t="shared" si="17"/>
        <v>970.01244762294698</v>
      </c>
      <c r="U9" s="83">
        <f t="shared" si="2"/>
        <v>872.0575084237172</v>
      </c>
      <c r="V9" s="83">
        <f t="shared" si="2"/>
        <v>51.510342041289924</v>
      </c>
      <c r="W9" s="84">
        <f t="shared" si="2"/>
        <v>3676.8682209265298</v>
      </c>
      <c r="X9" s="144">
        <f t="shared" si="3"/>
        <v>5570.4485190144833</v>
      </c>
      <c r="Y9" s="68">
        <v>2088.1771100084989</v>
      </c>
      <c r="Z9" s="102">
        <f t="shared" si="18"/>
        <v>7.9387732641618364E-6</v>
      </c>
      <c r="AA9" s="7">
        <f>BA20</f>
        <v>1.4873816444477479E-8</v>
      </c>
      <c r="AB9" s="103">
        <f t="shared" si="19"/>
        <v>1873.5660976265247</v>
      </c>
      <c r="AC9" s="32"/>
      <c r="AD9" s="40">
        <v>5</v>
      </c>
      <c r="AE9" s="38">
        <v>20</v>
      </c>
      <c r="AF9" s="38">
        <f t="shared" si="36"/>
        <v>2386.8627789342081</v>
      </c>
      <c r="AG9" s="39">
        <f t="shared" si="20"/>
        <v>0</v>
      </c>
      <c r="AH9" s="40">
        <v>5</v>
      </c>
      <c r="AI9" s="38">
        <v>20</v>
      </c>
      <c r="AJ9" s="38">
        <f t="shared" si="37"/>
        <v>2371.5455049753518</v>
      </c>
      <c r="AK9" s="39">
        <f t="shared" si="38"/>
        <v>1.8949498320260788E-10</v>
      </c>
      <c r="AL9" s="40">
        <v>5</v>
      </c>
      <c r="AM9" s="38">
        <v>20</v>
      </c>
      <c r="AN9" s="38">
        <f t="shared" si="39"/>
        <v>2356.1459718959272</v>
      </c>
      <c r="AO9" s="39">
        <f t="shared" si="21"/>
        <v>2.2234440523030904E-10</v>
      </c>
      <c r="AP9" s="40">
        <v>5</v>
      </c>
      <c r="AQ9" s="38">
        <v>20</v>
      </c>
      <c r="AR9" s="38">
        <f t="shared" si="40"/>
        <v>2340.6628173782797</v>
      </c>
      <c r="AS9" s="39">
        <f t="shared" si="22"/>
        <v>2.2514761845867576E-10</v>
      </c>
      <c r="AT9" s="40">
        <v>5</v>
      </c>
      <c r="AU9" s="38">
        <v>20</v>
      </c>
      <c r="AV9" s="38">
        <f t="shared" si="41"/>
        <v>2325.0946909739741</v>
      </c>
      <c r="AW9" s="39">
        <f t="shared" si="23"/>
        <v>2.1417445444754051E-10</v>
      </c>
      <c r="AX9" s="40">
        <v>5</v>
      </c>
      <c r="AY9" s="38">
        <v>20</v>
      </c>
      <c r="AZ9" s="38">
        <f t="shared" si="42"/>
        <v>2309.4402568657438</v>
      </c>
      <c r="BA9" s="39">
        <f t="shared" si="24"/>
        <v>1.9653536898344727E-10</v>
      </c>
      <c r="BB9" s="40">
        <v>5</v>
      </c>
      <c r="BC9" s="38">
        <v>20</v>
      </c>
      <c r="BD9" s="38">
        <f t="shared" si="43"/>
        <v>2293.6981967880579</v>
      </c>
      <c r="BE9" s="39">
        <f t="shared" si="25"/>
        <v>1.7602987519097281E-10</v>
      </c>
      <c r="BF9" s="40">
        <v>5</v>
      </c>
      <c r="BG9" s="38">
        <v>20</v>
      </c>
      <c r="BH9" s="38">
        <f t="shared" si="44"/>
        <v>2277.8672131098342</v>
      </c>
      <c r="BI9" s="39">
        <f t="shared" si="26"/>
        <v>1.5484595386664258E-10</v>
      </c>
      <c r="BJ9" s="40">
        <v>5</v>
      </c>
      <c r="BK9" s="38">
        <v>20</v>
      </c>
      <c r="BL9" s="38">
        <f t="shared" si="45"/>
        <v>2261.9460320816847</v>
      </c>
      <c r="BM9" s="39">
        <f t="shared" si="27"/>
        <v>1.3426632323438397E-10</v>
      </c>
      <c r="BN9" s="40">
        <v>5</v>
      </c>
      <c r="BO9" s="38">
        <v>20</v>
      </c>
      <c r="BP9" s="38">
        <f t="shared" si="46"/>
        <v>2245.9334072490556</v>
      </c>
      <c r="BQ9" s="39">
        <f t="shared" si="28"/>
        <v>1.1502438723881657E-10</v>
      </c>
      <c r="BR9" s="40">
        <v>5</v>
      </c>
      <c r="BS9" s="38">
        <v>20</v>
      </c>
      <c r="BT9" s="38">
        <f t="shared" si="47"/>
        <v>2229.8281230311095</v>
      </c>
      <c r="BU9" s="39">
        <f t="shared" si="29"/>
        <v>9.7506286504144543E-11</v>
      </c>
      <c r="BV9" s="40">
        <v>5</v>
      </c>
      <c r="BW9" s="38">
        <v>20</v>
      </c>
      <c r="BX9" s="38">
        <f t="shared" si="48"/>
        <v>2147.8719119440229</v>
      </c>
      <c r="BY9" s="39">
        <f t="shared" si="30"/>
        <v>3.7452027411433256E-11</v>
      </c>
      <c r="BZ9" s="40">
        <v>5</v>
      </c>
      <c r="CA9" s="38">
        <v>20</v>
      </c>
      <c r="CB9" s="38">
        <f t="shared" si="49"/>
        <v>2063.4416130787104</v>
      </c>
      <c r="CC9" s="39">
        <f t="shared" si="31"/>
        <v>1.1891710069694445E-11</v>
      </c>
      <c r="CD9" s="40">
        <v>5</v>
      </c>
      <c r="CE9" s="38">
        <v>20</v>
      </c>
      <c r="CF9" s="38">
        <f t="shared" si="50"/>
        <v>1976.4450396104519</v>
      </c>
      <c r="CG9" s="39">
        <f t="shared" si="32"/>
        <v>3.1317106691712013E-12</v>
      </c>
      <c r="CH9" s="40">
        <v>5</v>
      </c>
      <c r="CI9" s="38">
        <v>20</v>
      </c>
      <c r="CJ9" s="38">
        <f t="shared" si="51"/>
        <v>1886.8422641390341</v>
      </c>
      <c r="CK9" s="39">
        <f t="shared" si="33"/>
        <v>6.7304673896331116E-13</v>
      </c>
      <c r="CL9" s="40">
        <v>5</v>
      </c>
      <c r="CM9" s="38">
        <v>20</v>
      </c>
      <c r="CN9" s="38">
        <f t="shared" si="52"/>
        <v>1794.658613911547</v>
      </c>
      <c r="CO9" s="39">
        <f t="shared" si="34"/>
        <v>1.148247805660432E-13</v>
      </c>
      <c r="CP9" s="40">
        <v>5</v>
      </c>
      <c r="CQ9" s="38">
        <v>20</v>
      </c>
      <c r="CR9" s="38">
        <f t="shared" si="53"/>
        <v>1699.9921072011002</v>
      </c>
      <c r="CS9" s="39">
        <f t="shared" si="35"/>
        <v>1.4976862734491927E-14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8.6479999999999997</v>
      </c>
      <c r="F10" s="59">
        <f t="shared" si="5"/>
        <v>9.7289999999999992</v>
      </c>
      <c r="G10" s="59">
        <f t="shared" si="6"/>
        <v>0.86250000000000071</v>
      </c>
      <c r="H10" s="60">
        <f t="shared" si="7"/>
        <v>54.077380952380949</v>
      </c>
      <c r="I10" s="65">
        <f t="shared" si="8"/>
        <v>243.64799999999997</v>
      </c>
      <c r="J10" s="65">
        <f t="shared" si="9"/>
        <v>3402.9879999999998</v>
      </c>
      <c r="K10" s="65">
        <f t="shared" si="10"/>
        <v>2352.4721999999997</v>
      </c>
      <c r="L10" s="53">
        <f t="shared" si="0"/>
        <v>5511.8121999999994</v>
      </c>
      <c r="M10" s="76">
        <f t="shared" si="1"/>
        <v>1.0822181278881868E-7</v>
      </c>
      <c r="N10" s="77">
        <f t="shared" si="11"/>
        <v>2.3335328382589051E-3</v>
      </c>
      <c r="O10" s="78">
        <f t="shared" si="12"/>
        <v>0.14630880493845502</v>
      </c>
      <c r="P10" s="89">
        <f t="shared" si="13"/>
        <v>109.98930524344296</v>
      </c>
      <c r="Q10" s="89">
        <f t="shared" si="14"/>
        <v>87.841911977963008</v>
      </c>
      <c r="R10" s="89">
        <f t="shared" si="15"/>
        <v>71.04234423277741</v>
      </c>
      <c r="S10" s="90">
        <f t="shared" si="16"/>
        <v>67.398543744449924</v>
      </c>
      <c r="T10" s="82">
        <f t="shared" si="17"/>
        <v>951.18751174529461</v>
      </c>
      <c r="U10" s="83">
        <f t="shared" si="2"/>
        <v>854.613961633602</v>
      </c>
      <c r="V10" s="83">
        <f t="shared" si="2"/>
        <v>61.274021900770563</v>
      </c>
      <c r="W10" s="84">
        <f t="shared" si="2"/>
        <v>3644.7367257043306</v>
      </c>
      <c r="X10" s="144">
        <f t="shared" si="3"/>
        <v>5511.8122209839976</v>
      </c>
      <c r="Y10" s="68">
        <v>2073.9432672317134</v>
      </c>
      <c r="Z10" s="102">
        <f t="shared" si="18"/>
        <v>7.9344857646886789E-6</v>
      </c>
      <c r="AA10" s="7">
        <f>BE20</f>
        <v>1.3518088872859949E-8</v>
      </c>
      <c r="AB10" s="103">
        <f t="shared" si="19"/>
        <v>1703.7132933075911</v>
      </c>
      <c r="AC10" s="32"/>
      <c r="AD10" s="40">
        <v>6</v>
      </c>
      <c r="AE10" s="38">
        <v>22</v>
      </c>
      <c r="AF10" s="38">
        <f t="shared" si="36"/>
        <v>2420.1471558856397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2404.6162852655871</v>
      </c>
      <c r="AK10" s="39">
        <f t="shared" si="38"/>
        <v>2.8083352992161488E-10</v>
      </c>
      <c r="AL10" s="40">
        <v>6</v>
      </c>
      <c r="AM10" s="38">
        <v>22</v>
      </c>
      <c r="AN10" s="38">
        <f t="shared" si="39"/>
        <v>2389.002008436159</v>
      </c>
      <c r="AO10" s="39">
        <f t="shared" si="21"/>
        <v>3.3036506402311221E-10</v>
      </c>
      <c r="AP10" s="40">
        <v>6</v>
      </c>
      <c r="AQ10" s="38">
        <v>22</v>
      </c>
      <c r="AR10" s="38">
        <f t="shared" si="40"/>
        <v>2373.3029440824239</v>
      </c>
      <c r="AS10" s="39">
        <f t="shared" si="22"/>
        <v>3.3540753093615565E-10</v>
      </c>
      <c r="AT10" s="40">
        <v>6</v>
      </c>
      <c r="AU10" s="38">
        <v>22</v>
      </c>
      <c r="AV10" s="38">
        <f t="shared" si="41"/>
        <v>2357.517722924184</v>
      </c>
      <c r="AW10" s="39">
        <f t="shared" si="23"/>
        <v>3.199132168888588E-10</v>
      </c>
      <c r="AX10" s="40">
        <v>6</v>
      </c>
      <c r="AY10" s="38">
        <v>22</v>
      </c>
      <c r="AZ10" s="38">
        <f t="shared" si="42"/>
        <v>2341.6449905164372</v>
      </c>
      <c r="BA10" s="39">
        <f t="shared" si="24"/>
        <v>2.9436520661982548E-10</v>
      </c>
      <c r="BB10" s="40">
        <v>6</v>
      </c>
      <c r="BC10" s="38">
        <v>22</v>
      </c>
      <c r="BD10" s="38">
        <f t="shared" si="43"/>
        <v>2325.6834102106754</v>
      </c>
      <c r="BE10" s="39">
        <f t="shared" si="25"/>
        <v>2.6438466060727733E-10</v>
      </c>
      <c r="BF10" s="40">
        <v>6</v>
      </c>
      <c r="BG10" s="38">
        <v>22</v>
      </c>
      <c r="BH10" s="38">
        <f t="shared" si="44"/>
        <v>2309.6316662805812</v>
      </c>
      <c r="BI10" s="39">
        <f t="shared" si="26"/>
        <v>2.3322625375035689E-10</v>
      </c>
      <c r="BJ10" s="40">
        <v>6</v>
      </c>
      <c r="BK10" s="38">
        <v>22</v>
      </c>
      <c r="BL10" s="38">
        <f t="shared" si="45"/>
        <v>2293.4884672145581</v>
      </c>
      <c r="BM10" s="39">
        <f t="shared" si="27"/>
        <v>2.0281342515350151E-10</v>
      </c>
      <c r="BN10" s="40">
        <v>6</v>
      </c>
      <c r="BO10" s="38">
        <v>22</v>
      </c>
      <c r="BP10" s="38">
        <f t="shared" si="46"/>
        <v>2277.252549176465</v>
      </c>
      <c r="BQ10" s="39">
        <f t="shared" si="28"/>
        <v>1.7425957699287517E-10</v>
      </c>
      <c r="BR10" s="40">
        <v>6</v>
      </c>
      <c r="BS10" s="38">
        <v>22</v>
      </c>
      <c r="BT10" s="38">
        <f t="shared" si="47"/>
        <v>2260.9226796344055</v>
      </c>
      <c r="BU10" s="39">
        <f t="shared" si="29"/>
        <v>1.481638859358945E-10</v>
      </c>
      <c r="BV10" s="40">
        <v>6</v>
      </c>
      <c r="BW10" s="38">
        <v>22</v>
      </c>
      <c r="BX10" s="38">
        <f t="shared" si="48"/>
        <v>2177.8236037595279</v>
      </c>
      <c r="BY10" s="39">
        <f t="shared" si="30"/>
        <v>5.7825388955034962E-11</v>
      </c>
      <c r="BZ10" s="40">
        <v>6</v>
      </c>
      <c r="CA10" s="38">
        <v>22</v>
      </c>
      <c r="CB10" s="38">
        <f t="shared" si="49"/>
        <v>2092.2159393923703</v>
      </c>
      <c r="CC10" s="39">
        <f t="shared" si="31"/>
        <v>1.8689870802290168E-11</v>
      </c>
      <c r="CD10" s="40">
        <v>6</v>
      </c>
      <c r="CE10" s="38">
        <v>22</v>
      </c>
      <c r="CF10" s="38">
        <f t="shared" si="50"/>
        <v>2004.0062141793378</v>
      </c>
      <c r="CG10" s="39">
        <f t="shared" si="32"/>
        <v>5.0209607235331305E-12</v>
      </c>
      <c r="CH10" s="40">
        <v>6</v>
      </c>
      <c r="CI10" s="38">
        <v>22</v>
      </c>
      <c r="CJ10" s="38">
        <f t="shared" si="51"/>
        <v>1913.1539439397218</v>
      </c>
      <c r="CK10" s="39">
        <f t="shared" si="33"/>
        <v>1.1035340746063163E-12</v>
      </c>
      <c r="CL10" s="40">
        <v>6</v>
      </c>
      <c r="CM10" s="38">
        <v>22</v>
      </c>
      <c r="CN10" s="38">
        <f t="shared" si="52"/>
        <v>1819.6848091045688</v>
      </c>
      <c r="CO10" s="39">
        <f t="shared" si="34"/>
        <v>1.93110734369577E-13</v>
      </c>
      <c r="CP10" s="40">
        <v>6</v>
      </c>
      <c r="CQ10" s="38">
        <v>22</v>
      </c>
      <c r="CR10" s="38">
        <f t="shared" si="53"/>
        <v>1723.6981947943746</v>
      </c>
      <c r="CS10" s="39">
        <f t="shared" si="35"/>
        <v>2.5927701139569244E-14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8.5559999999999992</v>
      </c>
      <c r="F11" s="59">
        <f t="shared" si="5"/>
        <v>9.6255000000000006</v>
      </c>
      <c r="G11" s="59">
        <f t="shared" si="6"/>
        <v>1.0062499999999992</v>
      </c>
      <c r="H11" s="60">
        <f t="shared" si="7"/>
        <v>54.077380952380949</v>
      </c>
      <c r="I11" s="65">
        <f t="shared" si="8"/>
        <v>241.05600000000001</v>
      </c>
      <c r="J11" s="65">
        <f t="shared" si="9"/>
        <v>3366.7859999999996</v>
      </c>
      <c r="K11" s="65">
        <f t="shared" si="10"/>
        <v>2327.4459000000002</v>
      </c>
      <c r="L11" s="53">
        <f t="shared" si="0"/>
        <v>5453.1759000000002</v>
      </c>
      <c r="M11" s="76">
        <f t="shared" si="1"/>
        <v>1.0823971435923108E-7</v>
      </c>
      <c r="N11" s="77">
        <f t="shared" si="11"/>
        <v>2.7229053143494049E-3</v>
      </c>
      <c r="O11" s="78">
        <f t="shared" si="12"/>
        <v>0.14633300668952595</v>
      </c>
      <c r="P11" s="89">
        <f t="shared" si="13"/>
        <v>108.98926273801311</v>
      </c>
      <c r="Q11" s="89">
        <f t="shared" si="14"/>
        <v>86.990051994204322</v>
      </c>
      <c r="R11" s="89">
        <f t="shared" si="15"/>
        <v>70.415939472507816</v>
      </c>
      <c r="S11" s="90">
        <f t="shared" si="16"/>
        <v>66.802144311101983</v>
      </c>
      <c r="T11" s="82">
        <f t="shared" si="17"/>
        <v>932.51213198644007</v>
      </c>
      <c r="U11" s="83">
        <f t="shared" si="2"/>
        <v>837.3227454702137</v>
      </c>
      <c r="V11" s="83">
        <f t="shared" si="2"/>
        <v>70.856039094210928</v>
      </c>
      <c r="W11" s="84">
        <f t="shared" si="2"/>
        <v>3612.4850063473896</v>
      </c>
      <c r="X11" s="144">
        <f t="shared" si="3"/>
        <v>5453.1759228982546</v>
      </c>
      <c r="Y11" s="68">
        <v>2059.6290204580623</v>
      </c>
      <c r="Z11" s="102">
        <f t="shared" si="18"/>
        <v>7.9301968467773735E-6</v>
      </c>
      <c r="AA11" s="7">
        <f>BI20</f>
        <v>1.2070155584792307E-8</v>
      </c>
      <c r="AB11" s="103">
        <f t="shared" si="19"/>
        <v>1522.0499336907767</v>
      </c>
      <c r="AC11" s="32"/>
      <c r="AD11" s="40">
        <v>7</v>
      </c>
      <c r="AE11" s="38">
        <v>24</v>
      </c>
      <c r="AF11" s="38">
        <f t="shared" si="36"/>
        <v>2450.9385314039887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2435.2100625229268</v>
      </c>
      <c r="AK11" s="39">
        <f t="shared" si="38"/>
        <v>4.0028688461200075E-10</v>
      </c>
      <c r="AL11" s="40">
        <v>7</v>
      </c>
      <c r="AM11" s="38">
        <v>24</v>
      </c>
      <c r="AN11" s="38">
        <f t="shared" si="39"/>
        <v>2419.3971262606897</v>
      </c>
      <c r="AO11" s="39">
        <f t="shared" si="21"/>
        <v>4.7197885004187065E-10</v>
      </c>
      <c r="AP11" s="40">
        <v>7</v>
      </c>
      <c r="AQ11" s="38">
        <v>24</v>
      </c>
      <c r="AR11" s="38">
        <f t="shared" si="40"/>
        <v>2403.4983237279657</v>
      </c>
      <c r="AS11" s="39">
        <f t="shared" si="22"/>
        <v>4.803149036121451E-10</v>
      </c>
      <c r="AT11" s="40">
        <v>7</v>
      </c>
      <c r="AU11" s="38">
        <v>24</v>
      </c>
      <c r="AV11" s="38">
        <f t="shared" si="41"/>
        <v>2387.5122682232927</v>
      </c>
      <c r="AW11" s="39">
        <f t="shared" si="23"/>
        <v>4.5922936545746664E-10</v>
      </c>
      <c r="AX11" s="40">
        <v>7</v>
      </c>
      <c r="AY11" s="38">
        <v>24</v>
      </c>
      <c r="AZ11" s="38">
        <f t="shared" si="42"/>
        <v>2371.4375880691537</v>
      </c>
      <c r="BA11" s="39">
        <f t="shared" si="24"/>
        <v>4.2359238530863149E-10</v>
      </c>
      <c r="BB11" s="40">
        <v>7</v>
      </c>
      <c r="BC11" s="38">
        <v>24</v>
      </c>
      <c r="BD11" s="38">
        <f t="shared" si="43"/>
        <v>2355.2729296109474</v>
      </c>
      <c r="BE11" s="39">
        <f t="shared" si="25"/>
        <v>3.8140179094414877E-10</v>
      </c>
      <c r="BF11" s="40">
        <v>7</v>
      </c>
      <c r="BG11" s="38">
        <v>24</v>
      </c>
      <c r="BH11" s="38">
        <f t="shared" si="44"/>
        <v>2339.0169603824538</v>
      </c>
      <c r="BI11" s="39">
        <f t="shared" si="26"/>
        <v>3.3731058108429807E-10</v>
      </c>
      <c r="BJ11" s="40">
        <v>7</v>
      </c>
      <c r="BK11" s="38">
        <v>24</v>
      </c>
      <c r="BL11" s="38">
        <f t="shared" si="45"/>
        <v>2322.6683724402646</v>
      </c>
      <c r="BM11" s="39">
        <f t="shared" si="27"/>
        <v>2.940879289503596E-10</v>
      </c>
      <c r="BN11" s="40">
        <v>7</v>
      </c>
      <c r="BO11" s="38">
        <v>24</v>
      </c>
      <c r="BP11" s="38">
        <f t="shared" si="46"/>
        <v>2306.2258858685241</v>
      </c>
      <c r="BQ11" s="39">
        <f t="shared" si="28"/>
        <v>2.533539820042211E-10</v>
      </c>
      <c r="BR11" s="40">
        <v>7</v>
      </c>
      <c r="BS11" s="38">
        <v>24</v>
      </c>
      <c r="BT11" s="38">
        <f t="shared" si="47"/>
        <v>2289.6882524539224</v>
      </c>
      <c r="BU11" s="39">
        <f t="shared" si="29"/>
        <v>2.1599681397497258E-10</v>
      </c>
      <c r="BV11" s="40">
        <v>7</v>
      </c>
      <c r="BW11" s="38">
        <v>24</v>
      </c>
      <c r="BX11" s="38">
        <f t="shared" si="48"/>
        <v>2205.5319124187772</v>
      </c>
      <c r="BY11" s="39">
        <f t="shared" si="30"/>
        <v>8.5520460095325172E-11</v>
      </c>
      <c r="BZ11" s="40">
        <v>7</v>
      </c>
      <c r="CA11" s="38">
        <v>24</v>
      </c>
      <c r="CB11" s="38">
        <f t="shared" si="49"/>
        <v>2118.8350672824386</v>
      </c>
      <c r="CC11" s="39">
        <f t="shared" si="31"/>
        <v>2.8087410860569226E-11</v>
      </c>
      <c r="CD11" s="40">
        <v>7</v>
      </c>
      <c r="CE11" s="38">
        <v>24</v>
      </c>
      <c r="CF11" s="38">
        <f t="shared" si="50"/>
        <v>2029.5030554486113</v>
      </c>
      <c r="CG11" s="39">
        <f t="shared" si="32"/>
        <v>7.6820834921120125E-12</v>
      </c>
      <c r="CH11" s="40">
        <v>7</v>
      </c>
      <c r="CI11" s="38">
        <v>24</v>
      </c>
      <c r="CJ11" s="38">
        <f t="shared" si="51"/>
        <v>1937.4948776589777</v>
      </c>
      <c r="CK11" s="39">
        <f t="shared" si="33"/>
        <v>1.7228546913919922E-12</v>
      </c>
      <c r="CL11" s="40">
        <v>7</v>
      </c>
      <c r="CM11" s="38">
        <v>24</v>
      </c>
      <c r="CN11" s="38">
        <f t="shared" si="52"/>
        <v>1842.8365410750446</v>
      </c>
      <c r="CO11" s="39">
        <f t="shared" si="34"/>
        <v>3.0846553589337998E-13</v>
      </c>
      <c r="CP11" s="40">
        <v>7</v>
      </c>
      <c r="CQ11" s="38">
        <v>24</v>
      </c>
      <c r="CR11" s="38">
        <f t="shared" si="53"/>
        <v>1745.628695287759</v>
      </c>
      <c r="CS11" s="39">
        <f t="shared" si="35"/>
        <v>4.2509977954340615E-14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8.4640000000000004</v>
      </c>
      <c r="F12" s="59">
        <f t="shared" si="5"/>
        <v>9.5220000000000002</v>
      </c>
      <c r="G12" s="59">
        <f t="shared" si="6"/>
        <v>1.1499999999999995</v>
      </c>
      <c r="H12" s="60">
        <f t="shared" si="7"/>
        <v>54.077380952380949</v>
      </c>
      <c r="I12" s="65">
        <f t="shared" si="8"/>
        <v>238.464</v>
      </c>
      <c r="J12" s="65">
        <f t="shared" si="9"/>
        <v>3330.5840000000003</v>
      </c>
      <c r="K12" s="65">
        <f t="shared" si="10"/>
        <v>2302.4196000000002</v>
      </c>
      <c r="L12" s="53">
        <f t="shared" si="0"/>
        <v>5394.5396000000001</v>
      </c>
      <c r="M12" s="76">
        <f t="shared" si="1"/>
        <v>1.0825762185301944E-7</v>
      </c>
      <c r="N12" s="77">
        <f t="shared" si="11"/>
        <v>3.1124066282743079E-3</v>
      </c>
      <c r="O12" s="78">
        <f t="shared" si="12"/>
        <v>0.14635721644861333</v>
      </c>
      <c r="P12" s="89">
        <f t="shared" si="13"/>
        <v>107.98524967033984</v>
      </c>
      <c r="Q12" s="89">
        <f t="shared" si="14"/>
        <v>86.135751920550746</v>
      </c>
      <c r="R12" s="89">
        <f t="shared" si="15"/>
        <v>69.787332198540298</v>
      </c>
      <c r="S12" s="90">
        <f t="shared" si="16"/>
        <v>66.203509612426743</v>
      </c>
      <c r="T12" s="82">
        <f t="shared" si="17"/>
        <v>913.98715320975646</v>
      </c>
      <c r="U12" s="83">
        <f t="shared" si="2"/>
        <v>820.18462978748425</v>
      </c>
      <c r="V12" s="83">
        <f t="shared" si="2"/>
        <v>80.255432028321309</v>
      </c>
      <c r="W12" s="84">
        <f t="shared" si="2"/>
        <v>3580.1124096958151</v>
      </c>
      <c r="X12" s="144">
        <f t="shared" si="3"/>
        <v>5394.5396247213775</v>
      </c>
      <c r="Y12" s="68">
        <v>2045.2332179736975</v>
      </c>
      <c r="Z12" s="102">
        <f t="shared" si="18"/>
        <v>7.9259065097239121E-6</v>
      </c>
      <c r="AA12" s="7">
        <f>BM20</f>
        <v>1.062687530211491E-8</v>
      </c>
      <c r="AB12" s="103">
        <f t="shared" si="19"/>
        <v>1340.7772712278791</v>
      </c>
      <c r="AC12" s="32"/>
      <c r="AD12" s="40">
        <v>8</v>
      </c>
      <c r="AE12" s="38">
        <v>26</v>
      </c>
      <c r="AF12" s="38">
        <f t="shared" si="36"/>
        <v>2479.609683877808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2463.6972228958875</v>
      </c>
      <c r="AK12" s="39">
        <f t="shared" si="38"/>
        <v>5.5240555076188875E-10</v>
      </c>
      <c r="AL12" s="40">
        <v>8</v>
      </c>
      <c r="AM12" s="38">
        <v>26</v>
      </c>
      <c r="AN12" s="38">
        <f t="shared" si="39"/>
        <v>2447.6993064308326</v>
      </c>
      <c r="AO12" s="39">
        <f t="shared" si="21"/>
        <v>6.5271485405737675E-10</v>
      </c>
      <c r="AP12" s="40">
        <v>8</v>
      </c>
      <c r="AQ12" s="38">
        <v>26</v>
      </c>
      <c r="AR12" s="38">
        <f t="shared" si="40"/>
        <v>2431.6145192290824</v>
      </c>
      <c r="AS12" s="39">
        <f t="shared" si="22"/>
        <v>6.6566910258448753E-10</v>
      </c>
      <c r="AT12" s="40">
        <v>8</v>
      </c>
      <c r="AU12" s="38">
        <v>26</v>
      </c>
      <c r="AV12" s="38">
        <f t="shared" si="41"/>
        <v>2415.4414583674993</v>
      </c>
      <c r="AW12" s="39">
        <f t="shared" si="23"/>
        <v>6.3783887450489983E-10</v>
      </c>
      <c r="AX12" s="40">
        <v>8</v>
      </c>
      <c r="AY12" s="38">
        <v>26</v>
      </c>
      <c r="AZ12" s="38">
        <f t="shared" si="42"/>
        <v>2399.178736122642</v>
      </c>
      <c r="BA12" s="39">
        <f t="shared" si="24"/>
        <v>5.8965316873934447E-10</v>
      </c>
      <c r="BB12" s="40">
        <v>8</v>
      </c>
      <c r="BC12" s="38">
        <v>26</v>
      </c>
      <c r="BD12" s="38">
        <f t="shared" si="43"/>
        <v>2382.8249830048171</v>
      </c>
      <c r="BE12" s="39">
        <f t="shared" si="25"/>
        <v>5.3212921785153768E-10</v>
      </c>
      <c r="BF12" s="40">
        <v>8</v>
      </c>
      <c r="BG12" s="38">
        <v>26</v>
      </c>
      <c r="BH12" s="38">
        <f t="shared" si="44"/>
        <v>2366.3788509605761</v>
      </c>
      <c r="BI12" s="39">
        <f t="shared" si="26"/>
        <v>4.7170397820090448E-10</v>
      </c>
      <c r="BJ12" s="40">
        <v>8</v>
      </c>
      <c r="BK12" s="38">
        <v>26</v>
      </c>
      <c r="BL12" s="38">
        <f t="shared" si="45"/>
        <v>2349.8390167461466</v>
      </c>
      <c r="BM12" s="39">
        <f t="shared" si="27"/>
        <v>4.1223217694193238E-10</v>
      </c>
      <c r="BN12" s="40">
        <v>8</v>
      </c>
      <c r="BO12" s="38">
        <v>26</v>
      </c>
      <c r="BP12" s="38">
        <f t="shared" si="46"/>
        <v>2333.2041854731797</v>
      </c>
      <c r="BQ12" s="39">
        <f t="shared" si="28"/>
        <v>3.5599023494439939E-10</v>
      </c>
      <c r="BR12" s="40">
        <v>8</v>
      </c>
      <c r="BS12" s="38">
        <v>26</v>
      </c>
      <c r="BT12" s="38">
        <f t="shared" si="47"/>
        <v>2316.4730943267268</v>
      </c>
      <c r="BU12" s="39">
        <f t="shared" si="29"/>
        <v>3.0424577573192131E-10</v>
      </c>
      <c r="BV12" s="40">
        <v>8</v>
      </c>
      <c r="BW12" s="38">
        <v>26</v>
      </c>
      <c r="BX12" s="38">
        <f t="shared" si="48"/>
        <v>2231.3322909009785</v>
      </c>
      <c r="BY12" s="39">
        <f t="shared" si="30"/>
        <v>1.2204616098766941E-10</v>
      </c>
      <c r="BZ12" s="40">
        <v>8</v>
      </c>
      <c r="CA12" s="38">
        <v>26</v>
      </c>
      <c r="CB12" s="38">
        <f t="shared" si="49"/>
        <v>2143.6212634691424</v>
      </c>
      <c r="CC12" s="39">
        <f t="shared" si="31"/>
        <v>4.0671073347606173E-11</v>
      </c>
      <c r="CD12" s="40">
        <v>8</v>
      </c>
      <c r="CE12" s="38">
        <v>26</v>
      </c>
      <c r="CF12" s="38">
        <f t="shared" si="50"/>
        <v>2053.2442430807296</v>
      </c>
      <c r="CG12" s="39">
        <f t="shared" si="32"/>
        <v>1.1306539031327753E-11</v>
      </c>
      <c r="CH12" s="40">
        <v>8</v>
      </c>
      <c r="CI12" s="38">
        <v>26</v>
      </c>
      <c r="CJ12" s="38">
        <f t="shared" si="51"/>
        <v>1960.1597508668683</v>
      </c>
      <c r="CK12" s="39">
        <f t="shared" si="33"/>
        <v>2.5826778742370653E-12</v>
      </c>
      <c r="CL12" s="40">
        <v>8</v>
      </c>
      <c r="CM12" s="38">
        <v>26</v>
      </c>
      <c r="CN12" s="38">
        <f t="shared" si="52"/>
        <v>1864.3940982216216</v>
      </c>
      <c r="CO12" s="39">
        <f t="shared" si="34"/>
        <v>4.7212762840046192E-13</v>
      </c>
      <c r="CP12" s="40">
        <v>8</v>
      </c>
      <c r="CQ12" s="38">
        <v>26</v>
      </c>
      <c r="CR12" s="38">
        <f t="shared" si="53"/>
        <v>1766.0491121378709</v>
      </c>
      <c r="CS12" s="39">
        <f t="shared" si="35"/>
        <v>6.6625033329173096E-14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8.3719999999999999</v>
      </c>
      <c r="F13" s="59">
        <f t="shared" si="5"/>
        <v>9.4184999999999999</v>
      </c>
      <c r="G13" s="59">
        <f t="shared" si="6"/>
        <v>1.2937499999999993</v>
      </c>
      <c r="H13" s="60">
        <f t="shared" si="7"/>
        <v>54.077380952380949</v>
      </c>
      <c r="I13" s="65">
        <f t="shared" si="8"/>
        <v>235.87199999999999</v>
      </c>
      <c r="J13" s="65">
        <f t="shared" si="9"/>
        <v>3294.3820000000001</v>
      </c>
      <c r="K13" s="65">
        <f t="shared" si="10"/>
        <v>2277.3933000000002</v>
      </c>
      <c r="L13" s="53">
        <f t="shared" si="0"/>
        <v>5335.9032999999999</v>
      </c>
      <c r="M13" s="76">
        <f t="shared" si="1"/>
        <v>1.0827553527312419E-7</v>
      </c>
      <c r="N13" s="77">
        <f t="shared" si="11"/>
        <v>3.5020368439901087E-3</v>
      </c>
      <c r="O13" s="78">
        <f t="shared" si="12"/>
        <v>0.14638143421969244</v>
      </c>
      <c r="P13" s="89">
        <f t="shared" si="13"/>
        <v>106.97723747262712</v>
      </c>
      <c r="Q13" s="89">
        <f t="shared" si="14"/>
        <v>85.27901392215044</v>
      </c>
      <c r="R13" s="89">
        <f t="shared" si="15"/>
        <v>69.156505570152817</v>
      </c>
      <c r="S13" s="90">
        <f t="shared" si="16"/>
        <v>65.602627385267326</v>
      </c>
      <c r="T13" s="82">
        <f t="shared" si="17"/>
        <v>895.61343212083432</v>
      </c>
      <c r="U13" s="83">
        <f t="shared" si="2"/>
        <v>803.20039262577393</v>
      </c>
      <c r="V13" s="83">
        <f t="shared" si="2"/>
        <v>89.471229081385161</v>
      </c>
      <c r="W13" s="84">
        <f t="shared" si="2"/>
        <v>3547.6182725901999</v>
      </c>
      <c r="X13" s="144">
        <f t="shared" si="3"/>
        <v>5335.9033264181935</v>
      </c>
      <c r="Y13" s="68">
        <v>2030.7547327445388</v>
      </c>
      <c r="Z13" s="102">
        <f t="shared" si="18"/>
        <v>7.9216147528238173E-6</v>
      </c>
      <c r="AA13" s="7">
        <f>BQ20</f>
        <v>9.2469814204805923E-9</v>
      </c>
      <c r="AB13" s="103">
        <f t="shared" si="19"/>
        <v>1167.3101645323413</v>
      </c>
      <c r="AC13" s="32"/>
      <c r="AD13" s="40">
        <v>9</v>
      </c>
      <c r="AE13" s="38">
        <v>28</v>
      </c>
      <c r="AF13" s="38">
        <f t="shared" si="36"/>
        <v>2506.4539548892953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2490.3692254984248</v>
      </c>
      <c r="AK13" s="39">
        <f t="shared" si="38"/>
        <v>7.4187445658377991E-10</v>
      </c>
      <c r="AL13" s="40">
        <v>9</v>
      </c>
      <c r="AM13" s="38">
        <v>28</v>
      </c>
      <c r="AN13" s="38">
        <f t="shared" si="39"/>
        <v>2474.1981154827886</v>
      </c>
      <c r="AO13" s="39">
        <f t="shared" si="21"/>
        <v>8.782799100603327E-10</v>
      </c>
      <c r="AP13" s="40">
        <v>9</v>
      </c>
      <c r="AQ13" s="38">
        <v>28</v>
      </c>
      <c r="AR13" s="38">
        <f t="shared" si="40"/>
        <v>2457.939194267276</v>
      </c>
      <c r="AS13" s="39">
        <f t="shared" si="22"/>
        <v>8.9747130102289765E-10</v>
      </c>
      <c r="AT13" s="40">
        <v>9</v>
      </c>
      <c r="AU13" s="38">
        <v>28</v>
      </c>
      <c r="AV13" s="38">
        <f t="shared" si="41"/>
        <v>2441.5910437407083</v>
      </c>
      <c r="AW13" s="39">
        <f t="shared" si="23"/>
        <v>8.6167204434255178E-10</v>
      </c>
      <c r="AX13" s="40">
        <v>9</v>
      </c>
      <c r="AY13" s="38">
        <v>28</v>
      </c>
      <c r="AZ13" s="38">
        <f t="shared" si="42"/>
        <v>2425.1522611561277</v>
      </c>
      <c r="BA13" s="39">
        <f t="shared" si="24"/>
        <v>7.9820258780386996E-10</v>
      </c>
      <c r="BB13" s="40">
        <v>9</v>
      </c>
      <c r="BC13" s="38">
        <v>28</v>
      </c>
      <c r="BD13" s="38">
        <f t="shared" si="43"/>
        <v>2408.6214621977397</v>
      </c>
      <c r="BE13" s="39">
        <f t="shared" si="25"/>
        <v>7.218321501243255E-10</v>
      </c>
      <c r="BF13" s="40">
        <v>9</v>
      </c>
      <c r="BG13" s="38">
        <v>28</v>
      </c>
      <c r="BH13" s="38">
        <f t="shared" si="44"/>
        <v>2391.9972842180573</v>
      </c>
      <c r="BI13" s="39">
        <f t="shared" si="26"/>
        <v>6.4122280039031391E-10</v>
      </c>
      <c r="BJ13" s="40">
        <v>9</v>
      </c>
      <c r="BK13" s="38">
        <v>28</v>
      </c>
      <c r="BL13" s="38">
        <f t="shared" si="45"/>
        <v>2375.2783896478732</v>
      </c>
      <c r="BM13" s="39">
        <f t="shared" si="27"/>
        <v>5.6159061658186429E-10</v>
      </c>
      <c r="BN13" s="40">
        <v>9</v>
      </c>
      <c r="BO13" s="38">
        <v>28</v>
      </c>
      <c r="BP13" s="38">
        <f t="shared" si="46"/>
        <v>2358.463469580357</v>
      </c>
      <c r="BQ13" s="39">
        <f t="shared" si="28"/>
        <v>4.8604154112907646E-10</v>
      </c>
      <c r="BR13" s="40">
        <v>9</v>
      </c>
      <c r="BS13" s="38">
        <v>28</v>
      </c>
      <c r="BT13" s="38">
        <f t="shared" si="47"/>
        <v>2341.5512475293217</v>
      </c>
      <c r="BU13" s="39">
        <f t="shared" si="29"/>
        <v>4.1632895784700501E-10</v>
      </c>
      <c r="BV13" s="40">
        <v>9</v>
      </c>
      <c r="BW13" s="38">
        <v>28</v>
      </c>
      <c r="BX13" s="38">
        <f t="shared" si="48"/>
        <v>2255.4887091966011</v>
      </c>
      <c r="BY13" s="39">
        <f t="shared" si="30"/>
        <v>1.6901825763086664E-10</v>
      </c>
      <c r="BZ13" s="40">
        <v>9</v>
      </c>
      <c r="CA13" s="38">
        <v>28</v>
      </c>
      <c r="CB13" s="38">
        <f t="shared" si="49"/>
        <v>2166.8281215955194</v>
      </c>
      <c r="CC13" s="39">
        <f t="shared" si="31"/>
        <v>5.7079638651386214E-11</v>
      </c>
      <c r="CD13" s="40">
        <v>9</v>
      </c>
      <c r="CE13" s="38">
        <v>28</v>
      </c>
      <c r="CF13" s="38">
        <f t="shared" si="50"/>
        <v>2075.4726789803012</v>
      </c>
      <c r="CG13" s="39">
        <f t="shared" si="32"/>
        <v>1.6106616938544531E-11</v>
      </c>
      <c r="CH13" s="40">
        <v>9</v>
      </c>
      <c r="CI13" s="38">
        <v>28</v>
      </c>
      <c r="CJ13" s="38">
        <f t="shared" si="51"/>
        <v>1981.3804534315516</v>
      </c>
      <c r="CK13" s="39">
        <f t="shared" si="33"/>
        <v>3.7414730435004368E-12</v>
      </c>
      <c r="CL13" s="40">
        <v>9</v>
      </c>
      <c r="CM13" s="38">
        <v>28</v>
      </c>
      <c r="CN13" s="38">
        <f t="shared" si="52"/>
        <v>1884.5780411906637</v>
      </c>
      <c r="CO13" s="39">
        <f t="shared" si="34"/>
        <v>6.9710826385394255E-13</v>
      </c>
      <c r="CP13" s="40">
        <v>9</v>
      </c>
      <c r="CQ13" s="38">
        <v>28</v>
      </c>
      <c r="CR13" s="38">
        <f t="shared" si="53"/>
        <v>1785.1683716302296</v>
      </c>
      <c r="CS13" s="39">
        <f t="shared" si="35"/>
        <v>1.0053161817933873E-13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8.2799999999999994</v>
      </c>
      <c r="F14" s="59">
        <f t="shared" si="5"/>
        <v>9.3149999999999995</v>
      </c>
      <c r="G14" s="59">
        <f t="shared" si="6"/>
        <v>1.4374999999999996</v>
      </c>
      <c r="H14" s="60">
        <f t="shared" si="7"/>
        <v>54.077380952380949</v>
      </c>
      <c r="I14" s="65">
        <f t="shared" si="8"/>
        <v>233.28</v>
      </c>
      <c r="J14" s="65">
        <f t="shared" si="9"/>
        <v>3258.18</v>
      </c>
      <c r="K14" s="65">
        <f t="shared" si="10"/>
        <v>2252.3670000000002</v>
      </c>
      <c r="L14" s="53">
        <f t="shared" si="0"/>
        <v>5277.2670000000007</v>
      </c>
      <c r="M14" s="76">
        <f t="shared" si="1"/>
        <v>1.082934546224877E-7</v>
      </c>
      <c r="N14" s="77">
        <f t="shared" si="11"/>
        <v>3.891796025495651E-3</v>
      </c>
      <c r="O14" s="78">
        <f t="shared" si="12"/>
        <v>0.14640566000674118</v>
      </c>
      <c r="P14" s="89">
        <f t="shared" si="13"/>
        <v>105.96519778183527</v>
      </c>
      <c r="Q14" s="89">
        <f t="shared" si="14"/>
        <v>84.419841133077142</v>
      </c>
      <c r="R14" s="89">
        <f t="shared" si="15"/>
        <v>68.523442255059535</v>
      </c>
      <c r="S14" s="90">
        <f t="shared" si="16"/>
        <v>64.999485182544731</v>
      </c>
      <c r="T14" s="82">
        <f t="shared" si="17"/>
        <v>877.39183763359597</v>
      </c>
      <c r="U14" s="83">
        <f t="shared" si="2"/>
        <v>786.37082015461351</v>
      </c>
      <c r="V14" s="83">
        <f t="shared" si="2"/>
        <v>98.502448241648054</v>
      </c>
      <c r="W14" s="84">
        <f t="shared" si="2"/>
        <v>3515.0019219251121</v>
      </c>
      <c r="X14" s="144">
        <f t="shared" si="3"/>
        <v>5277.2670279549693</v>
      </c>
      <c r="Y14" s="68">
        <v>2016.192465652279</v>
      </c>
      <c r="Z14" s="102">
        <f t="shared" si="18"/>
        <v>7.9173215753721444E-6</v>
      </c>
      <c r="AA14" s="7">
        <f>BU20</f>
        <v>7.9646227189062529E-9</v>
      </c>
      <c r="AB14" s="103">
        <f t="shared" si="19"/>
        <v>1005.9743870554968</v>
      </c>
      <c r="AC14" s="32"/>
      <c r="AD14" s="40">
        <v>10</v>
      </c>
      <c r="AE14" s="38">
        <v>30</v>
      </c>
      <c r="AF14" s="38">
        <f t="shared" si="36"/>
        <v>2531.7065284526507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2515.4597450925071</v>
      </c>
      <c r="AK14" s="39">
        <f t="shared" si="38"/>
        <v>9.7348605227019088E-10</v>
      </c>
      <c r="AL14" s="40">
        <v>10</v>
      </c>
      <c r="AM14" s="38">
        <v>30</v>
      </c>
      <c r="AN14" s="38">
        <f t="shared" si="39"/>
        <v>2499.1257108210812</v>
      </c>
      <c r="AO14" s="39">
        <f t="shared" si="21"/>
        <v>1.1545254098394188E-9</v>
      </c>
      <c r="AP14" s="40">
        <v>10</v>
      </c>
      <c r="AQ14" s="38">
        <v>30</v>
      </c>
      <c r="AR14" s="38">
        <f t="shared" si="40"/>
        <v>2482.7029806501901</v>
      </c>
      <c r="AS14" s="39">
        <f t="shared" si="22"/>
        <v>1.1818892082998673E-9</v>
      </c>
      <c r="AT14" s="40">
        <v>10</v>
      </c>
      <c r="AU14" s="38">
        <v>30</v>
      </c>
      <c r="AV14" s="38">
        <f t="shared" si="41"/>
        <v>2466.1901221811559</v>
      </c>
      <c r="AW14" s="39">
        <f t="shared" si="23"/>
        <v>1.1368383416999962E-9</v>
      </c>
      <c r="AX14" s="40">
        <v>10</v>
      </c>
      <c r="AY14" s="38">
        <v>30</v>
      </c>
      <c r="AZ14" s="38">
        <f t="shared" si="42"/>
        <v>2449.5857185343152</v>
      </c>
      <c r="BA14" s="39">
        <f t="shared" si="24"/>
        <v>1.0550806862637247E-9</v>
      </c>
      <c r="BB14" s="40">
        <v>10</v>
      </c>
      <c r="BC14" s="38">
        <v>30</v>
      </c>
      <c r="BD14" s="38">
        <f t="shared" si="43"/>
        <v>2432.8883714468689</v>
      </c>
      <c r="BE14" s="39">
        <f t="shared" si="25"/>
        <v>9.559614777899968E-10</v>
      </c>
      <c r="BF14" s="40">
        <v>10</v>
      </c>
      <c r="BG14" s="38">
        <v>30</v>
      </c>
      <c r="BH14" s="38">
        <f t="shared" si="44"/>
        <v>2416.0967045426269</v>
      </c>
      <c r="BI14" s="39">
        <f t="shared" si="26"/>
        <v>8.5086575638391927E-10</v>
      </c>
      <c r="BJ14" s="40">
        <v>10</v>
      </c>
      <c r="BK14" s="38">
        <v>30</v>
      </c>
      <c r="BL14" s="38">
        <f t="shared" si="45"/>
        <v>2399.2093667763456</v>
      </c>
      <c r="BM14" s="39">
        <f t="shared" si="27"/>
        <v>7.4668366756496728E-10</v>
      </c>
      <c r="BN14" s="40">
        <v>10</v>
      </c>
      <c r="BO14" s="38">
        <v>30</v>
      </c>
      <c r="BP14" s="38">
        <f t="shared" si="46"/>
        <v>2382.2250360539329</v>
      </c>
      <c r="BQ14" s="39">
        <f t="shared" si="28"/>
        <v>6.4754842421041042E-10</v>
      </c>
      <c r="BR14" s="40">
        <v>10</v>
      </c>
      <c r="BS14" s="38">
        <v>30</v>
      </c>
      <c r="BT14" s="38">
        <f t="shared" si="47"/>
        <v>2365.1424230285766</v>
      </c>
      <c r="BU14" s="39">
        <f t="shared" si="29"/>
        <v>5.5582159464660613E-10</v>
      </c>
      <c r="BV14" s="40">
        <v>10</v>
      </c>
      <c r="BW14" s="38">
        <v>30</v>
      </c>
      <c r="BX14" s="38">
        <f t="shared" si="48"/>
        <v>2278.2128029064415</v>
      </c>
      <c r="BY14" s="39">
        <f t="shared" si="30"/>
        <v>2.2815031167336923E-10</v>
      </c>
      <c r="BZ14" s="40">
        <v>10</v>
      </c>
      <c r="CA14" s="38">
        <v>30</v>
      </c>
      <c r="CB14" s="38">
        <f t="shared" si="49"/>
        <v>2188.6589581177705</v>
      </c>
      <c r="CC14" s="39">
        <f t="shared" si="31"/>
        <v>7.8000908578792049E-11</v>
      </c>
      <c r="CD14" s="40">
        <v>10</v>
      </c>
      <c r="CE14" s="38">
        <v>30</v>
      </c>
      <c r="CF14" s="38">
        <f t="shared" si="50"/>
        <v>2096.3831075969697</v>
      </c>
      <c r="CG14" s="39">
        <f t="shared" si="32"/>
        <v>2.2314761625061069E-11</v>
      </c>
      <c r="CH14" s="40">
        <v>10</v>
      </c>
      <c r="CI14" s="38">
        <v>30</v>
      </c>
      <c r="CJ14" s="38">
        <f t="shared" si="51"/>
        <v>2001.3429010000248</v>
      </c>
      <c r="CK14" s="39">
        <f t="shared" si="33"/>
        <v>5.2644656999604125E-12</v>
      </c>
      <c r="CL14" s="40">
        <v>10</v>
      </c>
      <c r="CM14" s="38">
        <v>30</v>
      </c>
      <c r="CN14" s="38">
        <f t="shared" si="52"/>
        <v>1903.565202525989</v>
      </c>
      <c r="CO14" s="39">
        <f t="shared" si="34"/>
        <v>9.982286352519829E-13</v>
      </c>
      <c r="CP14" s="40">
        <v>10</v>
      </c>
      <c r="CQ14" s="38">
        <v>30</v>
      </c>
      <c r="CR14" s="38">
        <f t="shared" si="53"/>
        <v>1803.1539785629363</v>
      </c>
      <c r="CS14" s="39">
        <f t="shared" si="35"/>
        <v>1.4686409749213132E-13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7.8199999999999994</v>
      </c>
      <c r="F15" s="59">
        <f t="shared" si="5"/>
        <v>8.7974999999999994</v>
      </c>
      <c r="G15" s="59">
        <f t="shared" si="6"/>
        <v>2.15625</v>
      </c>
      <c r="H15" s="60">
        <f t="shared" si="7"/>
        <v>54.077380952380949</v>
      </c>
      <c r="I15" s="65">
        <f t="shared" si="8"/>
        <v>220.32</v>
      </c>
      <c r="J15" s="65">
        <f t="shared" si="9"/>
        <v>3077.1699999999996</v>
      </c>
      <c r="K15" s="65">
        <f t="shared" si="10"/>
        <v>2127.2354999999998</v>
      </c>
      <c r="L15" s="53">
        <f t="shared" si="0"/>
        <v>4984.0854999999992</v>
      </c>
      <c r="M15" s="76">
        <f t="shared" si="1"/>
        <v>1.0838314041130626E-7</v>
      </c>
      <c r="N15" s="77">
        <f t="shared" si="11"/>
        <v>5.8425286627969784E-3</v>
      </c>
      <c r="O15" s="78">
        <f t="shared" si="12"/>
        <v>0.14652690932094009</v>
      </c>
      <c r="P15" s="89">
        <f t="shared" si="13"/>
        <v>100.84361598563193</v>
      </c>
      <c r="Q15" s="89">
        <f t="shared" si="14"/>
        <v>80.087638593936333</v>
      </c>
      <c r="R15" s="89">
        <f t="shared" si="15"/>
        <v>65.323933015574141</v>
      </c>
      <c r="S15" s="90">
        <f t="shared" si="16"/>
        <v>61.949426269778016</v>
      </c>
      <c r="T15" s="82">
        <f t="shared" si="17"/>
        <v>788.59707700764159</v>
      </c>
      <c r="U15" s="83">
        <f t="shared" si="2"/>
        <v>704.57100053015483</v>
      </c>
      <c r="V15" s="83">
        <f t="shared" si="2"/>
        <v>140.85473056483175</v>
      </c>
      <c r="W15" s="84">
        <f t="shared" si="2"/>
        <v>3350.0627241722218</v>
      </c>
      <c r="X15" s="144">
        <f t="shared" si="3"/>
        <v>4984.0855322748503</v>
      </c>
      <c r="Y15" s="68">
        <v>1942.0883256961602</v>
      </c>
      <c r="Z15" s="102">
        <f t="shared" si="18"/>
        <v>7.8958343551343632E-6</v>
      </c>
      <c r="AA15" s="7">
        <f>BY20</f>
        <v>3.3317297949566694E-9</v>
      </c>
      <c r="AB15" s="103">
        <f t="shared" si="19"/>
        <v>421.96044712996934</v>
      </c>
      <c r="AC15" s="32"/>
      <c r="AD15" s="40">
        <v>11</v>
      </c>
      <c r="AE15" s="38">
        <v>32</v>
      </c>
      <c r="AF15" s="38">
        <f t="shared" si="36"/>
        <v>2555.5589950728186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2539.159142684558</v>
      </c>
      <c r="AK15" s="39">
        <f t="shared" si="38"/>
        <v>1.2521173559872573E-9</v>
      </c>
      <c r="AL15" s="40">
        <v>11</v>
      </c>
      <c r="AM15" s="38">
        <v>32</v>
      </c>
      <c r="AN15" s="38">
        <f t="shared" si="39"/>
        <v>2522.6712173507804</v>
      </c>
      <c r="AO15" s="39">
        <f t="shared" si="21"/>
        <v>1.4874188175333457E-9</v>
      </c>
      <c r="AP15" s="40">
        <v>11</v>
      </c>
      <c r="AQ15" s="38">
        <v>32</v>
      </c>
      <c r="AR15" s="38">
        <f t="shared" si="40"/>
        <v>2506.093760469344</v>
      </c>
      <c r="AS15" s="39">
        <f t="shared" si="22"/>
        <v>1.5252266128102033E-9</v>
      </c>
      <c r="AT15" s="40">
        <v>11</v>
      </c>
      <c r="AU15" s="38">
        <v>32</v>
      </c>
      <c r="AV15" s="38">
        <f t="shared" si="41"/>
        <v>2489.4253261462309</v>
      </c>
      <c r="AW15" s="39">
        <f t="shared" si="23"/>
        <v>1.4695958568845524E-9</v>
      </c>
      <c r="AX15" s="40">
        <v>11</v>
      </c>
      <c r="AY15" s="38">
        <v>32</v>
      </c>
      <c r="AZ15" s="38">
        <f t="shared" si="42"/>
        <v>2472.6644841526554</v>
      </c>
      <c r="BA15" s="39">
        <f t="shared" si="24"/>
        <v>1.3662830226514048E-9</v>
      </c>
      <c r="BB15" s="40">
        <v>11</v>
      </c>
      <c r="BC15" s="38">
        <v>32</v>
      </c>
      <c r="BD15" s="38">
        <f t="shared" si="43"/>
        <v>2455.8098230520827</v>
      </c>
      <c r="BE15" s="39">
        <f t="shared" si="25"/>
        <v>1.2401260111087367E-9</v>
      </c>
      <c r="BF15" s="40">
        <v>11</v>
      </c>
      <c r="BG15" s="38">
        <v>32</v>
      </c>
      <c r="BH15" s="38">
        <f t="shared" si="44"/>
        <v>2438.8599535008002</v>
      </c>
      <c r="BI15" s="39">
        <f t="shared" si="26"/>
        <v>1.1057882922668794E-9</v>
      </c>
      <c r="BJ15" s="40">
        <v>11</v>
      </c>
      <c r="BK15" s="38">
        <v>32</v>
      </c>
      <c r="BL15" s="38">
        <f t="shared" si="45"/>
        <v>2421.8135117246957</v>
      </c>
      <c r="BM15" s="39">
        <f t="shared" si="27"/>
        <v>9.7218446284736977E-10</v>
      </c>
      <c r="BN15" s="40">
        <v>11</v>
      </c>
      <c r="BO15" s="38">
        <v>32</v>
      </c>
      <c r="BP15" s="38">
        <f t="shared" si="46"/>
        <v>2404.6691631735694</v>
      </c>
      <c r="BQ15" s="39">
        <f t="shared" si="28"/>
        <v>8.4469789853062163E-10</v>
      </c>
      <c r="BR15" s="40">
        <v>11</v>
      </c>
      <c r="BS15" s="38">
        <v>32</v>
      </c>
      <c r="BT15" s="38">
        <f t="shared" si="47"/>
        <v>2387.4256063530324</v>
      </c>
      <c r="BU15" s="39">
        <f t="shared" si="29"/>
        <v>7.2643754828001489E-10</v>
      </c>
      <c r="BV15" s="40">
        <v>11</v>
      </c>
      <c r="BW15" s="38">
        <v>32</v>
      </c>
      <c r="BX15" s="38">
        <f t="shared" si="48"/>
        <v>2299.6769790359622</v>
      </c>
      <c r="BY15" s="39">
        <f t="shared" si="30"/>
        <v>3.0124522337688836E-10</v>
      </c>
      <c r="BZ15" s="40">
        <v>11</v>
      </c>
      <c r="CA15" s="38">
        <v>32</v>
      </c>
      <c r="CB15" s="38">
        <f t="shared" si="49"/>
        <v>2209.2794029263332</v>
      </c>
      <c r="CC15" s="39">
        <f t="shared" si="31"/>
        <v>1.0416874609489781E-10</v>
      </c>
      <c r="CD15" s="40">
        <v>11</v>
      </c>
      <c r="CE15" s="38">
        <v>32</v>
      </c>
      <c r="CF15" s="38">
        <f t="shared" si="50"/>
        <v>2116.1341757144905</v>
      </c>
      <c r="CG15" s="39">
        <f t="shared" si="32"/>
        <v>3.0182845882819133E-11</v>
      </c>
      <c r="CH15" s="40">
        <v>11</v>
      </c>
      <c r="CI15" s="38">
        <v>32</v>
      </c>
      <c r="CJ15" s="38">
        <f t="shared" si="51"/>
        <v>2020.1985480527619</v>
      </c>
      <c r="CK15" s="39">
        <f t="shared" si="33"/>
        <v>7.223558030890375E-12</v>
      </c>
      <c r="CL15" s="40">
        <v>11</v>
      </c>
      <c r="CM15" s="38">
        <v>32</v>
      </c>
      <c r="CN15" s="38">
        <f t="shared" si="52"/>
        <v>1921.4996372411829</v>
      </c>
      <c r="CO15" s="39">
        <f t="shared" si="34"/>
        <v>1.3921446313104636E-12</v>
      </c>
      <c r="CP15" s="40">
        <v>11</v>
      </c>
      <c r="CQ15" s="38">
        <v>32</v>
      </c>
      <c r="CR15" s="38">
        <f t="shared" si="53"/>
        <v>1820.1423891868892</v>
      </c>
      <c r="CS15" s="39">
        <f t="shared" si="35"/>
        <v>2.0864794959308775E-13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7.3599999999999994</v>
      </c>
      <c r="F16" s="59">
        <f t="shared" si="5"/>
        <v>8.2799999999999994</v>
      </c>
      <c r="G16" s="59">
        <f t="shared" si="6"/>
        <v>2.8749999999999991</v>
      </c>
      <c r="H16" s="60">
        <f t="shared" si="7"/>
        <v>54.077380952380949</v>
      </c>
      <c r="I16" s="65">
        <f t="shared" si="8"/>
        <v>207.36</v>
      </c>
      <c r="J16" s="65">
        <f t="shared" si="9"/>
        <v>2896.16</v>
      </c>
      <c r="K16" s="65">
        <f t="shared" si="10"/>
        <v>2002.104</v>
      </c>
      <c r="L16" s="53">
        <f t="shared" si="0"/>
        <v>4690.9040000000005</v>
      </c>
      <c r="M16" s="76">
        <f t="shared" si="1"/>
        <v>1.0847297487407219E-7</v>
      </c>
      <c r="N16" s="77">
        <f t="shared" si="11"/>
        <v>7.7964950690739372E-3</v>
      </c>
      <c r="O16" s="78">
        <f t="shared" si="12"/>
        <v>0.14664835963258122</v>
      </c>
      <c r="P16" s="89">
        <f t="shared" si="13"/>
        <v>95.617319888865836</v>
      </c>
      <c r="Q16" s="89">
        <f t="shared" si="14"/>
        <v>75.695672974317063</v>
      </c>
      <c r="R16" s="89">
        <f t="shared" si="15"/>
        <v>62.065607246735915</v>
      </c>
      <c r="S16" s="90">
        <f t="shared" si="16"/>
        <v>58.840899953150242</v>
      </c>
      <c r="T16" s="82">
        <f t="shared" si="17"/>
        <v>703.74347438205245</v>
      </c>
      <c r="U16" s="83">
        <f t="shared" si="2"/>
        <v>626.76017222734527</v>
      </c>
      <c r="V16" s="83">
        <f t="shared" si="2"/>
        <v>178.43862083436571</v>
      </c>
      <c r="W16" s="84">
        <f t="shared" si="2"/>
        <v>3181.9617623474401</v>
      </c>
      <c r="X16" s="144">
        <f t="shared" si="3"/>
        <v>4690.9040297912034</v>
      </c>
      <c r="Y16" s="68">
        <v>1865.747135679409</v>
      </c>
      <c r="Z16" s="102">
        <f t="shared" si="18"/>
        <v>7.8743115150966953E-6</v>
      </c>
      <c r="AA16" s="7">
        <f>CC20</f>
        <v>1.1644666317027288E-9</v>
      </c>
      <c r="AB16" s="103">
        <f t="shared" si="19"/>
        <v>147.88170743184389</v>
      </c>
      <c r="AC16" s="32"/>
      <c r="AD16" s="40">
        <v>12</v>
      </c>
      <c r="AE16" s="38">
        <v>34</v>
      </c>
      <c r="AF16" s="38">
        <f t="shared" si="36"/>
        <v>2578.1696011315084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2561.6246491378461</v>
      </c>
      <c r="AK16" s="39">
        <f t="shared" si="38"/>
        <v>1.5827103331260911E-9</v>
      </c>
      <c r="AL16" s="40">
        <v>12</v>
      </c>
      <c r="AM16" s="38">
        <v>34</v>
      </c>
      <c r="AN16" s="38">
        <f t="shared" si="39"/>
        <v>2544.9908449630116</v>
      </c>
      <c r="AO16" s="39">
        <f t="shared" si="21"/>
        <v>1.8830191788827379E-9</v>
      </c>
      <c r="AP16" s="40">
        <v>12</v>
      </c>
      <c r="AQ16" s="38">
        <v>34</v>
      </c>
      <c r="AR16" s="38">
        <f t="shared" si="40"/>
        <v>2528.2667170997183</v>
      </c>
      <c r="AS16" s="39">
        <f t="shared" si="22"/>
        <v>1.9338970455467268E-9</v>
      </c>
      <c r="AT16" s="40">
        <v>12</v>
      </c>
      <c r="AU16" s="38">
        <v>34</v>
      </c>
      <c r="AV16" s="38">
        <f t="shared" si="41"/>
        <v>2511.4508068612317</v>
      </c>
      <c r="AW16" s="39">
        <f t="shared" si="23"/>
        <v>1.8663247429157089E-9</v>
      </c>
      <c r="AX16" s="40">
        <v>12</v>
      </c>
      <c r="AY16" s="38">
        <v>34</v>
      </c>
      <c r="AZ16" s="38">
        <f t="shared" si="42"/>
        <v>2494.5416713646459</v>
      </c>
      <c r="BA16" s="39">
        <f t="shared" si="24"/>
        <v>1.7379348725735541E-9</v>
      </c>
      <c r="BB16" s="40">
        <v>12</v>
      </c>
      <c r="BC16" s="38">
        <v>34</v>
      </c>
      <c r="BD16" s="38">
        <f t="shared" si="43"/>
        <v>2477.5378866855772</v>
      </c>
      <c r="BE16" s="39">
        <f t="shared" si="25"/>
        <v>1.5800680645388893E-9</v>
      </c>
      <c r="BF16" s="40">
        <v>12</v>
      </c>
      <c r="BG16" s="38">
        <v>34</v>
      </c>
      <c r="BH16" s="38">
        <f t="shared" si="44"/>
        <v>2460.438051187939</v>
      </c>
      <c r="BI16" s="39">
        <f t="shared" si="26"/>
        <v>1.411279933794805E-9</v>
      </c>
      <c r="BJ16" s="40">
        <v>12</v>
      </c>
      <c r="BK16" s="38">
        <v>34</v>
      </c>
      <c r="BL16" s="38">
        <f t="shared" si="45"/>
        <v>2443.2407890314589</v>
      </c>
      <c r="BM16" s="39">
        <f t="shared" si="27"/>
        <v>1.2428981578897204E-9</v>
      </c>
      <c r="BN16" s="40">
        <v>12</v>
      </c>
      <c r="BO16" s="38">
        <v>34</v>
      </c>
      <c r="BP16" s="38">
        <f t="shared" si="46"/>
        <v>2425.9447538583572</v>
      </c>
      <c r="BQ16" s="39">
        <f t="shared" si="28"/>
        <v>1.0818048336485381E-9</v>
      </c>
      <c r="BR16" s="40">
        <v>12</v>
      </c>
      <c r="BS16" s="38">
        <v>34</v>
      </c>
      <c r="BT16" s="38">
        <f t="shared" si="47"/>
        <v>2408.5486326591181</v>
      </c>
      <c r="BU16" s="39">
        <f t="shared" si="29"/>
        <v>9.3201273024377109E-10</v>
      </c>
      <c r="BV16" s="40">
        <v>12</v>
      </c>
      <c r="BW16" s="38">
        <v>34</v>
      </c>
      <c r="BX16" s="38">
        <f t="shared" si="48"/>
        <v>2320.0236391347789</v>
      </c>
      <c r="BY16" s="39">
        <f t="shared" si="30"/>
        <v>3.9018737143138347E-10</v>
      </c>
      <c r="BZ16" s="40">
        <v>12</v>
      </c>
      <c r="CA16" s="38">
        <v>34</v>
      </c>
      <c r="CB16" s="38">
        <f t="shared" si="49"/>
        <v>2228.826259934704</v>
      </c>
      <c r="CC16" s="39">
        <f t="shared" si="31"/>
        <v>1.3636020661101703E-10</v>
      </c>
      <c r="CD16" s="40">
        <v>12</v>
      </c>
      <c r="CE16" s="38">
        <v>34</v>
      </c>
      <c r="CF16" s="38">
        <f t="shared" si="50"/>
        <v>2134.8569194690513</v>
      </c>
      <c r="CG16" s="39">
        <f t="shared" si="32"/>
        <v>3.9981415140189171E-11</v>
      </c>
      <c r="CH16" s="40">
        <v>12</v>
      </c>
      <c r="CI16" s="38">
        <v>34</v>
      </c>
      <c r="CJ16" s="38">
        <f t="shared" si="51"/>
        <v>2038.0724901603112</v>
      </c>
      <c r="CK16" s="39">
        <f t="shared" si="33"/>
        <v>9.6972224219484834E-12</v>
      </c>
      <c r="CL16" s="40">
        <v>12</v>
      </c>
      <c r="CM16" s="38">
        <v>34</v>
      </c>
      <c r="CN16" s="38">
        <f t="shared" si="52"/>
        <v>1938.5003292319925</v>
      </c>
      <c r="CO16" s="39">
        <f t="shared" si="34"/>
        <v>1.8973611669932404E-12</v>
      </c>
      <c r="CP16" s="40">
        <v>12</v>
      </c>
      <c r="CQ16" s="38">
        <v>34</v>
      </c>
      <c r="CR16" s="38">
        <f t="shared" si="53"/>
        <v>1836.2463111123757</v>
      </c>
      <c r="CS16" s="39">
        <f t="shared" si="35"/>
        <v>2.8931282450382706E-13</v>
      </c>
    </row>
    <row r="17" spans="1:97" ht="26.4" thickBot="1" x14ac:dyDescent="0.35">
      <c r="C17" s="148">
        <v>0.15</v>
      </c>
      <c r="D17" s="124">
        <v>0.75</v>
      </c>
      <c r="E17" s="58">
        <f t="shared" si="4"/>
        <v>6.8999999999999995</v>
      </c>
      <c r="F17" s="59">
        <f t="shared" si="5"/>
        <v>7.7624999999999993</v>
      </c>
      <c r="G17" s="59">
        <f t="shared" si="6"/>
        <v>3.5937499999999996</v>
      </c>
      <c r="H17" s="60">
        <f t="shared" si="7"/>
        <v>54.077380952380949</v>
      </c>
      <c r="I17" s="65">
        <f t="shared" si="8"/>
        <v>194.39999999999998</v>
      </c>
      <c r="J17" s="65">
        <f t="shared" si="9"/>
        <v>2715.1499999999996</v>
      </c>
      <c r="K17" s="65">
        <f t="shared" si="10"/>
        <v>1876.9724999999999</v>
      </c>
      <c r="L17" s="53">
        <f t="shared" si="0"/>
        <v>4397.7224999999999</v>
      </c>
      <c r="M17" s="76">
        <f t="shared" si="1"/>
        <v>1.0856295838078186E-7</v>
      </c>
      <c r="N17" s="77">
        <f t="shared" si="11"/>
        <v>9.7537032920233697E-3</v>
      </c>
      <c r="O17" s="78">
        <f t="shared" si="12"/>
        <v>0.14677001144187546</v>
      </c>
      <c r="P17" s="89">
        <f t="shared" si="13"/>
        <v>90.283405239585989</v>
      </c>
      <c r="Q17" s="89">
        <f t="shared" si="14"/>
        <v>71.245692019578698</v>
      </c>
      <c r="R17" s="89">
        <f t="shared" si="15"/>
        <v>58.745697722435366</v>
      </c>
      <c r="S17" s="90">
        <f t="shared" si="16"/>
        <v>55.672167125451438</v>
      </c>
      <c r="T17" s="82">
        <f t="shared" si="17"/>
        <v>622.95549615314326</v>
      </c>
      <c r="U17" s="83">
        <f t="shared" si="2"/>
        <v>553.0446843019796</v>
      </c>
      <c r="V17" s="83">
        <f t="shared" si="2"/>
        <v>211.11735119000207</v>
      </c>
      <c r="W17" s="84">
        <f t="shared" si="2"/>
        <v>3010.6049900876565</v>
      </c>
      <c r="X17" s="144">
        <f t="shared" si="3"/>
        <v>4397.7225217327814</v>
      </c>
      <c r="Y17" s="68">
        <v>1787.0855410243735</v>
      </c>
      <c r="Z17" s="102">
        <f t="shared" si="18"/>
        <v>7.8527529666141661E-6</v>
      </c>
      <c r="AA17" s="7">
        <f>CG20</f>
        <v>3.4186061236296899E-10</v>
      </c>
      <c r="AB17" s="103">
        <f t="shared" si="19"/>
        <v>43.533855428329794</v>
      </c>
      <c r="AC17" s="32"/>
      <c r="AD17" s="40">
        <v>13</v>
      </c>
      <c r="AE17" s="38">
        <v>36</v>
      </c>
      <c r="AF17" s="38">
        <f t="shared" si="36"/>
        <v>2599.6706369363797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2582.9877058101356</v>
      </c>
      <c r="AK17" s="39">
        <f t="shared" si="38"/>
        <v>1.9702550944335938E-9</v>
      </c>
      <c r="AL17" s="40">
        <v>13</v>
      </c>
      <c r="AM17" s="38">
        <v>36</v>
      </c>
      <c r="AN17" s="38">
        <f t="shared" si="39"/>
        <v>2566.2151815065049</v>
      </c>
      <c r="AO17" s="39">
        <f t="shared" si="21"/>
        <v>2.3474560294784274E-9</v>
      </c>
      <c r="AP17" s="40">
        <v>13</v>
      </c>
      <c r="AQ17" s="38">
        <v>36</v>
      </c>
      <c r="AR17" s="38">
        <f t="shared" si="40"/>
        <v>2549.3515802463348</v>
      </c>
      <c r="AS17" s="39">
        <f t="shared" si="22"/>
        <v>2.4144009722340211E-9</v>
      </c>
      <c r="AT17" s="40">
        <v>13</v>
      </c>
      <c r="AU17" s="38">
        <v>36</v>
      </c>
      <c r="AV17" s="38">
        <f t="shared" si="41"/>
        <v>2532.3954311779526</v>
      </c>
      <c r="AW17" s="39">
        <f t="shared" si="23"/>
        <v>2.3335040869740146E-9</v>
      </c>
      <c r="AX17" s="40">
        <v>13</v>
      </c>
      <c r="AY17" s="38">
        <v>36</v>
      </c>
      <c r="AZ17" s="38">
        <f t="shared" si="42"/>
        <v>2515.3452793853162</v>
      </c>
      <c r="BA17" s="39">
        <f t="shared" si="24"/>
        <v>2.1762686427734205E-9</v>
      </c>
      <c r="BB17" s="40">
        <v>13</v>
      </c>
      <c r="BC17" s="38">
        <v>36</v>
      </c>
      <c r="BD17" s="38">
        <f t="shared" si="43"/>
        <v>2498.1996890690093</v>
      </c>
      <c r="BE17" s="39">
        <f t="shared" si="25"/>
        <v>1.9816419652299311E-9</v>
      </c>
      <c r="BF17" s="40">
        <v>13</v>
      </c>
      <c r="BG17" s="38">
        <v>36</v>
      </c>
      <c r="BH17" s="38">
        <f t="shared" si="44"/>
        <v>2480.9572469037817</v>
      </c>
      <c r="BI17" s="39">
        <f t="shared" si="26"/>
        <v>1.7727442354006102E-9</v>
      </c>
      <c r="BJ17" s="40">
        <v>13</v>
      </c>
      <c r="BK17" s="38">
        <v>36</v>
      </c>
      <c r="BL17" s="38">
        <f t="shared" si="45"/>
        <v>2463.6165655753416</v>
      </c>
      <c r="BM17" s="39">
        <f t="shared" si="27"/>
        <v>1.5637435216715142E-9</v>
      </c>
      <c r="BN17" s="40">
        <v>13</v>
      </c>
      <c r="BO17" s="38">
        <v>36</v>
      </c>
      <c r="BP17" s="38">
        <f t="shared" si="46"/>
        <v>2446.1762874977485</v>
      </c>
      <c r="BQ17" s="39">
        <f t="shared" si="28"/>
        <v>1.3632952840958159E-9</v>
      </c>
      <c r="BR17" s="40">
        <v>13</v>
      </c>
      <c r="BS17" s="38">
        <v>36</v>
      </c>
      <c r="BT17" s="38">
        <f t="shared" si="47"/>
        <v>2428.6350887114468</v>
      </c>
      <c r="BU17" s="39">
        <f t="shared" si="29"/>
        <v>1.1764901899318272E-9</v>
      </c>
      <c r="BV17" s="40">
        <v>13</v>
      </c>
      <c r="BW17" s="38">
        <v>36</v>
      </c>
      <c r="BX17" s="38">
        <f t="shared" si="48"/>
        <v>2339.3718275981332</v>
      </c>
      <c r="BY17" s="39">
        <f t="shared" si="30"/>
        <v>4.9693533345759523E-10</v>
      </c>
      <c r="BZ17" s="40">
        <v>13</v>
      </c>
      <c r="CA17" s="38">
        <v>36</v>
      </c>
      <c r="CB17" s="38">
        <f t="shared" si="49"/>
        <v>2247.4138940440585</v>
      </c>
      <c r="CC17" s="39">
        <f t="shared" si="31"/>
        <v>1.7539278263553581E-10</v>
      </c>
      <c r="CD17" s="40">
        <v>13</v>
      </c>
      <c r="CE17" s="38">
        <v>36</v>
      </c>
      <c r="CF17" s="38">
        <f t="shared" si="50"/>
        <v>2152.6608820336692</v>
      </c>
      <c r="CG17" s="39">
        <f t="shared" si="32"/>
        <v>5.1998918788209197E-11</v>
      </c>
      <c r="CH17" s="40">
        <v>13</v>
      </c>
      <c r="CI17" s="38">
        <v>36</v>
      </c>
      <c r="CJ17" s="38">
        <f t="shared" si="51"/>
        <v>2055.0693043204919</v>
      </c>
      <c r="CK17" s="39">
        <f t="shared" si="33"/>
        <v>1.277037442645743E-11</v>
      </c>
      <c r="CL17" s="40">
        <v>13</v>
      </c>
      <c r="CM17" s="38">
        <v>36</v>
      </c>
      <c r="CN17" s="38">
        <f t="shared" si="52"/>
        <v>1954.6667462777443</v>
      </c>
      <c r="CO17" s="39">
        <f t="shared" si="34"/>
        <v>2.5342377563486005E-12</v>
      </c>
      <c r="CP17" s="40">
        <v>13</v>
      </c>
      <c r="CQ17" s="38">
        <v>36</v>
      </c>
      <c r="CR17" s="38">
        <f t="shared" si="53"/>
        <v>1851.5599652895337</v>
      </c>
      <c r="CS17" s="39">
        <f t="shared" si="35"/>
        <v>3.9270340986247073E-13</v>
      </c>
    </row>
    <row r="18" spans="1:97" x14ac:dyDescent="0.3">
      <c r="A18" s="37" t="s">
        <v>105</v>
      </c>
      <c r="B18" s="37">
        <v>8</v>
      </c>
      <c r="C18" s="37">
        <f>B18*($C$17+1)</f>
        <v>9.1999999999999993</v>
      </c>
      <c r="D18" s="124">
        <v>0.7</v>
      </c>
      <c r="E18" s="58">
        <f t="shared" si="4"/>
        <v>6.4399999999999995</v>
      </c>
      <c r="F18" s="59">
        <f t="shared" si="5"/>
        <v>7.2449999999999992</v>
      </c>
      <c r="G18" s="59">
        <f t="shared" si="6"/>
        <v>4.3125</v>
      </c>
      <c r="H18" s="60">
        <f t="shared" si="7"/>
        <v>54.077380952380949</v>
      </c>
      <c r="I18" s="65">
        <f t="shared" si="8"/>
        <v>181.43999999999997</v>
      </c>
      <c r="J18" s="65">
        <f t="shared" si="9"/>
        <v>2534.14</v>
      </c>
      <c r="K18" s="65">
        <f t="shared" si="10"/>
        <v>1751.8409999999999</v>
      </c>
      <c r="L18" s="53">
        <f t="shared" si="0"/>
        <v>4104.5410000000002</v>
      </c>
      <c r="M18" s="76">
        <f t="shared" si="1"/>
        <v>1.0865309130266042E-7</v>
      </c>
      <c r="N18" s="77">
        <f t="shared" si="11"/>
        <v>1.1714161406068077E-2</v>
      </c>
      <c r="O18" s="78">
        <f t="shared" si="12"/>
        <v>0.14689186525069492</v>
      </c>
      <c r="P18" s="89">
        <f t="shared" si="13"/>
        <v>84.839689640518912</v>
      </c>
      <c r="Q18" s="89">
        <f t="shared" si="14"/>
        <v>66.740348673201282</v>
      </c>
      <c r="R18" s="89">
        <f t="shared" si="15"/>
        <v>55.361103255213884</v>
      </c>
      <c r="S18" s="90">
        <f t="shared" si="16"/>
        <v>52.441423324925516</v>
      </c>
      <c r="T18" s="82">
        <f t="shared" si="17"/>
        <v>546.36760128494177</v>
      </c>
      <c r="U18" s="83">
        <f t="shared" si="2"/>
        <v>483.53382613734323</v>
      </c>
      <c r="V18" s="83">
        <f t="shared" si="2"/>
        <v>238.74475778810987</v>
      </c>
      <c r="W18" s="84">
        <f t="shared" si="2"/>
        <v>2835.8948268270733</v>
      </c>
      <c r="X18" s="144">
        <f t="shared" si="3"/>
        <v>4104.5410120374681</v>
      </c>
      <c r="Y18" s="68">
        <v>1706.0674397002995</v>
      </c>
      <c r="Z18" s="102">
        <f t="shared" si="18"/>
        <v>7.8311586207474286E-6</v>
      </c>
      <c r="AA18" s="7">
        <f>CK20</f>
        <v>8.3148457310571345E-11</v>
      </c>
      <c r="AB18" s="103">
        <f t="shared" si="19"/>
        <v>10.617644378991702</v>
      </c>
      <c r="AC18" s="32"/>
      <c r="AD18" s="40">
        <v>14</v>
      </c>
      <c r="AE18" s="38">
        <v>38</v>
      </c>
      <c r="AF18" s="38">
        <f t="shared" si="36"/>
        <v>2620.1738746493429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2603.3593675850689</v>
      </c>
      <c r="AK18" s="39">
        <f t="shared" si="38"/>
        <v>2.4197754839797734E-9</v>
      </c>
      <c r="AL18" s="40">
        <v>14</v>
      </c>
      <c r="AM18" s="38">
        <v>38</v>
      </c>
      <c r="AN18" s="38">
        <f t="shared" si="39"/>
        <v>2586.4545607345785</v>
      </c>
      <c r="AO18" s="39">
        <f t="shared" si="21"/>
        <v>2.8869112007676533E-9</v>
      </c>
      <c r="AP18" s="40">
        <v>14</v>
      </c>
      <c r="AQ18" s="38">
        <v>38</v>
      </c>
      <c r="AR18" s="38">
        <f t="shared" si="40"/>
        <v>2569.4579586163686</v>
      </c>
      <c r="AS18" s="39">
        <f t="shared" si="22"/>
        <v>2.9733060109616535E-9</v>
      </c>
      <c r="AT18" s="40">
        <v>14</v>
      </c>
      <c r="AU18" s="38">
        <v>38</v>
      </c>
      <c r="AV18" s="38">
        <f t="shared" si="41"/>
        <v>2552.3680787783651</v>
      </c>
      <c r="AW18" s="39">
        <f t="shared" si="23"/>
        <v>2.8776917423099045E-9</v>
      </c>
      <c r="AX18" s="40">
        <v>14</v>
      </c>
      <c r="AY18" s="38">
        <v>38</v>
      </c>
      <c r="AZ18" s="38">
        <f t="shared" si="42"/>
        <v>2535.1834548298025</v>
      </c>
      <c r="BA18" s="39">
        <f t="shared" si="24"/>
        <v>2.6876040725237043E-9</v>
      </c>
      <c r="BB18" s="40">
        <v>14</v>
      </c>
      <c r="BC18" s="38">
        <v>38</v>
      </c>
      <c r="BD18" s="38">
        <f t="shared" si="43"/>
        <v>2517.9026396473182</v>
      </c>
      <c r="BE18" s="39">
        <f t="shared" si="25"/>
        <v>2.4507951159614627E-9</v>
      </c>
      <c r="BF18" s="40">
        <v>14</v>
      </c>
      <c r="BG18" s="38">
        <v>38</v>
      </c>
      <c r="BH18" s="38">
        <f t="shared" si="44"/>
        <v>2500.5242087589645</v>
      </c>
      <c r="BI18" s="39">
        <f t="shared" si="26"/>
        <v>2.1956810215105013E-9</v>
      </c>
      <c r="BJ18" s="40">
        <v>14</v>
      </c>
      <c r="BK18" s="38">
        <v>38</v>
      </c>
      <c r="BL18" s="38">
        <f t="shared" si="45"/>
        <v>2483.0467639088961</v>
      </c>
      <c r="BM18" s="39">
        <f t="shared" si="27"/>
        <v>1.9397365487472609E-9</v>
      </c>
      <c r="BN18" s="40">
        <v>14</v>
      </c>
      <c r="BO18" s="38">
        <v>38</v>
      </c>
      <c r="BP18" s="38">
        <f t="shared" si="46"/>
        <v>2465.4689368040817</v>
      </c>
      <c r="BQ18" s="39">
        <f t="shared" si="28"/>
        <v>1.693691573217602E-9</v>
      </c>
      <c r="BR18" s="40">
        <v>14</v>
      </c>
      <c r="BS18" s="38">
        <v>38</v>
      </c>
      <c r="BT18" s="38">
        <f t="shared" si="47"/>
        <v>2447.7893930430837</v>
      </c>
      <c r="BU18" s="39">
        <f t="shared" si="29"/>
        <v>1.4639067034737034E-9</v>
      </c>
      <c r="BV18" s="40">
        <v>14</v>
      </c>
      <c r="BW18" s="38">
        <v>38</v>
      </c>
      <c r="BX18" s="38">
        <f t="shared" si="48"/>
        <v>2357.8221251084283</v>
      </c>
      <c r="BY18" s="39">
        <f t="shared" si="30"/>
        <v>6.2351515992296475E-10</v>
      </c>
      <c r="BZ18" s="40">
        <v>14</v>
      </c>
      <c r="CA18" s="38">
        <v>38</v>
      </c>
      <c r="CB18" s="38">
        <f t="shared" si="49"/>
        <v>2265.1389322293976</v>
      </c>
      <c r="CC18" s="39">
        <f t="shared" si="31"/>
        <v>2.2212177400771223E-10</v>
      </c>
      <c r="CD18" s="40">
        <v>14</v>
      </c>
      <c r="CE18" s="38">
        <v>38</v>
      </c>
      <c r="CF18" s="38">
        <f t="shared" si="50"/>
        <v>2169.6386165022755</v>
      </c>
      <c r="CG18" s="39">
        <f t="shared" si="32"/>
        <v>6.6540940520202097E-11</v>
      </c>
      <c r="CH18" s="40">
        <v>14</v>
      </c>
      <c r="CI18" s="38">
        <v>38</v>
      </c>
      <c r="CJ18" s="38">
        <f t="shared" si="51"/>
        <v>2071.2773477027708</v>
      </c>
      <c r="CK18" s="39">
        <f t="shared" si="33"/>
        <v>1.6534230404744219E-11</v>
      </c>
      <c r="CL18" s="40">
        <v>14</v>
      </c>
      <c r="CM18" s="38">
        <v>38</v>
      </c>
      <c r="CN18" s="38">
        <f t="shared" si="52"/>
        <v>1970.0829287660733</v>
      </c>
      <c r="CO18" s="39">
        <f t="shared" si="34"/>
        <v>3.3249867449741662E-12</v>
      </c>
      <c r="CP18" s="40">
        <v>14</v>
      </c>
      <c r="CQ18" s="38">
        <v>38</v>
      </c>
      <c r="CR18" s="38">
        <f t="shared" si="53"/>
        <v>1866.1629590568041</v>
      </c>
      <c r="CS18" s="39">
        <f t="shared" si="35"/>
        <v>5.2308833456121166E-13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20.7</v>
      </c>
      <c r="D19" s="124">
        <v>0.65</v>
      </c>
      <c r="E19" s="58">
        <f t="shared" si="4"/>
        <v>5.9799999999999995</v>
      </c>
      <c r="F19" s="59">
        <f t="shared" si="5"/>
        <v>6.7275</v>
      </c>
      <c r="G19" s="59">
        <f t="shared" si="6"/>
        <v>5.03125</v>
      </c>
      <c r="H19" s="60">
        <f t="shared" si="7"/>
        <v>54.077380952380949</v>
      </c>
      <c r="I19" s="65">
        <f t="shared" si="8"/>
        <v>168.48</v>
      </c>
      <c r="J19" s="65">
        <f t="shared" si="9"/>
        <v>2353.1299999999997</v>
      </c>
      <c r="K19" s="65">
        <f t="shared" si="10"/>
        <v>1626.7095000000002</v>
      </c>
      <c r="L19" s="53">
        <f t="shared" si="0"/>
        <v>3811.3595</v>
      </c>
      <c r="M19" s="76">
        <f t="shared" si="1"/>
        <v>1.0874337401216685E-7</v>
      </c>
      <c r="N19" s="77">
        <f t="shared" si="11"/>
        <v>1.3677877512467861E-2</v>
      </c>
      <c r="O19" s="78">
        <f t="shared" si="12"/>
        <v>0.14701392156257972</v>
      </c>
      <c r="P19" s="89">
        <f t="shared" si="13"/>
        <v>79.285042632369326</v>
      </c>
      <c r="Q19" s="89">
        <f t="shared" si="14"/>
        <v>62.1832446235194</v>
      </c>
      <c r="R19" s="89">
        <f t="shared" si="15"/>
        <v>51.908436203511108</v>
      </c>
      <c r="S19" s="90">
        <f t="shared" si="16"/>
        <v>49.146848554228114</v>
      </c>
      <c r="T19" s="82">
        <f t="shared" si="17"/>
        <v>474.12455494156853</v>
      </c>
      <c r="U19" s="83">
        <f t="shared" si="2"/>
        <v>418.33777820472676</v>
      </c>
      <c r="V19" s="83">
        <f t="shared" si="2"/>
        <v>261.16431964891524</v>
      </c>
      <c r="W19" s="84">
        <f t="shared" si="2"/>
        <v>2657.7328518759664</v>
      </c>
      <c r="X19" s="144">
        <f t="shared" si="3"/>
        <v>3811.3595046711771</v>
      </c>
      <c r="Y19" s="68">
        <v>1622.7157323981546</v>
      </c>
      <c r="Z19" s="102">
        <f t="shared" si="18"/>
        <v>7.8095283882615142E-6</v>
      </c>
      <c r="AA19" s="7">
        <f>CO20</f>
        <v>1.6347102302278325E-11</v>
      </c>
      <c r="AB19" s="103">
        <f t="shared" si="19"/>
        <v>2.093225287054417</v>
      </c>
      <c r="AC19" s="32"/>
      <c r="AD19" s="41">
        <v>15</v>
      </c>
      <c r="AE19" s="42">
        <v>40</v>
      </c>
      <c r="AF19" s="42">
        <f t="shared" si="36"/>
        <v>2639.774645007325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2622.8343534312503</v>
      </c>
      <c r="AK19" s="39">
        <f t="shared" si="38"/>
        <v>2.9363166989518582E-9</v>
      </c>
      <c r="AL19" s="41">
        <v>15</v>
      </c>
      <c r="AM19" s="42">
        <v>40</v>
      </c>
      <c r="AN19" s="42">
        <f t="shared" si="39"/>
        <v>2605.8030865621249</v>
      </c>
      <c r="AO19" s="39">
        <f t="shared" si="21"/>
        <v>3.5076031024463208E-9</v>
      </c>
      <c r="AP19" s="41">
        <v>15</v>
      </c>
      <c r="AQ19" s="42">
        <v>40</v>
      </c>
      <c r="AR19" s="42">
        <f t="shared" si="40"/>
        <v>2588.6793377311687</v>
      </c>
      <c r="AS19" s="39">
        <f t="shared" si="22"/>
        <v>3.6172297490121733E-9</v>
      </c>
      <c r="AT19" s="41">
        <v>15</v>
      </c>
      <c r="AU19" s="42">
        <v>40</v>
      </c>
      <c r="AV19" s="42">
        <f t="shared" si="41"/>
        <v>2571.4616133965087</v>
      </c>
      <c r="AW19" s="39">
        <f t="shared" si="23"/>
        <v>3.5055067172485608E-9</v>
      </c>
      <c r="AX19" s="41">
        <v>15</v>
      </c>
      <c r="AY19" s="42">
        <v>40</v>
      </c>
      <c r="AZ19" s="42">
        <f t="shared" si="42"/>
        <v>2554.1484361977355</v>
      </c>
      <c r="BA19" s="39">
        <f t="shared" si="24"/>
        <v>3.2783308560389082E-9</v>
      </c>
      <c r="BB19" s="41">
        <v>15</v>
      </c>
      <c r="BC19" s="42">
        <v>40</v>
      </c>
      <c r="BD19" s="42">
        <f t="shared" si="43"/>
        <v>2536.7383481859674</v>
      </c>
      <c r="BE19" s="39">
        <f t="shared" si="25"/>
        <v>2.9935512897030773E-9</v>
      </c>
      <c r="BF19" s="41">
        <v>15</v>
      </c>
      <c r="BG19" s="42">
        <v>40</v>
      </c>
      <c r="BH19" s="42">
        <f t="shared" si="44"/>
        <v>2519.2299142331908</v>
      </c>
      <c r="BI19" s="39">
        <f t="shared" si="26"/>
        <v>2.6856706426105521E-9</v>
      </c>
      <c r="BJ19" s="41">
        <v>15</v>
      </c>
      <c r="BK19" s="42">
        <v>40</v>
      </c>
      <c r="BL19" s="42">
        <f t="shared" si="45"/>
        <v>2501.6217256236096</v>
      </c>
      <c r="BM19" s="39">
        <f t="shared" si="27"/>
        <v>2.3759758589524461E-9</v>
      </c>
      <c r="BN19" s="41">
        <v>15</v>
      </c>
      <c r="BO19" s="42">
        <v>40</v>
      </c>
      <c r="BP19" s="42">
        <f t="shared" si="46"/>
        <v>2483.9124038283826</v>
      </c>
      <c r="BQ19" s="39">
        <f t="shared" si="28"/>
        <v>2.0775989390030374E-9</v>
      </c>
      <c r="BR19" s="41">
        <v>15</v>
      </c>
      <c r="BS19" s="42">
        <v>40</v>
      </c>
      <c r="BT19" s="42">
        <f t="shared" si="47"/>
        <v>2466.1006044637979</v>
      </c>
      <c r="BU19" s="39">
        <f t="shared" si="29"/>
        <v>1.7983807081823122E-9</v>
      </c>
      <c r="BV19" s="41">
        <v>15</v>
      </c>
      <c r="BW19" s="42">
        <v>40</v>
      </c>
      <c r="BX19" s="42">
        <f t="shared" si="48"/>
        <v>2375.4603171636809</v>
      </c>
      <c r="BY19" s="39">
        <f t="shared" si="30"/>
        <v>7.7201416851175843E-10</v>
      </c>
      <c r="BZ19" s="41">
        <v>15</v>
      </c>
      <c r="CA19" s="42">
        <v>40</v>
      </c>
      <c r="CB19" s="42">
        <f t="shared" si="49"/>
        <v>2282.0837878624975</v>
      </c>
      <c r="CC19" s="39">
        <f t="shared" si="31"/>
        <v>2.7743778942525853E-10</v>
      </c>
      <c r="CD19" s="41">
        <v>15</v>
      </c>
      <c r="CE19" s="42">
        <v>40</v>
      </c>
      <c r="CF19" s="42">
        <f t="shared" si="50"/>
        <v>2185.8690616239974</v>
      </c>
      <c r="CG19" s="39">
        <f t="shared" si="32"/>
        <v>8.3929436335234329E-11</v>
      </c>
      <c r="CH19" s="41">
        <v>15</v>
      </c>
      <c r="CI19" s="42">
        <v>40</v>
      </c>
      <c r="CJ19" s="42">
        <f t="shared" si="51"/>
        <v>2086.7719803425421</v>
      </c>
      <c r="CK19" s="39">
        <f t="shared" si="33"/>
        <v>2.1086153985734192E-11</v>
      </c>
      <c r="CL19" s="41">
        <v>15</v>
      </c>
      <c r="CM19" s="42">
        <v>40</v>
      </c>
      <c r="CN19" s="42">
        <f t="shared" si="52"/>
        <v>1984.8205549391064</v>
      </c>
      <c r="CO19" s="39">
        <f t="shared" si="34"/>
        <v>4.2936654058159174E-12</v>
      </c>
      <c r="CP19" s="41">
        <v>15</v>
      </c>
      <c r="CQ19" s="42">
        <v>40</v>
      </c>
      <c r="CR19" s="42">
        <f t="shared" si="53"/>
        <v>1880.123189698345</v>
      </c>
      <c r="CS19" s="39">
        <f t="shared" si="35"/>
        <v>6.8516732064884193E-13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28.749999999999996</v>
      </c>
      <c r="D20" s="125">
        <v>0.6</v>
      </c>
      <c r="E20" s="61">
        <f t="shared" si="4"/>
        <v>5.52</v>
      </c>
      <c r="F20" s="62">
        <f t="shared" si="5"/>
        <v>6.21</v>
      </c>
      <c r="G20" s="62">
        <f t="shared" si="6"/>
        <v>5.75</v>
      </c>
      <c r="H20" s="63">
        <f t="shared" si="7"/>
        <v>54.077380952380949</v>
      </c>
      <c r="I20" s="66">
        <f t="shared" si="8"/>
        <v>155.51999999999998</v>
      </c>
      <c r="J20" s="66">
        <f t="shared" si="9"/>
        <v>2172.12</v>
      </c>
      <c r="K20" s="66">
        <f t="shared" si="10"/>
        <v>1501.578</v>
      </c>
      <c r="L20" s="54">
        <f t="shared" si="0"/>
        <v>3518.1779999999999</v>
      </c>
      <c r="M20" s="79">
        <f t="shared" si="1"/>
        <v>1.0883380688299908E-7</v>
      </c>
      <c r="N20" s="80">
        <f t="shared" si="11"/>
        <v>1.5644859739431118E-2</v>
      </c>
      <c r="O20" s="81">
        <f t="shared" si="12"/>
        <v>0.14713618088274505</v>
      </c>
      <c r="P20" s="89">
        <f t="shared" si="13"/>
        <v>73.619723235410348</v>
      </c>
      <c r="Q20" s="89">
        <f t="shared" si="14"/>
        <v>57.578867587071954</v>
      </c>
      <c r="R20" s="89">
        <f t="shared" si="15"/>
        <v>48.384127628278343</v>
      </c>
      <c r="S20" s="90">
        <f t="shared" si="16"/>
        <v>45.786677972163353</v>
      </c>
      <c r="T20" s="85">
        <f t="shared" si="17"/>
        <v>406.38087225946509</v>
      </c>
      <c r="U20" s="86">
        <f t="shared" si="2"/>
        <v>357.56476771571681</v>
      </c>
      <c r="V20" s="86">
        <f t="shared" si="2"/>
        <v>278.20873386260047</v>
      </c>
      <c r="W20" s="87">
        <f t="shared" si="2"/>
        <v>2476.0236272446668</v>
      </c>
      <c r="X20" s="145">
        <f t="shared" si="3"/>
        <v>3518.1780010824491</v>
      </c>
      <c r="Y20" s="69">
        <v>1537.1190464438253</v>
      </c>
      <c r="Z20" s="104">
        <f t="shared" si="18"/>
        <v>7.7878621796246255E-6</v>
      </c>
      <c r="AA20" s="105">
        <f>CS20</f>
        <v>2.5111719619274569E-12</v>
      </c>
      <c r="AB20" s="106">
        <f t="shared" si="19"/>
        <v>0.3224468928709901</v>
      </c>
      <c r="AC20" s="32"/>
      <c r="AF20" s="33" t="s">
        <v>187</v>
      </c>
      <c r="AG20" s="34">
        <f>SUM(AG4:AG19)</f>
        <v>0</v>
      </c>
      <c r="AJ20" s="33" t="s">
        <v>187</v>
      </c>
      <c r="AK20" s="34">
        <f>SUM(AK4:AK19)</f>
        <v>1.3566715514420089E-8</v>
      </c>
      <c r="AN20" s="33" t="s">
        <v>187</v>
      </c>
      <c r="AO20" s="34">
        <f>SUM(AO4:AO19)</f>
        <v>1.613410271106118E-8</v>
      </c>
      <c r="AR20" s="33" t="s">
        <v>187</v>
      </c>
      <c r="AS20" s="34">
        <f>SUM(AS4:AS19)</f>
        <v>1.6563343601404845E-8</v>
      </c>
      <c r="AV20" s="33" t="s">
        <v>187</v>
      </c>
      <c r="AW20" s="34">
        <f>SUM(AW4:AW19)</f>
        <v>1.5978451034188186E-8</v>
      </c>
      <c r="AZ20" s="33" t="s">
        <v>187</v>
      </c>
      <c r="BA20" s="34">
        <f>SUM(BA4:BA19)</f>
        <v>1.4873816444477479E-8</v>
      </c>
      <c r="BD20" s="33" t="s">
        <v>187</v>
      </c>
      <c r="BE20" s="34">
        <f>SUM(BE4:BE19)</f>
        <v>1.3518088872859949E-8</v>
      </c>
      <c r="BH20" s="33" t="s">
        <v>187</v>
      </c>
      <c r="BI20" s="34">
        <f>SUM(BI4:BI19)</f>
        <v>1.2070155584792307E-8</v>
      </c>
      <c r="BL20" s="33" t="s">
        <v>187</v>
      </c>
      <c r="BM20" s="34">
        <f>SUM(BM4:BM19)</f>
        <v>1.062687530211491E-8</v>
      </c>
      <c r="BP20" s="33" t="s">
        <v>187</v>
      </c>
      <c r="BQ20" s="34">
        <f>SUM(BQ4:BQ19)</f>
        <v>9.2469814204805923E-9</v>
      </c>
      <c r="BT20" s="33" t="s">
        <v>187</v>
      </c>
      <c r="BU20" s="34">
        <f>SUM(BU4:BU19)</f>
        <v>7.9646227189062529E-9</v>
      </c>
      <c r="BX20" s="33" t="s">
        <v>187</v>
      </c>
      <c r="BY20" s="34">
        <f>SUM(BY4:BY19)</f>
        <v>3.3317297949566694E-9</v>
      </c>
      <c r="CB20" s="33" t="s">
        <v>187</v>
      </c>
      <c r="CC20" s="34">
        <f>SUM(CC4:CC19)</f>
        <v>1.1644666317027288E-9</v>
      </c>
      <c r="CF20" s="33" t="s">
        <v>187</v>
      </c>
      <c r="CG20" s="34">
        <f>SUM(CG4:CG19)</f>
        <v>3.4186061236296899E-10</v>
      </c>
      <c r="CJ20" s="33" t="s">
        <v>187</v>
      </c>
      <c r="CK20" s="34">
        <f>SUM(CK4:CK19)</f>
        <v>8.3148457310571345E-11</v>
      </c>
      <c r="CN20" s="33" t="s">
        <v>187</v>
      </c>
      <c r="CO20" s="34">
        <f>SUM(CO4:CO19)</f>
        <v>1.6347102302278325E-11</v>
      </c>
      <c r="CR20" s="33" t="s">
        <v>187</v>
      </c>
      <c r="CS20" s="34">
        <f>SUM(CS4:CS19)</f>
        <v>2.5111719619274569E-12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4.3261904761904759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</mergeCells>
  <pageMargins left="0.7" right="0.7" top="0.75" bottom="0.75" header="0.3" footer="0.3"/>
  <drawing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E7C6-DCDE-472D-842F-014C683E7898}">
  <sheetPr codeName="Sheet30"/>
  <dimension ref="A1:CS38"/>
  <sheetViews>
    <sheetView topLeftCell="O1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20" width="9.109375" style="37"/>
    <col min="21" max="21" width="13.33203125" style="37" customWidth="1"/>
    <col min="22" max="23" width="9.109375" style="37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9.4</v>
      </c>
      <c r="F4" s="120">
        <f>($C$19*D4)/2</f>
        <v>10.575000000000001</v>
      </c>
      <c r="G4" s="120">
        <f>$B$15*(1-D4)*($C$17+1)</f>
        <v>0</v>
      </c>
      <c r="H4" s="121">
        <f>$B$15*$C$21</f>
        <v>55.25297619047619</v>
      </c>
      <c r="I4" s="67">
        <f>D4*ABS($B$36)</f>
        <v>259.2</v>
      </c>
      <c r="J4" s="67">
        <f>E4*ABS($B$35)</f>
        <v>3698.9</v>
      </c>
      <c r="K4" s="67">
        <f>F4*ABS($B$33)</f>
        <v>2557.0350000000003</v>
      </c>
      <c r="L4" s="146">
        <f t="shared" ref="L4:L20" si="0">(K4+J4)-I4</f>
        <v>5996.7350000000006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0.14934123547326708</v>
      </c>
      <c r="P4" s="89">
        <f>((($B$30*(Y4^6)+$B$29*(Y4^5)+$B$28 *(Y4^4)+$B$27*(Y4^3)+$B$26*(Y4^2)+$B$25*(Y4)+$B$24)))*($C$17+1)</f>
        <v>116.00531649403898</v>
      </c>
      <c r="Q4" s="89">
        <f>((($C$30*(Y4^6)+$C$29*(Y4^5)+$C$28 *(Y4^4)+$C$27*(Y4^3)+$C$26*(Y4^2)+$C$25*(Y4)+$C$24)))*($C$17+1)</f>
        <v>92.846826595727549</v>
      </c>
      <c r="R4" s="89">
        <f>((($D$30*(Y4^6)+$D$29*(Y4^5)+$D$28 *(Y4^4)+$D$27*(Y4^3)+$D$26*(Y4^2)+$D$25*(Y4)+$D$24)))*($C$17+1)</f>
        <v>74.859678527406089</v>
      </c>
      <c r="S4" s="90">
        <f>((($E$30*(Y4^6)+$E$29*(Y4^5)+$E$28 *(Y4^4)+$E$27*(Y4^3)+$E$26*(Y4^2)+$E$25*(Y4)+$E$24)))*($C$17+1)</f>
        <v>71.026579553087629</v>
      </c>
      <c r="T4" s="82">
        <f>P4*E4</f>
        <v>1090.4499750439663</v>
      </c>
      <c r="U4" s="83">
        <f t="shared" ref="U4:W20" si="2">Q4*F4</f>
        <v>981.85519124981897</v>
      </c>
      <c r="V4" s="83">
        <f t="shared" si="2"/>
        <v>0</v>
      </c>
      <c r="W4" s="84">
        <f t="shared" si="2"/>
        <v>3924.4299089377137</v>
      </c>
      <c r="X4" s="144">
        <f t="shared" ref="X4:X20" si="3">W4+V4+U4+T4</f>
        <v>5996.7350752314987</v>
      </c>
      <c r="Y4" s="68">
        <v>2124.5342055433807</v>
      </c>
      <c r="Z4" s="99">
        <f>M4*(E4+F4+G4+H4)</f>
        <v>8.1332371075972687E-6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2124.5342055433807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2110.9018663412689</v>
      </c>
      <c r="AK4" s="39">
        <f>(($B$11*$O$5*($N$5^0.5)*EXP($B$10/AJ4))/($B$6*6))*($B$5*10^-6)</f>
        <v>5.7240363560635548E-12</v>
      </c>
      <c r="AL4" s="40">
        <v>0</v>
      </c>
      <c r="AM4" s="38">
        <v>10</v>
      </c>
      <c r="AN4" s="38">
        <f>Y6</f>
        <v>2097.1953415432286</v>
      </c>
      <c r="AO4" s="39">
        <f>(($B$11*$O$6*($N$6^0.5)*EXP($B$10/AN4))/($B$6*6))*($B$5*10^-6)</f>
        <v>6.5630992009328005E-12</v>
      </c>
      <c r="AP4" s="40">
        <v>0</v>
      </c>
      <c r="AQ4" s="38">
        <v>10</v>
      </c>
      <c r="AR4" s="38">
        <f>Y7</f>
        <v>2083.4135085365206</v>
      </c>
      <c r="AS4" s="39">
        <f>(($B$11*$O$7*($N$7^0.5)*EXP($B$10/AR4))/($B$6*6))*($B$5*10^-6)</f>
        <v>6.4913484646938075E-12</v>
      </c>
      <c r="AT4" s="40">
        <v>0</v>
      </c>
      <c r="AU4" s="38">
        <v>10</v>
      </c>
      <c r="AV4" s="38">
        <f>Y8</f>
        <v>2069.5552590972679</v>
      </c>
      <c r="AW4" s="39">
        <f>(($B$11*$O$8*($N$8^0.5)*EXP($B$10/AV4))/($B$6*6))*($B$5*10^-6)</f>
        <v>6.0286684355412128E-12</v>
      </c>
      <c r="AX4" s="40">
        <v>0</v>
      </c>
      <c r="AY4" s="38">
        <v>10</v>
      </c>
      <c r="AZ4" s="38">
        <f>Y9</f>
        <v>2055.619501863132</v>
      </c>
      <c r="BA4" s="39">
        <f>(($B$11*$O$9*($N$9^0.5)*EXP($B$10/AZ4))/($B$6*6))*($B$5*10^-6)</f>
        <v>5.3985417608318683E-12</v>
      </c>
      <c r="BB4" s="40">
        <v>0</v>
      </c>
      <c r="BC4" s="38">
        <v>10</v>
      </c>
      <c r="BD4" s="38">
        <f>Y10</f>
        <v>2041.6051649351703</v>
      </c>
      <c r="BE4" s="39">
        <f>(($B$11*$O$10*($N$10^0.5)*EXP($B$10/BD4))/($B$6*6))*($B$5*10^-6)</f>
        <v>4.7162228992001502E-12</v>
      </c>
      <c r="BF4" s="40">
        <v>0</v>
      </c>
      <c r="BG4" s="38">
        <v>10</v>
      </c>
      <c r="BH4" s="38">
        <f>Y11</f>
        <v>2027.5111986098775</v>
      </c>
      <c r="BI4" s="39">
        <f>(($B$11*$O$11*($N$11^0.5)*EXP($B$10/BH4))/($B$6*6))*($B$5*10^-6)</f>
        <v>4.0444952454383866E-12</v>
      </c>
      <c r="BJ4" s="40">
        <v>0</v>
      </c>
      <c r="BK4" s="38">
        <v>10</v>
      </c>
      <c r="BL4" s="38">
        <f>Y12</f>
        <v>2013.3365782413935</v>
      </c>
      <c r="BM4" s="39">
        <f>(($B$11*$O$12*($N$12^0.5)*EXP($B$10/BL4))/($B$6*6))*($B$5*10^-6)</f>
        <v>3.4171685235160594E-12</v>
      </c>
      <c r="BN4" s="40">
        <v>0</v>
      </c>
      <c r="BO4" s="38">
        <v>10</v>
      </c>
      <c r="BP4" s="38">
        <f>Y13</f>
        <v>1999.0803072325482</v>
      </c>
      <c r="BQ4" s="39">
        <f>(($B$11*$O$13*($N$13^0.5)*EXP($B$10/BP4))/($B$6*6))*($B$5*10^-6)</f>
        <v>2.8509930896857378E-12</v>
      </c>
      <c r="BR4" s="40">
        <v>0</v>
      </c>
      <c r="BS4" s="38">
        <v>10</v>
      </c>
      <c r="BT4" s="38">
        <f>Y14</f>
        <v>1984.7414201523152</v>
      </c>
      <c r="BU4" s="39">
        <f>(($B$11*$O$14*($N$14^0.5)*EXP($B$10/BT4))/($B$6*6))*($B$5*10^-6)</f>
        <v>2.3524017662433786E-12</v>
      </c>
      <c r="BV4" s="40">
        <v>0</v>
      </c>
      <c r="BW4" s="38">
        <v>10</v>
      </c>
      <c r="BX4" s="38">
        <f>Y15</f>
        <v>1911.7765529380233</v>
      </c>
      <c r="BY4" s="39">
        <f>(($B$11*$O$15*($N$15^0.5)*EXP($B$10/BX4))/($B$6*6))*($B$5*10^-6)</f>
        <v>7.8264607617477475E-13</v>
      </c>
      <c r="BZ4" s="40">
        <v>0</v>
      </c>
      <c r="CA4" s="38">
        <v>10</v>
      </c>
      <c r="CB4" s="38">
        <f>Y16</f>
        <v>1836.6253580479777</v>
      </c>
      <c r="CC4" s="39">
        <f>(($B$11*$O$16*($N$16^0.5)*EXP($B$10/CB4))/($B$6*6))*($B$5*10^-6)</f>
        <v>2.1184127209042227E-13</v>
      </c>
      <c r="CD4" s="40">
        <v>0</v>
      </c>
      <c r="CE4" s="38">
        <v>10</v>
      </c>
      <c r="CF4" s="38">
        <f>Y17</f>
        <v>1759.2233416996958</v>
      </c>
      <c r="CG4" s="39">
        <f>(($B$11*$O$17*($N$17^0.5)*EXP($B$10/CF4))/($B$6*6))*($B$5*10^-6)</f>
        <v>4.6691545136669244E-14</v>
      </c>
      <c r="CH4" s="40">
        <v>0</v>
      </c>
      <c r="CI4" s="38">
        <v>10</v>
      </c>
      <c r="CJ4" s="38">
        <f>Y18</f>
        <v>1679.552531162944</v>
      </c>
      <c r="CK4" s="39">
        <f>(($B$11*$O$18*($N$18^0.5)*EXP($B$10/CJ4))/($B$6*6))*($B$5*10^-6)</f>
        <v>8.2219745287691953E-15</v>
      </c>
      <c r="CL4" s="40">
        <v>0</v>
      </c>
      <c r="CM4" s="38">
        <v>10</v>
      </c>
      <c r="CN4" s="38">
        <f>Y19</f>
        <v>1597.6508996887865</v>
      </c>
      <c r="CO4" s="39">
        <f>(($B$11*$O$19*($N$19^0.5)*EXP($B$10/CN4))/($B$6*6))*($B$5*10^-6)</f>
        <v>1.1214149244785254E-15</v>
      </c>
      <c r="CP4" s="40">
        <v>0</v>
      </c>
      <c r="CQ4" s="38">
        <v>10</v>
      </c>
      <c r="CR4" s="38">
        <f>Y20</f>
        <v>1513.6162078910313</v>
      </c>
      <c r="CS4" s="39">
        <f>(($B$11*$O$20*($N$20^0.5)*EXP($B$10/CR4))/($B$6*6))*($B$5*10^-6)</f>
        <v>1.1363482211381216E-16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9.3060000000000009</v>
      </c>
      <c r="F5" s="59">
        <f t="shared" ref="F5:F20" si="5">($C$19*D5)/2</f>
        <v>10.469250000000001</v>
      </c>
      <c r="G5" s="59">
        <f t="shared" ref="G5:G20" si="6">$B$15*(1-D5)*($C$17+1)</f>
        <v>0.14687500000000014</v>
      </c>
      <c r="H5" s="60">
        <f t="shared" ref="H5:H20" si="7">$B$15*$C$21</f>
        <v>55.25297619047619</v>
      </c>
      <c r="I5" s="65">
        <f t="shared" ref="I5:I20" si="8">D5*ABS($B$36)</f>
        <v>256.608</v>
      </c>
      <c r="J5" s="65">
        <f t="shared" ref="J5:J20" si="9">E5*ABS($B$35)</f>
        <v>3661.9110000000005</v>
      </c>
      <c r="K5" s="65">
        <f t="shared" ref="K5:K20" si="10">F5*ABS($B$33)</f>
        <v>2531.4646500000003</v>
      </c>
      <c r="L5" s="53">
        <f t="shared" si="0"/>
        <v>5936.7676500000007</v>
      </c>
      <c r="M5" s="76">
        <f t="shared" si="1"/>
        <v>1.0813239368461715E-7</v>
      </c>
      <c r="N5" s="77">
        <f t="shared" ref="N5:N20" si="11">(G5*M5)/($B$5*10^-6)</f>
        <v>3.9704863306070401E-4</v>
      </c>
      <c r="O5" s="78">
        <f t="shared" ref="O5:O20" si="12">(H5*M5)/($B$5*10^-6)</f>
        <v>0.14936591434188376</v>
      </c>
      <c r="P5" s="89">
        <f t="shared" ref="P5:P20" si="13">((($B$30*(Y5^6)+$B$29*(Y5^5)+$B$28 *(Y5^4)+$B$27*(Y5^3)+$B$26*(Y5^2)+$B$25*(Y5)+$B$24)))*($C$17+1)</f>
        <v>115.02648109402676</v>
      </c>
      <c r="Q5" s="89">
        <f t="shared" ref="Q5:Q20" si="14">((($C$30*(Y5^6)+$C$29*(Y5^5)+$C$28 *(Y5^4)+$C$27*(Y5^3)+$C$26*(Y5^2)+$C$25*(Y5)+$C$24)))*($C$17+1)</f>
        <v>92.009875000440246</v>
      </c>
      <c r="R5" s="89">
        <f t="shared" ref="R5:R20" si="15">((($D$30*(Y5^6)+$D$29*(Y5^5)+$D$28 *(Y5^4)+$D$27*(Y5^3)+$D$26*(Y5^2)+$D$25*(Y5)+$D$24)))*($C$17+1)</f>
        <v>74.2455591766239</v>
      </c>
      <c r="S5" s="90">
        <f t="shared" ref="S5:S20" si="16">((($E$30*(Y5^6)+$E$29*(Y5^5)+$E$28 *(Y5^4)+$E$27*(Y5^3)+$E$26*(Y5^2)+$E$25*(Y5)+$E$24)))*($C$17+1)</f>
        <v>70.442397168174651</v>
      </c>
      <c r="T5" s="82">
        <f t="shared" ref="T5:T20" si="17">P5*E5</f>
        <v>1070.4364330610131</v>
      </c>
      <c r="U5" s="83">
        <f t="shared" si="2"/>
        <v>963.27438384835909</v>
      </c>
      <c r="V5" s="83">
        <f t="shared" si="2"/>
        <v>10.904816504066646</v>
      </c>
      <c r="W5" s="84">
        <f t="shared" si="2"/>
        <v>3892.1520935332214</v>
      </c>
      <c r="X5" s="144">
        <f t="shared" si="3"/>
        <v>5936.7677269466603</v>
      </c>
      <c r="Y5" s="68">
        <v>2110.9018663412689</v>
      </c>
      <c r="Z5" s="102">
        <f t="shared" ref="Z5:Z20" si="18">M5*(E5+F5+G5+H5)</f>
        <v>8.1288636372095029E-6</v>
      </c>
      <c r="AA5" s="7">
        <f>AK20</f>
        <v>9.2027709660920299E-9</v>
      </c>
      <c r="AB5" s="103">
        <f t="shared" ref="AB5:AB20" si="19">(AA5/Z5)*10^6</f>
        <v>1132.1103879719135</v>
      </c>
      <c r="AC5" s="32"/>
      <c r="AD5" s="40">
        <v>1</v>
      </c>
      <c r="AE5" s="38">
        <v>12</v>
      </c>
      <c r="AF5" s="38">
        <f>(((AE5^($B$9-1))/(AE4^($B$9-1)))*(AF4^$B$9))^(1/$B$9)</f>
        <v>2181.5677011718012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2167.5693994183393</v>
      </c>
      <c r="AK5" s="39">
        <f>(($B$11*$O$5*($N$5^0.5)*EXP($B$10/AJ5))/($B$6*6))*($B$5*10^-6)</f>
        <v>1.3261036118076434E-11</v>
      </c>
      <c r="AL5" s="40">
        <v>1</v>
      </c>
      <c r="AM5" s="38">
        <v>12</v>
      </c>
      <c r="AN5" s="38">
        <f>(((AM5^($B$9-1))/(AM4^($B$9-1)))*(AN4^$B$9))^(1/$B$9)</f>
        <v>2153.4949205435364</v>
      </c>
      <c r="AO5" s="39">
        <f t="shared" ref="AO5:AO19" si="21">(($B$11*$O$6*($N$6^0.5)*EXP($B$10/AN5))/($B$6*6))*($B$5*10^-6)</f>
        <v>1.5288635867591691E-11</v>
      </c>
      <c r="AP5" s="40">
        <v>1</v>
      </c>
      <c r="AQ5" s="38">
        <v>12</v>
      </c>
      <c r="AR5" s="38">
        <f>(((AQ5^($B$9-1))/(AQ4^($B$9-1)))*(AR4^$B$9))^(1/$B$9)</f>
        <v>2139.3431117979176</v>
      </c>
      <c r="AS5" s="39">
        <f t="shared" ref="AS5:AS19" si="22">(($B$11*$O$7*($N$7^0.5)*EXP($B$10/AR5))/($B$6*6))*($B$5*10^-6)</f>
        <v>1.5206319961947572E-11</v>
      </c>
      <c r="AT5" s="40">
        <v>1</v>
      </c>
      <c r="AU5" s="38">
        <v>12</v>
      </c>
      <c r="AV5" s="38">
        <f>(((AU5^($B$9-1))/(AU4^($B$9-1)))*(AV4^$B$9))^(1/$B$9)</f>
        <v>2125.112835207136</v>
      </c>
      <c r="AW5" s="39">
        <f t="shared" ref="AW5:AW19" si="23">(($B$11*$O$8*($N$8^0.5)*EXP($B$10/AV5))/($B$6*6))*($B$5*10^-6)</f>
        <v>1.420319762295605E-11</v>
      </c>
      <c r="AX5" s="40">
        <v>1</v>
      </c>
      <c r="AY5" s="38">
        <v>12</v>
      </c>
      <c r="AZ5" s="38">
        <f>(((AY5^($B$9-1))/(AY4^($B$9-1)))*(AZ4^$B$9))^(1/$B$9)</f>
        <v>2110.802970111044</v>
      </c>
      <c r="BA5" s="39">
        <f t="shared" ref="BA5:BA19" si="24">(($B$11*$O$9*($N$9^0.5)*EXP($B$10/AZ5))/($B$6*6))*($B$5*10^-6)</f>
        <v>1.2792759330644925E-11</v>
      </c>
      <c r="BB5" s="40">
        <v>1</v>
      </c>
      <c r="BC5" s="38">
        <v>12</v>
      </c>
      <c r="BD5" s="38">
        <f>(((BC5^($B$9-1))/(BC4^($B$9-1)))*(BD4^$B$9))^(1/$B$9)</f>
        <v>2096.4124158353748</v>
      </c>
      <c r="BE5" s="39">
        <f t="shared" ref="BE5:BE19" si="25">(($B$11*$O$10*($N$10^0.5)*EXP($B$10/BD5))/($B$6*6))*($B$5*10^-6)</f>
        <v>1.1242271858917591E-11</v>
      </c>
      <c r="BF5" s="40">
        <v>1</v>
      </c>
      <c r="BG5" s="38">
        <v>12</v>
      </c>
      <c r="BH5" s="38">
        <f>(((BG5^($B$9-1))/(BG4^($B$9-1)))*(BH4^$B$9))^(1/$B$9)</f>
        <v>2081.9400944971553</v>
      </c>
      <c r="BI5" s="39">
        <f t="shared" ref="BI5:BI19" si="26">(($B$11*$O$11*($N$11^0.5)*EXP($B$10/BH5))/($B$6*6))*($B$5*10^-6)</f>
        <v>9.6994377303294346E-12</v>
      </c>
      <c r="BJ5" s="40">
        <v>1</v>
      </c>
      <c r="BK5" s="38">
        <v>12</v>
      </c>
      <c r="BL5" s="38">
        <f>(((BK5^($B$9-1))/(BK4^($B$9-1)))*(BL4^$B$9))^(1/$B$9)</f>
        <v>2067.3849539437265</v>
      </c>
      <c r="BM5" s="39">
        <f t="shared" ref="BM5:BM19" si="27">(($B$11*$O$12*($N$12^0.5)*EXP($B$10/BL5))/($B$6*6))*($B$5*10^-6)</f>
        <v>8.2456165768499291E-12</v>
      </c>
      <c r="BN5" s="40">
        <v>1</v>
      </c>
      <c r="BO5" s="38">
        <v>12</v>
      </c>
      <c r="BP5" s="38">
        <f>(((BO5^($B$9-1))/(BO4^($B$9-1)))*(BP4^$B$9))^(1/$B$9)</f>
        <v>2052.7459708240863</v>
      </c>
      <c r="BQ5" s="39">
        <f t="shared" ref="BQ5:BQ19" si="28">(($B$11*$O$13*($N$13^0.5)*EXP($B$10/BP5))/($B$6*6))*($B$5*10^-6)</f>
        <v>6.922788671159126E-12</v>
      </c>
      <c r="BR5" s="40">
        <v>1</v>
      </c>
      <c r="BS5" s="38">
        <v>12</v>
      </c>
      <c r="BT5" s="38">
        <f>(((BS5^($B$9-1))/(BS4^($B$9-1)))*(BT4^$B$9))^(1/$B$9)</f>
        <v>2038.0221537900441</v>
      </c>
      <c r="BU5" s="39">
        <f t="shared" ref="BU5:BU19" si="29">(($B$11*$O$14*($N$14^0.5)*EXP($B$10/BT5))/($B$6*6))*($B$5*10^-6)</f>
        <v>5.748836021470954E-12</v>
      </c>
      <c r="BV5" s="40">
        <v>1</v>
      </c>
      <c r="BW5" s="38">
        <v>12</v>
      </c>
      <c r="BX5" s="38">
        <f>(((BW5^($B$9-1))/(BW4^($B$9-1)))*(BX4^$B$9))^(1/$B$9)</f>
        <v>1963.0985318405085</v>
      </c>
      <c r="BY5" s="39">
        <f t="shared" ref="BY5:BY19" si="30">(($B$11*$O$15*($N$15^0.5)*EXP($B$10/BX5))/($B$6*6))*($B$5*10^-6)</f>
        <v>1.9789957278514882E-12</v>
      </c>
      <c r="BZ5" s="40">
        <v>1</v>
      </c>
      <c r="CA5" s="38">
        <v>12</v>
      </c>
      <c r="CB5" s="38">
        <f>(((CA5^($B$9-1))/(CA4^($B$9-1)))*(CB4^$B$9))^(1/$B$9)</f>
        <v>1885.9298898629793</v>
      </c>
      <c r="CC5" s="39">
        <f t="shared" ref="CC5:CC19" si="31">(($B$11*$O$16*($N$16^0.5)*EXP($B$10/CB5))/($B$6*6))*($B$5*10^-6)</f>
        <v>5.5638456823832256E-13</v>
      </c>
      <c r="CD5" s="40">
        <v>1</v>
      </c>
      <c r="CE5" s="38">
        <v>12</v>
      </c>
      <c r="CF5" s="38">
        <f>(((CE5^($B$9-1))/(CE4^($B$9-1)))*(CF4^$B$9))^(1/$B$9)</f>
        <v>1806.4500027280028</v>
      </c>
      <c r="CG5" s="39">
        <f t="shared" ref="CG5:CG19" si="32">(($B$11*$O$17*($N$17^0.5)*EXP($B$10/CF5))/($B$6*6))*($B$5*10^-6)</f>
        <v>1.2795400263664912E-13</v>
      </c>
      <c r="CH5" s="40">
        <v>1</v>
      </c>
      <c r="CI5" s="38">
        <v>12</v>
      </c>
      <c r="CJ5" s="38">
        <f>(((CI5^($B$9-1))/(CI4^($B$9-1)))*(CJ4^$B$9))^(1/$B$9)</f>
        <v>1724.6404152242324</v>
      </c>
      <c r="CK5" s="39">
        <f t="shared" ref="CK5:CK19" si="33">(($B$11*$O$18*($N$18^0.5)*EXP($B$10/CJ5))/($B$6*6))*($B$5*10^-6)</f>
        <v>2.3635231672878704E-14</v>
      </c>
      <c r="CL5" s="40">
        <v>1</v>
      </c>
      <c r="CM5" s="38">
        <v>12</v>
      </c>
      <c r="CN5" s="38">
        <f>(((CM5^($B$9-1))/(CM4^($B$9-1)))*(CN4^$B$9))^(1/$B$9)</f>
        <v>1640.5401200013553</v>
      </c>
      <c r="CO5" s="39">
        <f t="shared" ref="CO5:CO19" si="34">(($B$11*$O$19*($N$19^0.5)*EXP($B$10/CN5))/($B$6*6))*($B$5*10^-6)</f>
        <v>3.4029753726415047E-15</v>
      </c>
      <c r="CP5" s="40">
        <v>1</v>
      </c>
      <c r="CQ5" s="38">
        <v>12</v>
      </c>
      <c r="CR5" s="38">
        <f>(((CQ5^($B$9-1))/(CQ4^($B$9-1)))*(CR4^$B$9))^(1/$B$9)</f>
        <v>1554.2495020741101</v>
      </c>
      <c r="CS5" s="39">
        <f t="shared" ref="CS5:CS19" si="35">(($B$11*$O$20*($N$20^0.5)*EXP($B$10/CR5))/($B$6*6))*($B$5*10^-6)</f>
        <v>3.6674928629381183E-16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9.2119999999999997</v>
      </c>
      <c r="F6" s="59">
        <f t="shared" si="5"/>
        <v>10.3635</v>
      </c>
      <c r="G6" s="59">
        <f t="shared" si="6"/>
        <v>0.29375000000000029</v>
      </c>
      <c r="H6" s="60">
        <f t="shared" si="7"/>
        <v>55.25297619047619</v>
      </c>
      <c r="I6" s="65">
        <f t="shared" si="8"/>
        <v>254.01599999999999</v>
      </c>
      <c r="J6" s="65">
        <f t="shared" si="9"/>
        <v>3624.922</v>
      </c>
      <c r="K6" s="65">
        <f t="shared" si="10"/>
        <v>2505.8942999999999</v>
      </c>
      <c r="L6" s="53">
        <f t="shared" si="0"/>
        <v>5876.8003000000008</v>
      </c>
      <c r="M6" s="76">
        <f t="shared" si="1"/>
        <v>1.0815026568218817E-7</v>
      </c>
      <c r="N6" s="77">
        <f t="shared" si="11"/>
        <v>7.9422851360357017E-4</v>
      </c>
      <c r="O6" s="78">
        <f t="shared" si="12"/>
        <v>0.14939060136829044</v>
      </c>
      <c r="P6" s="89">
        <f t="shared" si="13"/>
        <v>114.04382973074735</v>
      </c>
      <c r="Q6" s="89">
        <f t="shared" si="14"/>
        <v>91.170495536984888</v>
      </c>
      <c r="R6" s="89">
        <f t="shared" si="15"/>
        <v>73.629316019555858</v>
      </c>
      <c r="S6" s="90">
        <f t="shared" si="16"/>
        <v>69.856048360967208</v>
      </c>
      <c r="T6" s="82">
        <f t="shared" si="17"/>
        <v>1050.5717594796445</v>
      </c>
      <c r="U6" s="83">
        <f t="shared" si="2"/>
        <v>944.84543049754291</v>
      </c>
      <c r="V6" s="83">
        <f t="shared" si="2"/>
        <v>21.628611580744554</v>
      </c>
      <c r="W6" s="84">
        <f t="shared" si="2"/>
        <v>3859.7545768492746</v>
      </c>
      <c r="X6" s="144">
        <f t="shared" si="3"/>
        <v>5876.8003784072062</v>
      </c>
      <c r="Y6" s="68">
        <v>2097.1953415432286</v>
      </c>
      <c r="Z6" s="102">
        <f t="shared" si="18"/>
        <v>8.1244887211374327E-6</v>
      </c>
      <c r="AA6" s="7">
        <f>AO20</f>
        <v>1.0915033981351626E-8</v>
      </c>
      <c r="AB6" s="103">
        <f>(AA6/Z6)*10^6</f>
        <v>1343.4733379534455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2230.9816922779078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2216.6663194759631</v>
      </c>
      <c r="AK6" s="39">
        <f t="shared" ref="AK6:AK19" si="38">(($B$11*$O$5*($N$5^0.5)*EXP($B$10/AJ6))/($B$6*6))*($B$5*10^-6)</f>
        <v>2.6523007245106023E-11</v>
      </c>
      <c r="AL6" s="40">
        <v>2</v>
      </c>
      <c r="AM6" s="38">
        <v>14</v>
      </c>
      <c r="AN6" s="38">
        <f t="shared" ref="AN6:AN19" si="39">(((AM6^($B$9-1))/(AM5^($B$9-1)))*(AN5^$B$9))^(1/$B$9)</f>
        <v>2202.2730440891087</v>
      </c>
      <c r="AO6" s="39">
        <f t="shared" si="21"/>
        <v>3.0717195969836912E-11</v>
      </c>
      <c r="AP6" s="40">
        <v>2</v>
      </c>
      <c r="AQ6" s="38">
        <v>14</v>
      </c>
      <c r="AR6" s="38">
        <f t="shared" ref="AR6:AR19" si="40">(((AQ6^($B$9-1))/(AQ5^($B$9-1)))*(AR5^$B$9))^(1/$B$9)</f>
        <v>2187.8006872573037</v>
      </c>
      <c r="AS6" s="39">
        <f t="shared" si="22"/>
        <v>3.0693145155373114E-11</v>
      </c>
      <c r="AT6" s="40">
        <v>2</v>
      </c>
      <c r="AU6" s="38">
        <v>14</v>
      </c>
      <c r="AV6" s="38">
        <f t="shared" ref="AV6:AV19" si="41">(((AU6^($B$9-1))/(AU5^($B$9-1)))*(AV5^$B$9))^(1/$B$9)</f>
        <v>2173.2480852303156</v>
      </c>
      <c r="AW6" s="39">
        <f t="shared" si="23"/>
        <v>2.880354017477742E-11</v>
      </c>
      <c r="AX6" s="40">
        <v>2</v>
      </c>
      <c r="AY6" s="38">
        <v>14</v>
      </c>
      <c r="AZ6" s="38">
        <f t="shared" ref="AZ6:AZ19" si="42">(((AY6^($B$9-1))/(AY5^($B$9-1)))*(AZ5^$B$9))^(1/$B$9)</f>
        <v>2158.6140919642808</v>
      </c>
      <c r="BA6" s="39">
        <f t="shared" si="24"/>
        <v>2.6067875210821582E-11</v>
      </c>
      <c r="BB6" s="40">
        <v>2</v>
      </c>
      <c r="BC6" s="38">
        <v>14</v>
      </c>
      <c r="BD6" s="38">
        <f t="shared" ref="BD6:BD19" si="43">(((BC6^($B$9-1))/(BC5^($B$9-1)))*(BD5^$B$9))^(1/$B$9)</f>
        <v>2143.8975818539129</v>
      </c>
      <c r="BE6" s="39">
        <f t="shared" si="25"/>
        <v>2.3020648217854048E-11</v>
      </c>
      <c r="BF6" s="40">
        <v>2</v>
      </c>
      <c r="BG6" s="38">
        <v>14</v>
      </c>
      <c r="BH6" s="38">
        <f t="shared" ref="BH6:BH19" si="44">(((BG6^($B$9-1))/(BG5^($B$9-1)))*(BH5^$B$9))^(1/$B$9)</f>
        <v>2129.0974526014552</v>
      </c>
      <c r="BI6" s="39">
        <f t="shared" si="26"/>
        <v>1.9960606348622635E-11</v>
      </c>
      <c r="BJ6" s="40">
        <v>2</v>
      </c>
      <c r="BK6" s="38">
        <v>14</v>
      </c>
      <c r="BL6" s="38">
        <f t="shared" ref="BL6:BL19" si="45">(((BK6^($B$9-1))/(BK5^($B$9-1)))*(BL5^$B$9))^(1/$B$9)</f>
        <v>2114.2126282222744</v>
      </c>
      <c r="BM6" s="39">
        <f t="shared" si="27"/>
        <v>1.7055205152168994E-11</v>
      </c>
      <c r="BN6" s="40">
        <v>2</v>
      </c>
      <c r="BO6" s="38">
        <v>14</v>
      </c>
      <c r="BP6" s="38">
        <f t="shared" ref="BP6:BP19" si="46">(((BO6^($B$9-1))/(BO5^($B$9-1)))*(BP5^$B$9))^(1/$B$9)</f>
        <v>2099.2420621857787</v>
      </c>
      <c r="BQ6" s="39">
        <f t="shared" si="28"/>
        <v>1.439347976547985E-11</v>
      </c>
      <c r="BR6" s="40">
        <v>2</v>
      </c>
      <c r="BS6" s="38">
        <v>14</v>
      </c>
      <c r="BT6" s="38">
        <f t="shared" ref="BT6:BT19" si="47">(((BS6^($B$9-1))/(BS5^($B$9-1)))*(BT5^$B$9))^(1/$B$9)</f>
        <v>2084.1847406890597</v>
      </c>
      <c r="BU6" s="39">
        <f t="shared" si="29"/>
        <v>1.2016036150926171E-11</v>
      </c>
      <c r="BV6" s="40">
        <v>2</v>
      </c>
      <c r="BW6" s="38">
        <v>14</v>
      </c>
      <c r="BX6" s="38">
        <f t="shared" ref="BX6:BX19" si="48">(((BW6^($B$9-1))/(BW5^($B$9-1)))*(BX5^$B$9))^(1/$B$9)</f>
        <v>2007.5640477814882</v>
      </c>
      <c r="BY6" s="39">
        <f t="shared" si="30"/>
        <v>4.2544772146039386E-12</v>
      </c>
      <c r="BZ6" s="40">
        <v>2</v>
      </c>
      <c r="CA6" s="38">
        <v>14</v>
      </c>
      <c r="CB6" s="38">
        <f t="shared" ref="CB6:CB19" si="49">(((CA6^($B$9-1))/(CA5^($B$9-1)))*(CB5^$B$9))^(1/$B$9)</f>
        <v>1928.647483616488</v>
      </c>
      <c r="CC6" s="39">
        <f t="shared" si="31"/>
        <v>1.2341775673461958E-12</v>
      </c>
      <c r="CD6" s="40">
        <v>2</v>
      </c>
      <c r="CE6" s="38">
        <v>14</v>
      </c>
      <c r="CF6" s="38">
        <f t="shared" ref="CF6:CF19" si="50">(((CE6^($B$9-1))/(CE5^($B$9-1)))*(CF5^$B$9))^(1/$B$9)</f>
        <v>1847.3673230204163</v>
      </c>
      <c r="CG6" s="39">
        <f t="shared" si="32"/>
        <v>2.939542962909358E-13</v>
      </c>
      <c r="CH6" s="40">
        <v>2</v>
      </c>
      <c r="CI6" s="38">
        <v>14</v>
      </c>
      <c r="CJ6" s="38">
        <f t="shared" ref="CJ6:CJ19" si="51">(((CI6^($B$9-1))/(CI5^($B$9-1)))*(CJ5^$B$9))^(1/$B$9)</f>
        <v>1763.7046927588449</v>
      </c>
      <c r="CK6" s="39">
        <f t="shared" si="33"/>
        <v>5.6483398278882345E-14</v>
      </c>
      <c r="CL6" s="40">
        <v>2</v>
      </c>
      <c r="CM6" s="38">
        <v>14</v>
      </c>
      <c r="CN6" s="38">
        <f t="shared" ref="CN6:CN19" si="52">(((CM6^($B$9-1))/(CM5^($B$9-1)))*(CN5^$B$9))^(1/$B$9)</f>
        <v>1677.6994686914804</v>
      </c>
      <c r="CO6" s="39">
        <f t="shared" si="34"/>
        <v>8.5038575132656267E-15</v>
      </c>
      <c r="CP6" s="40">
        <v>2</v>
      </c>
      <c r="CQ6" s="38">
        <v>14</v>
      </c>
      <c r="CR6" s="38">
        <f t="shared" ref="CR6:CR19" si="53">(((CQ6^($B$9-1))/(CQ5^($B$9-1)))*(CR5^$B$9))^(1/$B$9)</f>
        <v>1589.4543096218704</v>
      </c>
      <c r="CS6" s="39">
        <f t="shared" si="35"/>
        <v>9.6429427330487612E-16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9.1180000000000003</v>
      </c>
      <c r="F7" s="59">
        <f t="shared" si="5"/>
        <v>10.257750000000001</v>
      </c>
      <c r="G7" s="59">
        <f t="shared" si="6"/>
        <v>0.44062500000000043</v>
      </c>
      <c r="H7" s="60">
        <f t="shared" si="7"/>
        <v>55.25297619047619</v>
      </c>
      <c r="I7" s="65">
        <f t="shared" si="8"/>
        <v>251.42399999999998</v>
      </c>
      <c r="J7" s="65">
        <f t="shared" si="9"/>
        <v>3587.933</v>
      </c>
      <c r="K7" s="65">
        <f t="shared" si="10"/>
        <v>2480.3239500000004</v>
      </c>
      <c r="L7" s="53">
        <f t="shared" si="0"/>
        <v>5816.8329500000009</v>
      </c>
      <c r="M7" s="76">
        <f t="shared" si="1"/>
        <v>1.0816814358846213E-7</v>
      </c>
      <c r="N7" s="77">
        <f t="shared" si="11"/>
        <v>1.1915397067166545E-3</v>
      </c>
      <c r="O7" s="78">
        <f t="shared" si="12"/>
        <v>0.14941529655653271</v>
      </c>
      <c r="P7" s="89">
        <f t="shared" si="13"/>
        <v>113.05733431079389</v>
      </c>
      <c r="Q7" s="89">
        <f t="shared" si="14"/>
        <v>90.32868665637173</v>
      </c>
      <c r="R7" s="89">
        <f t="shared" si="15"/>
        <v>73.010934285037692</v>
      </c>
      <c r="S7" s="90">
        <f t="shared" si="16"/>
        <v>69.267521693214889</v>
      </c>
      <c r="T7" s="82">
        <f t="shared" si="17"/>
        <v>1030.8567742458188</v>
      </c>
      <c r="U7" s="83">
        <f t="shared" si="2"/>
        <v>926.56908554939719</v>
      </c>
      <c r="V7" s="83">
        <f t="shared" si="2"/>
        <v>32.170442919344765</v>
      </c>
      <c r="W7" s="84">
        <f t="shared" si="2"/>
        <v>3827.236726888495</v>
      </c>
      <c r="X7" s="144">
        <f t="shared" si="3"/>
        <v>5816.8330296030554</v>
      </c>
      <c r="Y7" s="68">
        <v>2083.4135085365206</v>
      </c>
      <c r="Z7" s="102">
        <f t="shared" si="18"/>
        <v>8.1201123586641193E-6</v>
      </c>
      <c r="AA7" s="7">
        <f>AS20</f>
        <v>1.1174755464153819E-8</v>
      </c>
      <c r="AB7" s="103">
        <f t="shared" si="19"/>
        <v>1376.1823692292153</v>
      </c>
      <c r="AC7" s="32"/>
      <c r="AD7" s="40">
        <v>3</v>
      </c>
      <c r="AE7" s="38">
        <v>16</v>
      </c>
      <c r="AF7" s="38">
        <f t="shared" si="36"/>
        <v>2274.6898343861276</v>
      </c>
      <c r="AG7" s="39">
        <f t="shared" si="20"/>
        <v>0</v>
      </c>
      <c r="AH7" s="40">
        <v>3</v>
      </c>
      <c r="AI7" s="38">
        <v>16</v>
      </c>
      <c r="AJ7" s="38">
        <f t="shared" si="37"/>
        <v>2260.0940028287728</v>
      </c>
      <c r="AK7" s="39">
        <f t="shared" si="38"/>
        <v>4.7753483400795416E-11</v>
      </c>
      <c r="AL7" s="40">
        <v>3</v>
      </c>
      <c r="AM7" s="38">
        <v>16</v>
      </c>
      <c r="AN7" s="38">
        <f t="shared" si="39"/>
        <v>2245.4187424627526</v>
      </c>
      <c r="AO7" s="39">
        <f t="shared" si="21"/>
        <v>5.5517889670527871E-11</v>
      </c>
      <c r="AP7" s="40">
        <v>3</v>
      </c>
      <c r="AQ7" s="38">
        <v>16</v>
      </c>
      <c r="AR7" s="38">
        <f t="shared" si="40"/>
        <v>2230.6628513324663</v>
      </c>
      <c r="AS7" s="39">
        <f t="shared" si="22"/>
        <v>5.5692046323226319E-11</v>
      </c>
      <c r="AT7" s="40">
        <v>3</v>
      </c>
      <c r="AU7" s="38">
        <v>16</v>
      </c>
      <c r="AV7" s="38">
        <f t="shared" si="41"/>
        <v>2215.8251428881385</v>
      </c>
      <c r="AW7" s="39">
        <f t="shared" si="23"/>
        <v>5.247232610410561E-11</v>
      </c>
      <c r="AX7" s="40">
        <v>3</v>
      </c>
      <c r="AY7" s="38">
        <v>16</v>
      </c>
      <c r="AZ7" s="38">
        <f t="shared" si="42"/>
        <v>2200.9044486332532</v>
      </c>
      <c r="BA7" s="39">
        <f t="shared" si="24"/>
        <v>4.7682168212608134E-11</v>
      </c>
      <c r="BB7" s="40">
        <v>3</v>
      </c>
      <c r="BC7" s="38">
        <v>16</v>
      </c>
      <c r="BD7" s="38">
        <f t="shared" si="43"/>
        <v>2185.8996209102979</v>
      </c>
      <c r="BE7" s="39">
        <f t="shared" si="25"/>
        <v>4.2283224066098369E-11</v>
      </c>
      <c r="BF7" s="40">
        <v>3</v>
      </c>
      <c r="BG7" s="38">
        <v>16</v>
      </c>
      <c r="BH7" s="38">
        <f t="shared" si="44"/>
        <v>2170.8095358259184</v>
      </c>
      <c r="BI7" s="39">
        <f t="shared" si="26"/>
        <v>3.6817965564640701E-11</v>
      </c>
      <c r="BJ7" s="40">
        <v>3</v>
      </c>
      <c r="BK7" s="38">
        <v>16</v>
      </c>
      <c r="BL7" s="38">
        <f t="shared" si="45"/>
        <v>2155.6330963153946</v>
      </c>
      <c r="BM7" s="39">
        <f t="shared" si="27"/>
        <v>3.1594751181436251E-11</v>
      </c>
      <c r="BN7" s="40">
        <v>3</v>
      </c>
      <c r="BO7" s="38">
        <v>16</v>
      </c>
      <c r="BP7" s="38">
        <f t="shared" si="46"/>
        <v>2140.3692353450888</v>
      </c>
      <c r="BQ7" s="39">
        <f t="shared" si="28"/>
        <v>2.6781400653554882E-11</v>
      </c>
      <c r="BR7" s="40">
        <v>3</v>
      </c>
      <c r="BS7" s="38">
        <v>16</v>
      </c>
      <c r="BT7" s="38">
        <f t="shared" si="47"/>
        <v>2125.0169192502422</v>
      </c>
      <c r="BU7" s="39">
        <f t="shared" si="29"/>
        <v>2.2458303198215693E-11</v>
      </c>
      <c r="BV7" s="40">
        <v>3</v>
      </c>
      <c r="BW7" s="38">
        <v>16</v>
      </c>
      <c r="BX7" s="38">
        <f t="shared" si="48"/>
        <v>2046.8951166985935</v>
      </c>
      <c r="BY7" s="39">
        <f t="shared" si="30"/>
        <v>8.1438244316701604E-12</v>
      </c>
      <c r="BZ7" s="40">
        <v>3</v>
      </c>
      <c r="CA7" s="38">
        <v>16</v>
      </c>
      <c r="CB7" s="38">
        <f t="shared" si="49"/>
        <v>1966.4324634674413</v>
      </c>
      <c r="CC7" s="39">
        <f t="shared" si="31"/>
        <v>2.4260403546503995E-12</v>
      </c>
      <c r="CD7" s="40">
        <v>3</v>
      </c>
      <c r="CE7" s="38">
        <v>16</v>
      </c>
      <c r="CF7" s="38">
        <f t="shared" si="50"/>
        <v>1883.5599075495215</v>
      </c>
      <c r="CG7" s="39">
        <f t="shared" si="32"/>
        <v>5.9527061549496664E-13</v>
      </c>
      <c r="CH7" s="40">
        <v>3</v>
      </c>
      <c r="CI7" s="38">
        <v>16</v>
      </c>
      <c r="CJ7" s="38">
        <f t="shared" si="51"/>
        <v>1798.2582059565837</v>
      </c>
      <c r="CK7" s="39">
        <f t="shared" si="33"/>
        <v>1.182745768772293E-13</v>
      </c>
      <c r="CL7" s="40">
        <v>3</v>
      </c>
      <c r="CM7" s="38">
        <v>16</v>
      </c>
      <c r="CN7" s="38">
        <f t="shared" si="52"/>
        <v>1710.5680157738104</v>
      </c>
      <c r="CO7" s="39">
        <f t="shared" si="34"/>
        <v>1.8494420462446095E-14</v>
      </c>
      <c r="CP7" s="40">
        <v>3</v>
      </c>
      <c r="CQ7" s="38">
        <v>16</v>
      </c>
      <c r="CR7" s="38">
        <f t="shared" si="53"/>
        <v>1620.5940070384543</v>
      </c>
      <c r="CS7" s="39">
        <f t="shared" si="35"/>
        <v>2.189615590348379E-15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9.0239999999999991</v>
      </c>
      <c r="F8" s="59">
        <f t="shared" si="5"/>
        <v>10.152000000000001</v>
      </c>
      <c r="G8" s="59">
        <f t="shared" si="6"/>
        <v>0.58750000000000058</v>
      </c>
      <c r="H8" s="60">
        <f t="shared" si="7"/>
        <v>55.25297619047619</v>
      </c>
      <c r="I8" s="65">
        <f t="shared" si="8"/>
        <v>248.83199999999999</v>
      </c>
      <c r="J8" s="65">
        <f t="shared" si="9"/>
        <v>3550.9439999999995</v>
      </c>
      <c r="K8" s="65">
        <f t="shared" si="10"/>
        <v>2454.7536000000005</v>
      </c>
      <c r="L8" s="53">
        <f t="shared" si="0"/>
        <v>5756.8655999999992</v>
      </c>
      <c r="M8" s="76">
        <f t="shared" si="1"/>
        <v>1.0818602740636978E-7</v>
      </c>
      <c r="N8" s="77">
        <f t="shared" si="11"/>
        <v>1.5889822775310577E-3</v>
      </c>
      <c r="O8" s="78">
        <f t="shared" si="12"/>
        <v>0.14943999991065884</v>
      </c>
      <c r="P8" s="89">
        <f t="shared" si="13"/>
        <v>112.06696674894066</v>
      </c>
      <c r="Q8" s="89">
        <f t="shared" si="14"/>
        <v>89.484447541045853</v>
      </c>
      <c r="R8" s="89">
        <f t="shared" si="15"/>
        <v>72.390398783397885</v>
      </c>
      <c r="S8" s="90">
        <f t="shared" si="16"/>
        <v>68.676805549441752</v>
      </c>
      <c r="T8" s="82">
        <f t="shared" si="17"/>
        <v>1011.2923079424404</v>
      </c>
      <c r="U8" s="83">
        <f t="shared" si="2"/>
        <v>908.44611143669761</v>
      </c>
      <c r="V8" s="83">
        <f t="shared" si="2"/>
        <v>42.529359285246301</v>
      </c>
      <c r="W8" s="84">
        <f t="shared" si="2"/>
        <v>3794.5979018612684</v>
      </c>
      <c r="X8" s="144">
        <f t="shared" si="3"/>
        <v>5756.8656805256524</v>
      </c>
      <c r="Y8" s="68">
        <v>2069.5552590972679</v>
      </c>
      <c r="Z8" s="102">
        <f t="shared" si="18"/>
        <v>8.1157345490721443E-6</v>
      </c>
      <c r="AA8" s="7">
        <f>AW20</f>
        <v>1.0749975564818348E-8</v>
      </c>
      <c r="AB8" s="103">
        <f t="shared" si="19"/>
        <v>1324.5844229894597</v>
      </c>
      <c r="AC8" s="32"/>
      <c r="AD8" s="40">
        <v>4</v>
      </c>
      <c r="AE8" s="38">
        <v>18</v>
      </c>
      <c r="AF8" s="38">
        <f t="shared" si="36"/>
        <v>2313.9533784947089</v>
      </c>
      <c r="AG8" s="39">
        <f t="shared" si="20"/>
        <v>0</v>
      </c>
      <c r="AH8" s="40">
        <v>4</v>
      </c>
      <c r="AI8" s="38">
        <v>18</v>
      </c>
      <c r="AJ8" s="38">
        <f t="shared" si="37"/>
        <v>2299.1056075003858</v>
      </c>
      <c r="AK8" s="39">
        <f t="shared" si="38"/>
        <v>7.9467934158966156E-11</v>
      </c>
      <c r="AL8" s="40">
        <v>4</v>
      </c>
      <c r="AM8" s="38">
        <v>18</v>
      </c>
      <c r="AN8" s="38">
        <f t="shared" si="39"/>
        <v>2284.1770366724395</v>
      </c>
      <c r="AO8" s="39">
        <f t="shared" si="21"/>
        <v>9.2696943585772487E-11</v>
      </c>
      <c r="AP8" s="40">
        <v>4</v>
      </c>
      <c r="AQ8" s="38">
        <v>18</v>
      </c>
      <c r="AR8" s="38">
        <f t="shared" si="40"/>
        <v>2269.1664433082497</v>
      </c>
      <c r="AS8" s="39">
        <f t="shared" si="22"/>
        <v>9.3303591321380466E-11</v>
      </c>
      <c r="AT8" s="40">
        <v>4</v>
      </c>
      <c r="AU8" s="38">
        <v>18</v>
      </c>
      <c r="AV8" s="38">
        <f t="shared" si="41"/>
        <v>2254.0726203769414</v>
      </c>
      <c r="AW8" s="39">
        <f t="shared" si="23"/>
        <v>8.8213725704313217E-11</v>
      </c>
      <c r="AX8" s="40">
        <v>4</v>
      </c>
      <c r="AY8" s="38">
        <v>18</v>
      </c>
      <c r="AZ8" s="38">
        <f t="shared" si="42"/>
        <v>2238.8943792125165</v>
      </c>
      <c r="BA8" s="39">
        <f t="shared" si="24"/>
        <v>8.0443564037651618E-11</v>
      </c>
      <c r="BB8" s="40">
        <v>4</v>
      </c>
      <c r="BC8" s="38">
        <v>18</v>
      </c>
      <c r="BD8" s="38">
        <f t="shared" si="43"/>
        <v>2223.630552347684</v>
      </c>
      <c r="BE8" s="39">
        <f t="shared" si="25"/>
        <v>7.1591678362739192E-11</v>
      </c>
      <c r="BF8" s="40">
        <v>4</v>
      </c>
      <c r="BG8" s="38">
        <v>18</v>
      </c>
      <c r="BH8" s="38">
        <f t="shared" si="44"/>
        <v>2208.2799964895066</v>
      </c>
      <c r="BI8" s="39">
        <f t="shared" si="26"/>
        <v>6.2566804511423736E-11</v>
      </c>
      <c r="BJ8" s="40">
        <v>4</v>
      </c>
      <c r="BK8" s="38">
        <v>18</v>
      </c>
      <c r="BL8" s="38">
        <f t="shared" si="45"/>
        <v>2192.8415956367708</v>
      </c>
      <c r="BM8" s="39">
        <f t="shared" si="27"/>
        <v>5.3891517313249237E-11</v>
      </c>
      <c r="BN8" s="40">
        <v>4</v>
      </c>
      <c r="BO8" s="38">
        <v>18</v>
      </c>
      <c r="BP8" s="38">
        <f t="shared" si="46"/>
        <v>2177.3142643377128</v>
      </c>
      <c r="BQ8" s="39">
        <f t="shared" si="28"/>
        <v>4.5855620294818326E-11</v>
      </c>
      <c r="BR8" s="40">
        <v>4</v>
      </c>
      <c r="BS8" s="38">
        <v>18</v>
      </c>
      <c r="BT8" s="38">
        <f t="shared" si="47"/>
        <v>2161.696951085431</v>
      </c>
      <c r="BU8" s="39">
        <f t="shared" si="29"/>
        <v>3.8603225180789546E-11</v>
      </c>
      <c r="BV8" s="40">
        <v>4</v>
      </c>
      <c r="BW8" s="38">
        <v>18</v>
      </c>
      <c r="BX8" s="38">
        <f t="shared" si="48"/>
        <v>2082.22668387985</v>
      </c>
      <c r="BY8" s="39">
        <f t="shared" si="30"/>
        <v>1.4290699128359995E-11</v>
      </c>
      <c r="BZ8" s="40">
        <v>4</v>
      </c>
      <c r="CA8" s="38">
        <v>18</v>
      </c>
      <c r="CB8" s="38">
        <f t="shared" si="49"/>
        <v>2000.3751604447357</v>
      </c>
      <c r="CC8" s="39">
        <f t="shared" si="31"/>
        <v>4.3562853207283993E-12</v>
      </c>
      <c r="CD8" s="40">
        <v>4</v>
      </c>
      <c r="CE8" s="38">
        <v>18</v>
      </c>
      <c r="CF8" s="38">
        <f t="shared" si="50"/>
        <v>1916.0721368623961</v>
      </c>
      <c r="CG8" s="39">
        <f t="shared" si="32"/>
        <v>1.0967756383996466E-12</v>
      </c>
      <c r="CH8" s="40">
        <v>4</v>
      </c>
      <c r="CI8" s="38">
        <v>18</v>
      </c>
      <c r="CJ8" s="38">
        <f t="shared" si="51"/>
        <v>1829.2980379903206</v>
      </c>
      <c r="CK8" s="39">
        <f t="shared" si="33"/>
        <v>2.243284506114937E-13</v>
      </c>
      <c r="CL8" s="40">
        <v>4</v>
      </c>
      <c r="CM8" s="38">
        <v>18</v>
      </c>
      <c r="CN8" s="38">
        <f t="shared" si="52"/>
        <v>1740.0942226978366</v>
      </c>
      <c r="CO8" s="39">
        <f t="shared" si="34"/>
        <v>3.6248050272991199E-14</v>
      </c>
      <c r="CP8" s="40">
        <v>4</v>
      </c>
      <c r="CQ8" s="38">
        <v>18</v>
      </c>
      <c r="CR8" s="38">
        <f t="shared" si="53"/>
        <v>1648.567167737363</v>
      </c>
      <c r="CS8" s="39">
        <f t="shared" si="35"/>
        <v>4.4548895063338535E-15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8.93</v>
      </c>
      <c r="F9" s="59">
        <f t="shared" si="5"/>
        <v>10.046250000000001</v>
      </c>
      <c r="G9" s="59">
        <f t="shared" si="6"/>
        <v>0.73437500000000067</v>
      </c>
      <c r="H9" s="60">
        <f t="shared" si="7"/>
        <v>55.25297619047619</v>
      </c>
      <c r="I9" s="65">
        <f t="shared" si="8"/>
        <v>246.23999999999998</v>
      </c>
      <c r="J9" s="65">
        <f t="shared" si="9"/>
        <v>3513.9549999999999</v>
      </c>
      <c r="K9" s="65">
        <f t="shared" si="10"/>
        <v>2429.18325</v>
      </c>
      <c r="L9" s="53">
        <f t="shared" si="0"/>
        <v>5696.8982500000002</v>
      </c>
      <c r="M9" s="76">
        <f t="shared" si="1"/>
        <v>1.0820391713884376E-7</v>
      </c>
      <c r="N9" s="77">
        <f t="shared" si="11"/>
        <v>1.9865562912209618E-3</v>
      </c>
      <c r="O9" s="78">
        <f t="shared" si="12"/>
        <v>0.14946471143471984</v>
      </c>
      <c r="P9" s="89">
        <f t="shared" si="13"/>
        <v>111.07269900658633</v>
      </c>
      <c r="Q9" s="89">
        <f t="shared" si="14"/>
        <v>88.637778143930021</v>
      </c>
      <c r="R9" s="89">
        <f t="shared" si="15"/>
        <v>71.767693894966612</v>
      </c>
      <c r="S9" s="90">
        <f t="shared" si="16"/>
        <v>68.083888136421663</v>
      </c>
      <c r="T9" s="82">
        <f t="shared" si="17"/>
        <v>991.8792021288159</v>
      </c>
      <c r="U9" s="83">
        <f t="shared" si="2"/>
        <v>890.47727867845697</v>
      </c>
      <c r="V9" s="83">
        <f t="shared" si="2"/>
        <v>52.704400204116155</v>
      </c>
      <c r="W9" s="84">
        <f t="shared" si="2"/>
        <v>3761.8374501567505</v>
      </c>
      <c r="X9" s="144">
        <f t="shared" si="3"/>
        <v>5696.8983311681386</v>
      </c>
      <c r="Y9" s="68">
        <v>2055.619501863132</v>
      </c>
      <c r="Z9" s="102">
        <f t="shared" si="18"/>
        <v>8.1113552916436151E-6</v>
      </c>
      <c r="AA9" s="7">
        <f>BA20</f>
        <v>9.978166345315214E-9</v>
      </c>
      <c r="AB9" s="103">
        <f t="shared" si="19"/>
        <v>1230.1478589644325</v>
      </c>
      <c r="AC9" s="32"/>
      <c r="AD9" s="40">
        <v>5</v>
      </c>
      <c r="AE9" s="38">
        <v>20</v>
      </c>
      <c r="AF9" s="38">
        <f t="shared" si="36"/>
        <v>2349.6497485072978</v>
      </c>
      <c r="AG9" s="39">
        <f t="shared" si="20"/>
        <v>0</v>
      </c>
      <c r="AH9" s="40">
        <v>5</v>
      </c>
      <c r="AI9" s="38">
        <v>20</v>
      </c>
      <c r="AJ9" s="38">
        <f t="shared" si="37"/>
        <v>2334.5729272943308</v>
      </c>
      <c r="AK9" s="39">
        <f t="shared" si="38"/>
        <v>1.2441368782472208E-10</v>
      </c>
      <c r="AL9" s="40">
        <v>5</v>
      </c>
      <c r="AM9" s="38">
        <v>20</v>
      </c>
      <c r="AN9" s="38">
        <f t="shared" si="39"/>
        <v>2319.4140597832338</v>
      </c>
      <c r="AO9" s="39">
        <f t="shared" si="21"/>
        <v>1.4555059656346314E-10</v>
      </c>
      <c r="AP9" s="40">
        <v>5</v>
      </c>
      <c r="AQ9" s="38">
        <v>20</v>
      </c>
      <c r="AR9" s="38">
        <f t="shared" si="40"/>
        <v>2304.1719044092747</v>
      </c>
      <c r="AS9" s="39">
        <f t="shared" si="22"/>
        <v>1.4694105044411675E-10</v>
      </c>
      <c r="AT9" s="40">
        <v>5</v>
      </c>
      <c r="AU9" s="38">
        <v>20</v>
      </c>
      <c r="AV9" s="38">
        <f t="shared" si="41"/>
        <v>2288.8452355212289</v>
      </c>
      <c r="AW9" s="39">
        <f t="shared" si="23"/>
        <v>1.3934832222117426E-10</v>
      </c>
      <c r="AX9" s="40">
        <v>5</v>
      </c>
      <c r="AY9" s="38">
        <v>20</v>
      </c>
      <c r="AZ9" s="38">
        <f t="shared" si="42"/>
        <v>2273.4328461160571</v>
      </c>
      <c r="BA9" s="39">
        <f t="shared" si="24"/>
        <v>1.2746854478205343E-10</v>
      </c>
      <c r="BB9" s="40">
        <v>5</v>
      </c>
      <c r="BC9" s="38">
        <v>20</v>
      </c>
      <c r="BD9" s="38">
        <f t="shared" si="43"/>
        <v>2257.9335507164483</v>
      </c>
      <c r="BE9" s="39">
        <f t="shared" si="25"/>
        <v>1.1380112004393245E-10</v>
      </c>
      <c r="BF9" s="40">
        <v>5</v>
      </c>
      <c r="BG9" s="38">
        <v>20</v>
      </c>
      <c r="BH9" s="38">
        <f t="shared" si="44"/>
        <v>2242.3461883923737</v>
      </c>
      <c r="BI9" s="39">
        <f t="shared" si="26"/>
        <v>9.977624724168867E-11</v>
      </c>
      <c r="BJ9" s="40">
        <v>5</v>
      </c>
      <c r="BK9" s="38">
        <v>20</v>
      </c>
      <c r="BL9" s="38">
        <f t="shared" si="45"/>
        <v>2226.6696259265455</v>
      </c>
      <c r="BM9" s="39">
        <f t="shared" si="27"/>
        <v>8.6224476276531583E-11</v>
      </c>
      <c r="BN9" s="40">
        <v>5</v>
      </c>
      <c r="BO9" s="38">
        <v>20</v>
      </c>
      <c r="BP9" s="38">
        <f t="shared" si="46"/>
        <v>2210.9027611224005</v>
      </c>
      <c r="BQ9" s="39">
        <f t="shared" si="28"/>
        <v>7.3613644684750892E-11</v>
      </c>
      <c r="BR9" s="40">
        <v>5</v>
      </c>
      <c r="BS9" s="38">
        <v>20</v>
      </c>
      <c r="BT9" s="38">
        <f t="shared" si="47"/>
        <v>2195.0445262518888</v>
      </c>
      <c r="BU9" s="39">
        <f t="shared" si="29"/>
        <v>6.2183399482306788E-11</v>
      </c>
      <c r="BV9" s="40">
        <v>5</v>
      </c>
      <c r="BW9" s="38">
        <v>20</v>
      </c>
      <c r="BX9" s="38">
        <f t="shared" si="48"/>
        <v>2114.3483051919502</v>
      </c>
      <c r="BY9" s="39">
        <f t="shared" si="30"/>
        <v>2.3442647119514449E-11</v>
      </c>
      <c r="BZ9" s="40">
        <v>5</v>
      </c>
      <c r="CA9" s="38">
        <v>20</v>
      </c>
      <c r="CB9" s="38">
        <f t="shared" si="49"/>
        <v>2031.2340932801408</v>
      </c>
      <c r="CC9" s="39">
        <f t="shared" si="31"/>
        <v>7.2923073328261898E-12</v>
      </c>
      <c r="CD9" s="40">
        <v>5</v>
      </c>
      <c r="CE9" s="38">
        <v>20</v>
      </c>
      <c r="CF9" s="38">
        <f t="shared" si="50"/>
        <v>1945.6305629758667</v>
      </c>
      <c r="CG9" s="39">
        <f t="shared" si="32"/>
        <v>1.8780662059794541E-12</v>
      </c>
      <c r="CH9" s="40">
        <v>5</v>
      </c>
      <c r="CI9" s="38">
        <v>20</v>
      </c>
      <c r="CJ9" s="38">
        <f t="shared" si="51"/>
        <v>1857.5178371592583</v>
      </c>
      <c r="CK9" s="39">
        <f t="shared" si="33"/>
        <v>3.9405615939385248E-13</v>
      </c>
      <c r="CL9" s="40">
        <v>5</v>
      </c>
      <c r="CM9" s="38">
        <v>20</v>
      </c>
      <c r="CN9" s="38">
        <f t="shared" si="52"/>
        <v>1766.9379127252466</v>
      </c>
      <c r="CO9" s="39">
        <f t="shared" si="34"/>
        <v>6.5539227491078546E-14</v>
      </c>
      <c r="CP9" s="40">
        <v>5</v>
      </c>
      <c r="CQ9" s="38">
        <v>20</v>
      </c>
      <c r="CR9" s="38">
        <f t="shared" si="53"/>
        <v>1673.9989089976129</v>
      </c>
      <c r="CS9" s="39">
        <f t="shared" si="35"/>
        <v>8.3240380194317912E-15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8.8360000000000003</v>
      </c>
      <c r="F10" s="59">
        <f t="shared" si="5"/>
        <v>9.9405000000000001</v>
      </c>
      <c r="G10" s="59">
        <f t="shared" si="6"/>
        <v>0.88125000000000087</v>
      </c>
      <c r="H10" s="60">
        <f t="shared" si="7"/>
        <v>55.25297619047619</v>
      </c>
      <c r="I10" s="65">
        <f t="shared" si="8"/>
        <v>243.64799999999997</v>
      </c>
      <c r="J10" s="65">
        <f t="shared" si="9"/>
        <v>3476.9659999999999</v>
      </c>
      <c r="K10" s="65">
        <f t="shared" si="10"/>
        <v>2403.6129000000001</v>
      </c>
      <c r="L10" s="53">
        <f t="shared" si="0"/>
        <v>5636.9309000000003</v>
      </c>
      <c r="M10" s="76">
        <f t="shared" si="1"/>
        <v>1.0822181278881868E-7</v>
      </c>
      <c r="N10" s="77">
        <f t="shared" si="11"/>
        <v>2.3842618130036639E-3</v>
      </c>
      <c r="O10" s="78">
        <f t="shared" si="12"/>
        <v>0.14948943113276927</v>
      </c>
      <c r="P10" s="89">
        <f t="shared" si="13"/>
        <v>110.07450313314014</v>
      </c>
      <c r="Q10" s="89">
        <f t="shared" si="14"/>
        <v>87.788679228204728</v>
      </c>
      <c r="R10" s="89">
        <f t="shared" si="15"/>
        <v>71.14280355882363</v>
      </c>
      <c r="S10" s="90">
        <f t="shared" si="16"/>
        <v>67.488757483069307</v>
      </c>
      <c r="T10" s="82">
        <f t="shared" si="17"/>
        <v>972.61830968442632</v>
      </c>
      <c r="U10" s="83">
        <f t="shared" si="2"/>
        <v>872.66336586796911</v>
      </c>
      <c r="V10" s="83">
        <f t="shared" si="2"/>
        <v>62.694595636213386</v>
      </c>
      <c r="W10" s="84">
        <f t="shared" si="2"/>
        <v>3728.95471033685</v>
      </c>
      <c r="X10" s="144">
        <f t="shared" si="3"/>
        <v>5636.9309815254583</v>
      </c>
      <c r="Y10" s="68">
        <v>2041.6051649351703</v>
      </c>
      <c r="Z10" s="102">
        <f t="shared" si="18"/>
        <v>8.1069745856601716E-6</v>
      </c>
      <c r="AA10" s="7">
        <f>BE20</f>
        <v>9.0421476047063962E-9</v>
      </c>
      <c r="AB10" s="103">
        <f t="shared" si="19"/>
        <v>1115.3541323171758</v>
      </c>
      <c r="AC10" s="32"/>
      <c r="AD10" s="40">
        <v>6</v>
      </c>
      <c r="AE10" s="38">
        <v>22</v>
      </c>
      <c r="AF10" s="38">
        <f t="shared" si="36"/>
        <v>2382.4151963677214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2367.1281315643346</v>
      </c>
      <c r="AK10" s="39">
        <f t="shared" si="38"/>
        <v>1.8553471130043085E-10</v>
      </c>
      <c r="AL10" s="40">
        <v>6</v>
      </c>
      <c r="AM10" s="38">
        <v>22</v>
      </c>
      <c r="AN10" s="38">
        <f t="shared" si="39"/>
        <v>2351.7578763417823</v>
      </c>
      <c r="AO10" s="39">
        <f t="shared" si="21"/>
        <v>2.176232572075191E-10</v>
      </c>
      <c r="AP10" s="40">
        <v>6</v>
      </c>
      <c r="AQ10" s="38">
        <v>22</v>
      </c>
      <c r="AR10" s="38">
        <f t="shared" si="40"/>
        <v>2336.3031718219354</v>
      </c>
      <c r="AS10" s="39">
        <f t="shared" si="22"/>
        <v>2.2028759626830397E-10</v>
      </c>
      <c r="AT10" s="40">
        <v>6</v>
      </c>
      <c r="AU10" s="38">
        <v>22</v>
      </c>
      <c r="AV10" s="38">
        <f t="shared" si="41"/>
        <v>2320.7627752620747</v>
      </c>
      <c r="AW10" s="39">
        <f t="shared" si="23"/>
        <v>2.0947208808850537E-10</v>
      </c>
      <c r="AX10" s="40">
        <v>6</v>
      </c>
      <c r="AY10" s="38">
        <v>22</v>
      </c>
      <c r="AZ10" s="38">
        <f t="shared" si="42"/>
        <v>2305.1354628277231</v>
      </c>
      <c r="BA10" s="39">
        <f t="shared" si="24"/>
        <v>1.9214432210990937E-10</v>
      </c>
      <c r="BB10" s="40">
        <v>6</v>
      </c>
      <c r="BC10" s="38">
        <v>22</v>
      </c>
      <c r="BD10" s="38">
        <f t="shared" si="43"/>
        <v>2289.4200325102984</v>
      </c>
      <c r="BE10" s="39">
        <f t="shared" si="25"/>
        <v>1.7202614754626576E-10</v>
      </c>
      <c r="BF10" s="40">
        <v>6</v>
      </c>
      <c r="BG10" s="38">
        <v>22</v>
      </c>
      <c r="BH10" s="38">
        <f t="shared" si="44"/>
        <v>2273.6153071908093</v>
      </c>
      <c r="BI10" s="39">
        <f t="shared" si="26"/>
        <v>1.5125944416932446E-10</v>
      </c>
      <c r="BJ10" s="40">
        <v>6</v>
      </c>
      <c r="BK10" s="38">
        <v>22</v>
      </c>
      <c r="BL10" s="38">
        <f t="shared" si="45"/>
        <v>2257.7201378494537</v>
      </c>
      <c r="BM10" s="39">
        <f t="shared" si="27"/>
        <v>1.3109860206851154E-10</v>
      </c>
      <c r="BN10" s="40">
        <v>6</v>
      </c>
      <c r="BO10" s="38">
        <v>22</v>
      </c>
      <c r="BP10" s="38">
        <f t="shared" si="46"/>
        <v>2241.7334069197336</v>
      </c>
      <c r="BQ10" s="39">
        <f t="shared" si="28"/>
        <v>1.1225960296644053E-10</v>
      </c>
      <c r="BR10" s="40">
        <v>6</v>
      </c>
      <c r="BS10" s="38">
        <v>22</v>
      </c>
      <c r="BT10" s="38">
        <f t="shared" si="47"/>
        <v>2225.6540317843214</v>
      </c>
      <c r="BU10" s="39">
        <f t="shared" si="29"/>
        <v>9.5118206435726114E-11</v>
      </c>
      <c r="BV10" s="40">
        <v>6</v>
      </c>
      <c r="BW10" s="38">
        <v>22</v>
      </c>
      <c r="BX10" s="38">
        <f t="shared" si="48"/>
        <v>2143.8325162734322</v>
      </c>
      <c r="BY10" s="39">
        <f t="shared" si="30"/>
        <v>3.6445244953673869E-11</v>
      </c>
      <c r="BZ10" s="40">
        <v>6</v>
      </c>
      <c r="CA10" s="38">
        <v>22</v>
      </c>
      <c r="CB10" s="38">
        <f t="shared" si="49"/>
        <v>2059.5592914582821</v>
      </c>
      <c r="CC10" s="39">
        <f t="shared" si="31"/>
        <v>1.1543579350804688E-11</v>
      </c>
      <c r="CD10" s="40">
        <v>6</v>
      </c>
      <c r="CE10" s="38">
        <v>22</v>
      </c>
      <c r="CF10" s="38">
        <f t="shared" si="50"/>
        <v>1972.7620351484027</v>
      </c>
      <c r="CG10" s="39">
        <f t="shared" si="32"/>
        <v>3.0336321498028328E-12</v>
      </c>
      <c r="CH10" s="40">
        <v>6</v>
      </c>
      <c r="CI10" s="38">
        <v>22</v>
      </c>
      <c r="CJ10" s="38">
        <f t="shared" si="51"/>
        <v>1883.4205930410287</v>
      </c>
      <c r="CK10" s="39">
        <f t="shared" si="33"/>
        <v>6.5116152006490071E-13</v>
      </c>
      <c r="CL10" s="40">
        <v>6</v>
      </c>
      <c r="CM10" s="38">
        <v>22</v>
      </c>
      <c r="CN10" s="38">
        <f t="shared" si="52"/>
        <v>1791.5775476703202</v>
      </c>
      <c r="CO10" s="39">
        <f t="shared" si="34"/>
        <v>1.1112560198279193E-13</v>
      </c>
      <c r="CP10" s="40">
        <v>6</v>
      </c>
      <c r="CQ10" s="38">
        <v>22</v>
      </c>
      <c r="CR10" s="38">
        <f t="shared" si="53"/>
        <v>1697.3425260647998</v>
      </c>
      <c r="CS10" s="39">
        <f t="shared" si="35"/>
        <v>1.4533764438150973E-14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8.7420000000000009</v>
      </c>
      <c r="F11" s="59">
        <f t="shared" si="5"/>
        <v>9.8347500000000014</v>
      </c>
      <c r="G11" s="59">
        <f t="shared" si="6"/>
        <v>1.0281249999999993</v>
      </c>
      <c r="H11" s="60">
        <f t="shared" si="7"/>
        <v>55.25297619047619</v>
      </c>
      <c r="I11" s="65">
        <f t="shared" si="8"/>
        <v>241.05600000000001</v>
      </c>
      <c r="J11" s="65">
        <f t="shared" si="9"/>
        <v>3439.9770000000003</v>
      </c>
      <c r="K11" s="65">
        <f t="shared" si="10"/>
        <v>2378.0425500000006</v>
      </c>
      <c r="L11" s="53">
        <f t="shared" si="0"/>
        <v>5576.9635500000013</v>
      </c>
      <c r="M11" s="76">
        <f t="shared" si="1"/>
        <v>1.0823971435923108E-7</v>
      </c>
      <c r="N11" s="77">
        <f t="shared" si="11"/>
        <v>2.7820989081396097E-3</v>
      </c>
      <c r="O11" s="78">
        <f t="shared" si="12"/>
        <v>0.1495141590088635</v>
      </c>
      <c r="P11" s="89">
        <f t="shared" si="13"/>
        <v>109.07235131048576</v>
      </c>
      <c r="Q11" s="89">
        <f t="shared" si="14"/>
        <v>86.937152407716667</v>
      </c>
      <c r="R11" s="89">
        <f t="shared" si="15"/>
        <v>70.515711261858399</v>
      </c>
      <c r="S11" s="90">
        <f t="shared" si="16"/>
        <v>66.891401440782502</v>
      </c>
      <c r="T11" s="82">
        <f t="shared" si="17"/>
        <v>953.51049515626664</v>
      </c>
      <c r="U11" s="83">
        <f t="shared" si="2"/>
        <v>855.00515964179158</v>
      </c>
      <c r="V11" s="83">
        <f t="shared" si="2"/>
        <v>72.49896564109811</v>
      </c>
      <c r="W11" s="84">
        <f t="shared" si="2"/>
        <v>3695.9490111551404</v>
      </c>
      <c r="X11" s="144">
        <f t="shared" si="3"/>
        <v>5576.9636315942971</v>
      </c>
      <c r="Y11" s="68">
        <v>2027.5111986098775</v>
      </c>
      <c r="Z11" s="102">
        <f t="shared" si="18"/>
        <v>8.1025924304029708E-6</v>
      </c>
      <c r="AA11" s="7">
        <f>BI20</f>
        <v>8.0495077439933423E-9</v>
      </c>
      <c r="AB11" s="103">
        <f t="shared" si="19"/>
        <v>993.44843186108665</v>
      </c>
      <c r="AC11" s="32"/>
      <c r="AD11" s="40">
        <v>7</v>
      </c>
      <c r="AE11" s="38">
        <v>24</v>
      </c>
      <c r="AF11" s="38">
        <f t="shared" si="36"/>
        <v>2412.7265106089139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2397.2449494701332</v>
      </c>
      <c r="AK11" s="39">
        <f t="shared" si="38"/>
        <v>2.6594096492094482E-10</v>
      </c>
      <c r="AL11" s="40">
        <v>7</v>
      </c>
      <c r="AM11" s="38">
        <v>24</v>
      </c>
      <c r="AN11" s="38">
        <f t="shared" si="39"/>
        <v>2381.6791394858719</v>
      </c>
      <c r="AO11" s="39">
        <f t="shared" si="21"/>
        <v>3.1267077312591319E-10</v>
      </c>
      <c r="AP11" s="40">
        <v>7</v>
      </c>
      <c r="AQ11" s="38">
        <v>24</v>
      </c>
      <c r="AR11" s="38">
        <f t="shared" si="40"/>
        <v>2366.0278057613737</v>
      </c>
      <c r="AS11" s="39">
        <f t="shared" si="22"/>
        <v>3.1725838645934563E-10</v>
      </c>
      <c r="AT11" s="40">
        <v>7</v>
      </c>
      <c r="AU11" s="38">
        <v>24</v>
      </c>
      <c r="AV11" s="38">
        <f t="shared" si="41"/>
        <v>2350.2896897425908</v>
      </c>
      <c r="AW11" s="39">
        <f t="shared" si="23"/>
        <v>3.0241969337748545E-10</v>
      </c>
      <c r="AX11" s="40">
        <v>7</v>
      </c>
      <c r="AY11" s="38">
        <v>24</v>
      </c>
      <c r="AZ11" s="38">
        <f t="shared" si="42"/>
        <v>2334.4635520242709</v>
      </c>
      <c r="BA11" s="39">
        <f t="shared" si="24"/>
        <v>2.7809466605049866E-10</v>
      </c>
      <c r="BB11" s="40">
        <v>7</v>
      </c>
      <c r="BC11" s="38">
        <v>24</v>
      </c>
      <c r="BD11" s="38">
        <f t="shared" si="43"/>
        <v>2318.5481753047634</v>
      </c>
      <c r="BE11" s="39">
        <f t="shared" si="25"/>
        <v>2.4960986515975639E-10</v>
      </c>
      <c r="BF11" s="40">
        <v>7</v>
      </c>
      <c r="BG11" s="38">
        <v>24</v>
      </c>
      <c r="BH11" s="38">
        <f t="shared" si="44"/>
        <v>2302.5423674886606</v>
      </c>
      <c r="BI11" s="39">
        <f t="shared" si="26"/>
        <v>2.2004605666666247E-10</v>
      </c>
      <c r="BJ11" s="40">
        <v>7</v>
      </c>
      <c r="BK11" s="38">
        <v>24</v>
      </c>
      <c r="BL11" s="38">
        <f t="shared" si="45"/>
        <v>2286.4449649372596</v>
      </c>
      <c r="BM11" s="39">
        <f t="shared" si="27"/>
        <v>1.9122085651123325E-10</v>
      </c>
      <c r="BN11" s="40">
        <v>7</v>
      </c>
      <c r="BO11" s="38">
        <v>24</v>
      </c>
      <c r="BP11" s="38">
        <f t="shared" si="46"/>
        <v>2270.2548358653357</v>
      </c>
      <c r="BQ11" s="39">
        <f t="shared" si="28"/>
        <v>1.6418361149337355E-10</v>
      </c>
      <c r="BR11" s="40">
        <v>7</v>
      </c>
      <c r="BS11" s="38">
        <v>24</v>
      </c>
      <c r="BT11" s="38">
        <f t="shared" si="47"/>
        <v>2253.9708838814904</v>
      </c>
      <c r="BU11" s="39">
        <f t="shared" si="29"/>
        <v>1.3949632803661999E-10</v>
      </c>
      <c r="BV11" s="40">
        <v>7</v>
      </c>
      <c r="BW11" s="38">
        <v>24</v>
      </c>
      <c r="BX11" s="38">
        <f t="shared" si="48"/>
        <v>2171.1083585281008</v>
      </c>
      <c r="BY11" s="39">
        <f t="shared" si="30"/>
        <v>5.4235914749155397E-11</v>
      </c>
      <c r="BZ11" s="40">
        <v>7</v>
      </c>
      <c r="CA11" s="38">
        <v>24</v>
      </c>
      <c r="CB11" s="38">
        <f t="shared" si="49"/>
        <v>2085.7629309317604</v>
      </c>
      <c r="CC11" s="39">
        <f t="shared" si="31"/>
        <v>1.746026924267578E-11</v>
      </c>
      <c r="CD11" s="40">
        <v>7</v>
      </c>
      <c r="CE11" s="38">
        <v>24</v>
      </c>
      <c r="CF11" s="38">
        <f t="shared" si="50"/>
        <v>1997.8613587514615</v>
      </c>
      <c r="CG11" s="39">
        <f t="shared" si="32"/>
        <v>4.6728326982841483E-12</v>
      </c>
      <c r="CH11" s="40">
        <v>7</v>
      </c>
      <c r="CI11" s="38">
        <v>24</v>
      </c>
      <c r="CJ11" s="38">
        <f t="shared" si="51"/>
        <v>1907.3832312625443</v>
      </c>
      <c r="CK11" s="39">
        <f t="shared" si="33"/>
        <v>1.0237780352033037E-12</v>
      </c>
      <c r="CL11" s="40">
        <v>7</v>
      </c>
      <c r="CM11" s="38">
        <v>24</v>
      </c>
      <c r="CN11" s="38">
        <f t="shared" si="52"/>
        <v>1814.3716727739932</v>
      </c>
      <c r="CO11" s="39">
        <f t="shared" si="34"/>
        <v>1.7881560449947138E-13</v>
      </c>
      <c r="CP11" s="40">
        <v>7</v>
      </c>
      <c r="CQ11" s="38">
        <v>24</v>
      </c>
      <c r="CR11" s="38">
        <f t="shared" si="53"/>
        <v>1718.937705091919</v>
      </c>
      <c r="CS11" s="39">
        <f t="shared" si="35"/>
        <v>2.401259959287637E-14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8.6480000000000015</v>
      </c>
      <c r="F12" s="59">
        <f t="shared" si="5"/>
        <v>9.729000000000001</v>
      </c>
      <c r="G12" s="59">
        <f t="shared" si="6"/>
        <v>1.1749999999999996</v>
      </c>
      <c r="H12" s="60">
        <f t="shared" si="7"/>
        <v>55.25297619047619</v>
      </c>
      <c r="I12" s="65">
        <f t="shared" si="8"/>
        <v>238.464</v>
      </c>
      <c r="J12" s="65">
        <f t="shared" si="9"/>
        <v>3402.9880000000007</v>
      </c>
      <c r="K12" s="65">
        <f t="shared" si="10"/>
        <v>2352.4722000000002</v>
      </c>
      <c r="L12" s="53">
        <f t="shared" si="0"/>
        <v>5516.9962000000014</v>
      </c>
      <c r="M12" s="76">
        <f t="shared" si="1"/>
        <v>1.0825762185301944E-7</v>
      </c>
      <c r="N12" s="77">
        <f t="shared" si="11"/>
        <v>3.1800676419324447E-3</v>
      </c>
      <c r="O12" s="78">
        <f t="shared" si="12"/>
        <v>0.14953889506706147</v>
      </c>
      <c r="P12" s="89">
        <f t="shared" si="13"/>
        <v>108.06621590063709</v>
      </c>
      <c r="Q12" s="89">
        <f t="shared" si="14"/>
        <v>86.083200187900786</v>
      </c>
      <c r="R12" s="89">
        <f t="shared" si="15"/>
        <v>69.886400028236622</v>
      </c>
      <c r="S12" s="90">
        <f t="shared" si="16"/>
        <v>66.291807684283299</v>
      </c>
      <c r="T12" s="82">
        <f t="shared" si="17"/>
        <v>934.55663510870966</v>
      </c>
      <c r="U12" s="83">
        <f t="shared" si="2"/>
        <v>837.50345462808684</v>
      </c>
      <c r="V12" s="83">
        <f t="shared" si="2"/>
        <v>82.116520033178006</v>
      </c>
      <c r="W12" s="84">
        <f t="shared" si="2"/>
        <v>3662.8196716033317</v>
      </c>
      <c r="X12" s="144">
        <f t="shared" si="3"/>
        <v>5516.9962813733064</v>
      </c>
      <c r="Y12" s="68">
        <v>2013.3365782413935</v>
      </c>
      <c r="Z12" s="102">
        <f t="shared" si="18"/>
        <v>8.0982088251526937E-6</v>
      </c>
      <c r="AA12" s="7">
        <f>BM20</f>
        <v>7.0653575203642823E-9</v>
      </c>
      <c r="AB12" s="103">
        <f t="shared" si="19"/>
        <v>872.45928981475276</v>
      </c>
      <c r="AC12" s="32"/>
      <c r="AD12" s="40">
        <v>8</v>
      </c>
      <c r="AE12" s="38">
        <v>26</v>
      </c>
      <c r="AF12" s="38">
        <f t="shared" si="36"/>
        <v>2440.9506577170296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2425.2879928115672</v>
      </c>
      <c r="AK12" s="39">
        <f t="shared" si="38"/>
        <v>3.6888185689067258E-10</v>
      </c>
      <c r="AL12" s="40">
        <v>8</v>
      </c>
      <c r="AM12" s="38">
        <v>26</v>
      </c>
      <c r="AN12" s="38">
        <f t="shared" si="39"/>
        <v>2409.5400935151019</v>
      </c>
      <c r="AO12" s="39">
        <f t="shared" si="21"/>
        <v>4.3462837020725771E-10</v>
      </c>
      <c r="AP12" s="40">
        <v>8</v>
      </c>
      <c r="AQ12" s="38">
        <v>26</v>
      </c>
      <c r="AR12" s="38">
        <f t="shared" si="40"/>
        <v>2393.7056700191229</v>
      </c>
      <c r="AS12" s="39">
        <f t="shared" si="22"/>
        <v>4.4196720736302281E-10</v>
      </c>
      <c r="AT12" s="40">
        <v>8</v>
      </c>
      <c r="AU12" s="38">
        <v>26</v>
      </c>
      <c r="AV12" s="38">
        <f t="shared" si="41"/>
        <v>2377.7834490469722</v>
      </c>
      <c r="AW12" s="39">
        <f t="shared" si="23"/>
        <v>4.2223196622432203E-10</v>
      </c>
      <c r="AX12" s="40">
        <v>8</v>
      </c>
      <c r="AY12" s="38">
        <v>26</v>
      </c>
      <c r="AZ12" s="38">
        <f t="shared" si="42"/>
        <v>2361.7721766948075</v>
      </c>
      <c r="BA12" s="39">
        <f t="shared" si="24"/>
        <v>3.8914934655108387E-10</v>
      </c>
      <c r="BB12" s="40">
        <v>8</v>
      </c>
      <c r="BC12" s="38">
        <v>26</v>
      </c>
      <c r="BD12" s="38">
        <f t="shared" si="43"/>
        <v>2345.6706214209394</v>
      </c>
      <c r="BE12" s="39">
        <f t="shared" si="25"/>
        <v>3.5009593353429365E-10</v>
      </c>
      <c r="BF12" s="40">
        <v>8</v>
      </c>
      <c r="BG12" s="38">
        <v>26</v>
      </c>
      <c r="BH12" s="38">
        <f t="shared" si="44"/>
        <v>2329.4775771847953</v>
      </c>
      <c r="BI12" s="39">
        <f t="shared" si="26"/>
        <v>3.0935720985065108E-10</v>
      </c>
      <c r="BJ12" s="40">
        <v>8</v>
      </c>
      <c r="BK12" s="38">
        <v>26</v>
      </c>
      <c r="BL12" s="38">
        <f t="shared" si="45"/>
        <v>2313.1918667353889</v>
      </c>
      <c r="BM12" s="39">
        <f t="shared" si="27"/>
        <v>2.6947812019930429E-10</v>
      </c>
      <c r="BN12" s="40">
        <v>8</v>
      </c>
      <c r="BO12" s="38">
        <v>26</v>
      </c>
      <c r="BP12" s="38">
        <f t="shared" si="46"/>
        <v>2296.8123450478424</v>
      </c>
      <c r="BQ12" s="39">
        <f t="shared" si="28"/>
        <v>2.3194261622289257E-10</v>
      </c>
      <c r="BR12" s="40">
        <v>8</v>
      </c>
      <c r="BS12" s="38">
        <v>26</v>
      </c>
      <c r="BT12" s="38">
        <f t="shared" si="47"/>
        <v>2280.3379029051366</v>
      </c>
      <c r="BU12" s="39">
        <f t="shared" si="29"/>
        <v>1.9755934325842942E-10</v>
      </c>
      <c r="BV12" s="40">
        <v>8</v>
      </c>
      <c r="BW12" s="38">
        <v>26</v>
      </c>
      <c r="BX12" s="38">
        <f t="shared" si="48"/>
        <v>2196.506049244108</v>
      </c>
      <c r="BY12" s="39">
        <f t="shared" si="30"/>
        <v>7.7837697078938332E-11</v>
      </c>
      <c r="BZ12" s="40">
        <v>8</v>
      </c>
      <c r="CA12" s="38">
        <v>26</v>
      </c>
      <c r="CB12" s="38">
        <f t="shared" si="49"/>
        <v>2110.1622482752005</v>
      </c>
      <c r="CC12" s="39">
        <f t="shared" si="31"/>
        <v>2.5431625295668702E-11</v>
      </c>
      <c r="CD12" s="40">
        <v>8</v>
      </c>
      <c r="CE12" s="38">
        <v>26</v>
      </c>
      <c r="CF12" s="38">
        <f t="shared" si="50"/>
        <v>2021.232400866297</v>
      </c>
      <c r="CG12" s="39">
        <f t="shared" si="32"/>
        <v>6.9197320558204241E-12</v>
      </c>
      <c r="CH12" s="40">
        <v>8</v>
      </c>
      <c r="CI12" s="38">
        <v>26</v>
      </c>
      <c r="CJ12" s="38">
        <f t="shared" si="51"/>
        <v>1929.6958575274748</v>
      </c>
      <c r="CK12" s="39">
        <f t="shared" si="33"/>
        <v>1.5445539259169755E-12</v>
      </c>
      <c r="CL12" s="40">
        <v>8</v>
      </c>
      <c r="CM12" s="38">
        <v>26</v>
      </c>
      <c r="CN12" s="38">
        <f t="shared" si="52"/>
        <v>1835.5962470371785</v>
      </c>
      <c r="CO12" s="39">
        <f t="shared" si="34"/>
        <v>2.7552325154634002E-13</v>
      </c>
      <c r="CP12" s="40">
        <v>8</v>
      </c>
      <c r="CQ12" s="38">
        <v>26</v>
      </c>
      <c r="CR12" s="38">
        <f t="shared" si="53"/>
        <v>1739.0458899379325</v>
      </c>
      <c r="CS12" s="39">
        <f t="shared" si="35"/>
        <v>3.7897965655272248E-14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8.5540000000000003</v>
      </c>
      <c r="F13" s="59">
        <f t="shared" si="5"/>
        <v>9.6232500000000005</v>
      </c>
      <c r="G13" s="59">
        <f t="shared" si="6"/>
        <v>1.3218749999999995</v>
      </c>
      <c r="H13" s="60">
        <f t="shared" si="7"/>
        <v>55.25297619047619</v>
      </c>
      <c r="I13" s="65">
        <f t="shared" si="8"/>
        <v>235.87199999999999</v>
      </c>
      <c r="J13" s="65">
        <f t="shared" si="9"/>
        <v>3365.9990000000003</v>
      </c>
      <c r="K13" s="65">
        <f t="shared" si="10"/>
        <v>2326.9018500000002</v>
      </c>
      <c r="L13" s="53">
        <f t="shared" si="0"/>
        <v>5457.0288499999997</v>
      </c>
      <c r="M13" s="76">
        <f t="shared" si="1"/>
        <v>1.0827553527312419E-7</v>
      </c>
      <c r="N13" s="77">
        <f t="shared" si="11"/>
        <v>3.5781680797290247E-3</v>
      </c>
      <c r="O13" s="78">
        <f t="shared" si="12"/>
        <v>0.14956363931142491</v>
      </c>
      <c r="P13" s="89">
        <f t="shared" si="13"/>
        <v>107.05606949669662</v>
      </c>
      <c r="Q13" s="89">
        <f t="shared" si="14"/>
        <v>85.226826007059358</v>
      </c>
      <c r="R13" s="89">
        <f t="shared" si="15"/>
        <v>69.254852409356602</v>
      </c>
      <c r="S13" s="90">
        <f t="shared" si="16"/>
        <v>65.689963712993787</v>
      </c>
      <c r="T13" s="82">
        <f t="shared" si="17"/>
        <v>915.75761847474291</v>
      </c>
      <c r="U13" s="83">
        <f t="shared" si="2"/>
        <v>820.15905337243396</v>
      </c>
      <c r="V13" s="83">
        <f t="shared" si="2"/>
        <v>91.546258028618226</v>
      </c>
      <c r="W13" s="84">
        <f t="shared" si="2"/>
        <v>3629.5660009872904</v>
      </c>
      <c r="X13" s="144">
        <f t="shared" si="3"/>
        <v>5457.0289308630854</v>
      </c>
      <c r="Y13" s="68">
        <v>1999.0803072325482</v>
      </c>
      <c r="Z13" s="102">
        <f t="shared" si="18"/>
        <v>8.0938237691895537E-6</v>
      </c>
      <c r="AA13" s="7">
        <f>BQ20</f>
        <v>6.128756612649394E-9</v>
      </c>
      <c r="AB13" s="103">
        <f t="shared" si="19"/>
        <v>757.21399272115298</v>
      </c>
      <c r="AC13" s="32"/>
      <c r="AD13" s="40">
        <v>9</v>
      </c>
      <c r="AE13" s="38">
        <v>28</v>
      </c>
      <c r="AF13" s="38">
        <f t="shared" si="36"/>
        <v>2467.3764058528973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2451.5441768324781</v>
      </c>
      <c r="AK13" s="39">
        <f t="shared" si="38"/>
        <v>4.9772328530823124E-10</v>
      </c>
      <c r="AL13" s="40">
        <v>9</v>
      </c>
      <c r="AM13" s="38">
        <v>28</v>
      </c>
      <c r="AN13" s="38">
        <f t="shared" si="39"/>
        <v>2435.6257906729738</v>
      </c>
      <c r="AO13" s="39">
        <f t="shared" si="21"/>
        <v>5.8758273558582227E-10</v>
      </c>
      <c r="AP13" s="40">
        <v>9</v>
      </c>
      <c r="AQ13" s="38">
        <v>28</v>
      </c>
      <c r="AR13" s="38">
        <f t="shared" si="40"/>
        <v>2419.6199436023853</v>
      </c>
      <c r="AS13" s="39">
        <f t="shared" si="22"/>
        <v>5.9869722694700093E-10</v>
      </c>
      <c r="AT13" s="40">
        <v>9</v>
      </c>
      <c r="AU13" s="38">
        <v>28</v>
      </c>
      <c r="AV13" s="38">
        <f t="shared" si="41"/>
        <v>2403.5253485595654</v>
      </c>
      <c r="AW13" s="39">
        <f t="shared" si="23"/>
        <v>5.7312715940263842E-10</v>
      </c>
      <c r="AX13" s="40">
        <v>9</v>
      </c>
      <c r="AY13" s="38">
        <v>28</v>
      </c>
      <c r="AZ13" s="38">
        <f t="shared" si="42"/>
        <v>2387.3407380659005</v>
      </c>
      <c r="BA13" s="39">
        <f t="shared" si="24"/>
        <v>5.2931695282474895E-10</v>
      </c>
      <c r="BB13" s="40">
        <v>9</v>
      </c>
      <c r="BC13" s="38">
        <v>28</v>
      </c>
      <c r="BD13" s="38">
        <f t="shared" si="43"/>
        <v>2371.0648672470138</v>
      </c>
      <c r="BE13" s="39">
        <f t="shared" si="25"/>
        <v>4.7720352287914412E-10</v>
      </c>
      <c r="BF13" s="40">
        <v>9</v>
      </c>
      <c r="BG13" s="38">
        <v>28</v>
      </c>
      <c r="BH13" s="38">
        <f t="shared" si="44"/>
        <v>2354.6965170057338</v>
      </c>
      <c r="BI13" s="39">
        <f t="shared" si="26"/>
        <v>4.22582872041081E-10</v>
      </c>
      <c r="BJ13" s="40">
        <v>9</v>
      </c>
      <c r="BK13" s="38">
        <v>28</v>
      </c>
      <c r="BL13" s="38">
        <f t="shared" si="45"/>
        <v>2338.2344973461477</v>
      </c>
      <c r="BM13" s="39">
        <f t="shared" si="27"/>
        <v>3.689171001859317E-10</v>
      </c>
      <c r="BN13" s="40">
        <v>9</v>
      </c>
      <c r="BO13" s="38">
        <v>28</v>
      </c>
      <c r="BP13" s="38">
        <f t="shared" si="46"/>
        <v>2321.6776508473308</v>
      </c>
      <c r="BQ13" s="39">
        <f t="shared" si="28"/>
        <v>3.1824280321546527E-10</v>
      </c>
      <c r="BR13" s="40">
        <v>9</v>
      </c>
      <c r="BS13" s="38">
        <v>28</v>
      </c>
      <c r="BT13" s="38">
        <f t="shared" si="47"/>
        <v>2305.0248562838678</v>
      </c>
      <c r="BU13" s="39">
        <f t="shared" si="29"/>
        <v>2.7168653166081124E-10</v>
      </c>
      <c r="BV13" s="40">
        <v>9</v>
      </c>
      <c r="BW13" s="38">
        <v>28</v>
      </c>
      <c r="BX13" s="38">
        <f t="shared" si="48"/>
        <v>2220.2854384147731</v>
      </c>
      <c r="BY13" s="39">
        <f t="shared" si="30"/>
        <v>1.0835315569352724E-10</v>
      </c>
      <c r="BZ13" s="40">
        <v>9</v>
      </c>
      <c r="CA13" s="38">
        <v>28</v>
      </c>
      <c r="CB13" s="38">
        <f t="shared" si="49"/>
        <v>2133.0068788794497</v>
      </c>
      <c r="CC13" s="39">
        <f t="shared" si="31"/>
        <v>3.5884231527182706E-11</v>
      </c>
      <c r="CD13" s="40">
        <v>9</v>
      </c>
      <c r="CE13" s="38">
        <v>28</v>
      </c>
      <c r="CF13" s="38">
        <f t="shared" si="50"/>
        <v>2043.1142763480866</v>
      </c>
      <c r="CG13" s="39">
        <f t="shared" si="32"/>
        <v>9.9128329530755803E-12</v>
      </c>
      <c r="CH13" s="40">
        <v>9</v>
      </c>
      <c r="CI13" s="38">
        <v>28</v>
      </c>
      <c r="CJ13" s="38">
        <f t="shared" si="51"/>
        <v>1950.586757779244</v>
      </c>
      <c r="CK13" s="39">
        <f t="shared" si="33"/>
        <v>2.2506953169024441E-12</v>
      </c>
      <c r="CL13" s="40">
        <v>9</v>
      </c>
      <c r="CM13" s="38">
        <v>28</v>
      </c>
      <c r="CN13" s="38">
        <f t="shared" si="52"/>
        <v>1855.4684242768133</v>
      </c>
      <c r="CO13" s="39">
        <f t="shared" si="34"/>
        <v>4.0931175212349623E-13</v>
      </c>
      <c r="CP13" s="40">
        <v>9</v>
      </c>
      <c r="CQ13" s="38">
        <v>28</v>
      </c>
      <c r="CR13" s="38">
        <f t="shared" si="53"/>
        <v>1757.8728123662638</v>
      </c>
      <c r="CS13" s="39">
        <f t="shared" si="35"/>
        <v>5.7551331430773513E-14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8.4600000000000009</v>
      </c>
      <c r="F14" s="59">
        <f t="shared" si="5"/>
        <v>9.5175000000000018</v>
      </c>
      <c r="G14" s="59">
        <f t="shared" si="6"/>
        <v>1.4687499999999998</v>
      </c>
      <c r="H14" s="60">
        <f t="shared" si="7"/>
        <v>55.25297619047619</v>
      </c>
      <c r="I14" s="65">
        <f t="shared" si="8"/>
        <v>233.28</v>
      </c>
      <c r="J14" s="65">
        <f t="shared" si="9"/>
        <v>3329.01</v>
      </c>
      <c r="K14" s="65">
        <f t="shared" si="10"/>
        <v>2301.3315000000007</v>
      </c>
      <c r="L14" s="53">
        <f t="shared" si="0"/>
        <v>5397.0615000000007</v>
      </c>
      <c r="M14" s="76">
        <f t="shared" si="1"/>
        <v>1.082934546224877E-7</v>
      </c>
      <c r="N14" s="77">
        <f t="shared" si="11"/>
        <v>3.9764002869194697E-3</v>
      </c>
      <c r="O14" s="78">
        <f t="shared" si="12"/>
        <v>0.14958839174601815</v>
      </c>
      <c r="P14" s="89">
        <f t="shared" si="13"/>
        <v>106.0418849772194</v>
      </c>
      <c r="Q14" s="89">
        <f t="shared" si="14"/>
        <v>84.368034277843051</v>
      </c>
      <c r="R14" s="89">
        <f t="shared" si="15"/>
        <v>68.621050474412698</v>
      </c>
      <c r="S14" s="90">
        <f t="shared" si="16"/>
        <v>65.085856852996486</v>
      </c>
      <c r="T14" s="82">
        <f t="shared" si="17"/>
        <v>897.11434690727617</v>
      </c>
      <c r="U14" s="83">
        <f t="shared" si="2"/>
        <v>802.97276623937137</v>
      </c>
      <c r="V14" s="83">
        <f t="shared" si="2"/>
        <v>100.78716788429364</v>
      </c>
      <c r="W14" s="84">
        <f t="shared" si="2"/>
        <v>3596.1872990353563</v>
      </c>
      <c r="X14" s="144">
        <f t="shared" si="3"/>
        <v>5397.0615800662972</v>
      </c>
      <c r="Y14" s="68">
        <v>1984.7414201523152</v>
      </c>
      <c r="Z14" s="102">
        <f t="shared" si="18"/>
        <v>8.0894372617932781E-6</v>
      </c>
      <c r="AA14" s="7">
        <f>BU20</f>
        <v>5.2620257263369379E-9</v>
      </c>
      <c r="AB14" s="103">
        <f t="shared" si="19"/>
        <v>650.48106018322028</v>
      </c>
      <c r="AC14" s="32"/>
      <c r="AD14" s="40">
        <v>10</v>
      </c>
      <c r="AE14" s="38">
        <v>30</v>
      </c>
      <c r="AF14" s="38">
        <f t="shared" si="36"/>
        <v>2492.2352723306735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2476.2435332872474</v>
      </c>
      <c r="AK14" s="39">
        <f t="shared" si="38"/>
        <v>6.5592778335823362E-10</v>
      </c>
      <c r="AL14" s="40">
        <v>10</v>
      </c>
      <c r="AM14" s="38">
        <v>30</v>
      </c>
      <c r="AN14" s="38">
        <f t="shared" si="39"/>
        <v>2460.1647690698428</v>
      </c>
      <c r="AO14" s="39">
        <f t="shared" si="21"/>
        <v>7.7574772343496935E-10</v>
      </c>
      <c r="AP14" s="40">
        <v>10</v>
      </c>
      <c r="AQ14" s="38">
        <v>30</v>
      </c>
      <c r="AR14" s="38">
        <f t="shared" si="40"/>
        <v>2443.9976627709279</v>
      </c>
      <c r="AS14" s="39">
        <f t="shared" si="22"/>
        <v>7.9187538269577568E-10</v>
      </c>
      <c r="AT14" s="40">
        <v>10</v>
      </c>
      <c r="AU14" s="38">
        <v>30</v>
      </c>
      <c r="AV14" s="38">
        <f t="shared" si="41"/>
        <v>2427.7409143621976</v>
      </c>
      <c r="AW14" s="39">
        <f t="shared" si="23"/>
        <v>7.5947562706596475E-10</v>
      </c>
      <c r="AX14" s="40">
        <v>10</v>
      </c>
      <c r="AY14" s="38">
        <v>30</v>
      </c>
      <c r="AZ14" s="38">
        <f t="shared" si="42"/>
        <v>2411.3932435951556</v>
      </c>
      <c r="BA14" s="39">
        <f t="shared" si="24"/>
        <v>7.0276078251163645E-10</v>
      </c>
      <c r="BB14" s="40">
        <v>10</v>
      </c>
      <c r="BC14" s="38">
        <v>30</v>
      </c>
      <c r="BD14" s="38">
        <f t="shared" si="43"/>
        <v>2394.953393053298</v>
      </c>
      <c r="BE14" s="39">
        <f t="shared" si="25"/>
        <v>6.3480494691516199E-10</v>
      </c>
      <c r="BF14" s="40">
        <v>10</v>
      </c>
      <c r="BG14" s="38">
        <v>30</v>
      </c>
      <c r="BH14" s="38">
        <f t="shared" si="44"/>
        <v>2378.4201313570234</v>
      </c>
      <c r="BI14" s="39">
        <f t="shared" si="26"/>
        <v>5.6326151699609032E-10</v>
      </c>
      <c r="BJ14" s="40">
        <v>10</v>
      </c>
      <c r="BK14" s="38">
        <v>30</v>
      </c>
      <c r="BL14" s="38">
        <f t="shared" si="45"/>
        <v>2361.7922565211857</v>
      </c>
      <c r="BM14" s="39">
        <f t="shared" si="27"/>
        <v>4.9272613764890784E-10</v>
      </c>
      <c r="BN14" s="40">
        <v>10</v>
      </c>
      <c r="BO14" s="38">
        <v>30</v>
      </c>
      <c r="BP14" s="38">
        <f t="shared" si="46"/>
        <v>2345.0685994638234</v>
      </c>
      <c r="BQ14" s="39">
        <f t="shared" si="28"/>
        <v>4.2592355568954792E-10</v>
      </c>
      <c r="BR14" s="40">
        <v>10</v>
      </c>
      <c r="BS14" s="38">
        <v>30</v>
      </c>
      <c r="BT14" s="38">
        <f t="shared" si="47"/>
        <v>2328.2480276631486</v>
      </c>
      <c r="BU14" s="39">
        <f t="shared" si="29"/>
        <v>3.6438090716253735E-10</v>
      </c>
      <c r="BV14" s="40">
        <v>10</v>
      </c>
      <c r="BW14" s="38">
        <v>30</v>
      </c>
      <c r="BX14" s="38">
        <f t="shared" si="48"/>
        <v>2242.6548584696857</v>
      </c>
      <c r="BY14" s="39">
        <f t="shared" si="30"/>
        <v>1.4695851528137265E-10</v>
      </c>
      <c r="BZ14" s="40">
        <v>10</v>
      </c>
      <c r="CA14" s="38">
        <v>30</v>
      </c>
      <c r="CB14" s="38">
        <f t="shared" si="49"/>
        <v>2154.4969657070851</v>
      </c>
      <c r="CC14" s="39">
        <f t="shared" si="31"/>
        <v>4.9280202162178359E-11</v>
      </c>
      <c r="CD14" s="40">
        <v>10</v>
      </c>
      <c r="CE14" s="38">
        <v>30</v>
      </c>
      <c r="CF14" s="38">
        <f t="shared" si="50"/>
        <v>2063.698693413151</v>
      </c>
      <c r="CG14" s="39">
        <f t="shared" si="32"/>
        <v>1.3804737360886088E-11</v>
      </c>
      <c r="CH14" s="40">
        <v>10</v>
      </c>
      <c r="CI14" s="38">
        <v>30</v>
      </c>
      <c r="CJ14" s="38">
        <f t="shared" si="51"/>
        <v>1970.2389582501271</v>
      </c>
      <c r="CK14" s="39">
        <f t="shared" si="33"/>
        <v>3.1839758652800607E-12</v>
      </c>
      <c r="CL14" s="40">
        <v>10</v>
      </c>
      <c r="CM14" s="38">
        <v>30</v>
      </c>
      <c r="CN14" s="38">
        <f t="shared" si="52"/>
        <v>1874.1623056414116</v>
      </c>
      <c r="CO14" s="39">
        <f t="shared" si="34"/>
        <v>5.8942739939551824E-13</v>
      </c>
      <c r="CP14" s="40">
        <v>10</v>
      </c>
      <c r="CQ14" s="38">
        <v>30</v>
      </c>
      <c r="CR14" s="38">
        <f t="shared" si="53"/>
        <v>1775.583415995231</v>
      </c>
      <c r="CS14" s="39">
        <f t="shared" si="35"/>
        <v>8.457156914887089E-14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7.99</v>
      </c>
      <c r="F15" s="59">
        <f t="shared" si="5"/>
        <v>8.9887500000000014</v>
      </c>
      <c r="G15" s="59">
        <f t="shared" si="6"/>
        <v>2.2031250000000004</v>
      </c>
      <c r="H15" s="60">
        <f t="shared" si="7"/>
        <v>55.25297619047619</v>
      </c>
      <c r="I15" s="65">
        <f t="shared" si="8"/>
        <v>220.32</v>
      </c>
      <c r="J15" s="65">
        <f t="shared" si="9"/>
        <v>3144.0650000000001</v>
      </c>
      <c r="K15" s="65">
        <f t="shared" si="10"/>
        <v>2173.4797500000004</v>
      </c>
      <c r="L15" s="53">
        <f t="shared" si="0"/>
        <v>5097.2247500000012</v>
      </c>
      <c r="M15" s="76">
        <f t="shared" si="1"/>
        <v>1.0838314041130626E-7</v>
      </c>
      <c r="N15" s="77">
        <f t="shared" si="11"/>
        <v>5.9695401554664788E-3</v>
      </c>
      <c r="O15" s="78">
        <f t="shared" si="12"/>
        <v>0.14971227691487357</v>
      </c>
      <c r="P15" s="89">
        <f t="shared" si="13"/>
        <v>100.90946896840703</v>
      </c>
      <c r="Q15" s="89">
        <f t="shared" si="14"/>
        <v>80.038040254481643</v>
      </c>
      <c r="R15" s="89">
        <f t="shared" si="15"/>
        <v>65.417563701794052</v>
      </c>
      <c r="S15" s="90">
        <f t="shared" si="16"/>
        <v>62.030923886902947</v>
      </c>
      <c r="T15" s="82">
        <f t="shared" si="17"/>
        <v>806.26665705757216</v>
      </c>
      <c r="U15" s="83">
        <f t="shared" si="2"/>
        <v>719.44193433747193</v>
      </c>
      <c r="V15" s="83">
        <f t="shared" si="2"/>
        <v>144.12307003051504</v>
      </c>
      <c r="W15" s="84">
        <f t="shared" si="2"/>
        <v>3427.3931605962894</v>
      </c>
      <c r="X15" s="144">
        <f t="shared" si="3"/>
        <v>5097.224822021848</v>
      </c>
      <c r="Y15" s="68">
        <v>1911.7765529380233</v>
      </c>
      <c r="Z15" s="102">
        <f t="shared" si="18"/>
        <v>8.0674829280720683E-6</v>
      </c>
      <c r="AA15" s="7">
        <f>BY20</f>
        <v>2.1642279016463688E-9</v>
      </c>
      <c r="AB15" s="103">
        <f t="shared" si="19"/>
        <v>268.26556943995502</v>
      </c>
      <c r="AC15" s="32"/>
      <c r="AD15" s="40">
        <v>11</v>
      </c>
      <c r="AE15" s="38">
        <v>32</v>
      </c>
      <c r="AF15" s="38">
        <f t="shared" si="36"/>
        <v>2515.7158606116564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2499.5734554394967</v>
      </c>
      <c r="AK15" s="39">
        <f t="shared" si="38"/>
        <v>8.4703733408926683E-10</v>
      </c>
      <c r="AL15" s="40">
        <v>11</v>
      </c>
      <c r="AM15" s="38">
        <v>32</v>
      </c>
      <c r="AN15" s="38">
        <f t="shared" si="39"/>
        <v>2483.3432051859027</v>
      </c>
      <c r="AO15" s="39">
        <f t="shared" si="21"/>
        <v>1.0034432048756641E-9</v>
      </c>
      <c r="AP15" s="40">
        <v>11</v>
      </c>
      <c r="AQ15" s="38">
        <v>32</v>
      </c>
      <c r="AR15" s="38">
        <f t="shared" si="40"/>
        <v>2467.023780536103</v>
      </c>
      <c r="AS15" s="39">
        <f t="shared" si="22"/>
        <v>1.026049953944146E-9</v>
      </c>
      <c r="AT15" s="40">
        <v>11</v>
      </c>
      <c r="AU15" s="38">
        <v>32</v>
      </c>
      <c r="AV15" s="38">
        <f t="shared" si="41"/>
        <v>2450.6138692135773</v>
      </c>
      <c r="AW15" s="39">
        <f t="shared" si="23"/>
        <v>9.8577751950852009E-10</v>
      </c>
      <c r="AX15" s="40">
        <v>11</v>
      </c>
      <c r="AY15" s="38">
        <v>32</v>
      </c>
      <c r="AZ15" s="38">
        <f t="shared" si="42"/>
        <v>2434.1121789079725</v>
      </c>
      <c r="BA15" s="39">
        <f t="shared" si="24"/>
        <v>9.1377747791590373E-10</v>
      </c>
      <c r="BB15" s="40">
        <v>11</v>
      </c>
      <c r="BC15" s="38">
        <v>32</v>
      </c>
      <c r="BD15" s="38">
        <f t="shared" si="43"/>
        <v>2417.5174403560386</v>
      </c>
      <c r="BE15" s="39">
        <f t="shared" si="25"/>
        <v>8.2690572524864922E-10</v>
      </c>
      <c r="BF15" s="40">
        <v>11</v>
      </c>
      <c r="BG15" s="38">
        <v>32</v>
      </c>
      <c r="BH15" s="38">
        <f t="shared" si="44"/>
        <v>2400.8284105767334</v>
      </c>
      <c r="BI15" s="39">
        <f t="shared" si="26"/>
        <v>7.3506188248867797E-10</v>
      </c>
      <c r="BJ15" s="40">
        <v>11</v>
      </c>
      <c r="BK15" s="38">
        <v>32</v>
      </c>
      <c r="BL15" s="38">
        <f t="shared" si="45"/>
        <v>2384.0438762604113</v>
      </c>
      <c r="BM15" s="39">
        <f t="shared" si="27"/>
        <v>6.4421878759805844E-10</v>
      </c>
      <c r="BN15" s="40">
        <v>11</v>
      </c>
      <c r="BO15" s="38">
        <v>32</v>
      </c>
      <c r="BP15" s="38">
        <f t="shared" si="46"/>
        <v>2367.1626573106078</v>
      </c>
      <c r="BQ15" s="39">
        <f t="shared" si="28"/>
        <v>5.5794287951479875E-10</v>
      </c>
      <c r="BR15" s="40">
        <v>11</v>
      </c>
      <c r="BS15" s="38">
        <v>32</v>
      </c>
      <c r="BT15" s="38">
        <f t="shared" si="47"/>
        <v>2350.1836105354851</v>
      </c>
      <c r="BU15" s="39">
        <f t="shared" si="29"/>
        <v>4.7825644473646837E-10</v>
      </c>
      <c r="BV15" s="40">
        <v>11</v>
      </c>
      <c r="BW15" s="38">
        <v>32</v>
      </c>
      <c r="BX15" s="38">
        <f t="shared" si="48"/>
        <v>2263.7840255161127</v>
      </c>
      <c r="BY15" s="39">
        <f t="shared" si="30"/>
        <v>1.9489808771277162E-10</v>
      </c>
      <c r="BZ15" s="40">
        <v>11</v>
      </c>
      <c r="CA15" s="38">
        <v>32</v>
      </c>
      <c r="CB15" s="38">
        <f t="shared" si="49"/>
        <v>2174.7955533910181</v>
      </c>
      <c r="CC15" s="39">
        <f t="shared" si="31"/>
        <v>6.6115362754303504E-11</v>
      </c>
      <c r="CD15" s="40">
        <v>11</v>
      </c>
      <c r="CE15" s="38">
        <v>32</v>
      </c>
      <c r="CF15" s="38">
        <f t="shared" si="50"/>
        <v>2083.1418254055493</v>
      </c>
      <c r="CG15" s="39">
        <f t="shared" si="32"/>
        <v>1.876175637024499E-11</v>
      </c>
      <c r="CH15" s="40">
        <v>11</v>
      </c>
      <c r="CI15" s="38">
        <v>32</v>
      </c>
      <c r="CJ15" s="38">
        <f t="shared" si="51"/>
        <v>1988.8015595853374</v>
      </c>
      <c r="CK15" s="39">
        <f t="shared" si="33"/>
        <v>4.3907195862870086E-12</v>
      </c>
      <c r="CL15" s="40">
        <v>11</v>
      </c>
      <c r="CM15" s="38">
        <v>32</v>
      </c>
      <c r="CN15" s="38">
        <f t="shared" si="52"/>
        <v>1891.8197210383737</v>
      </c>
      <c r="CO15" s="39">
        <f t="shared" si="34"/>
        <v>8.2632507687201167E-13</v>
      </c>
      <c r="CP15" s="40">
        <v>11</v>
      </c>
      <c r="CQ15" s="38">
        <v>32</v>
      </c>
      <c r="CR15" s="38">
        <f t="shared" si="53"/>
        <v>1792.3120706340587</v>
      </c>
      <c r="CS15" s="39">
        <f t="shared" si="35"/>
        <v>1.2080664003503367E-13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7.5200000000000005</v>
      </c>
      <c r="F16" s="59">
        <f t="shared" si="5"/>
        <v>8.4600000000000009</v>
      </c>
      <c r="G16" s="59">
        <f t="shared" si="6"/>
        <v>2.9374999999999996</v>
      </c>
      <c r="H16" s="60">
        <f t="shared" si="7"/>
        <v>55.25297619047619</v>
      </c>
      <c r="I16" s="65">
        <f t="shared" si="8"/>
        <v>207.36</v>
      </c>
      <c r="J16" s="65">
        <f t="shared" si="9"/>
        <v>2959.1200000000003</v>
      </c>
      <c r="K16" s="65">
        <f t="shared" si="10"/>
        <v>2045.6280000000004</v>
      </c>
      <c r="L16" s="53">
        <f t="shared" si="0"/>
        <v>4797.3880000000008</v>
      </c>
      <c r="M16" s="76">
        <f t="shared" si="1"/>
        <v>1.0847297487407219E-7</v>
      </c>
      <c r="N16" s="77">
        <f t="shared" si="11"/>
        <v>7.9659840923146756E-3</v>
      </c>
      <c r="O16" s="78">
        <f t="shared" si="12"/>
        <v>0.14983636745068085</v>
      </c>
      <c r="P16" s="89">
        <f t="shared" si="13"/>
        <v>95.672307446324155</v>
      </c>
      <c r="Q16" s="89">
        <f t="shared" si="14"/>
        <v>75.648900808365283</v>
      </c>
      <c r="R16" s="89">
        <f t="shared" si="15"/>
        <v>62.15473971833579</v>
      </c>
      <c r="S16" s="90">
        <f t="shared" si="16"/>
        <v>58.917424582339315</v>
      </c>
      <c r="T16" s="82">
        <f t="shared" si="17"/>
        <v>719.45575199635766</v>
      </c>
      <c r="U16" s="83">
        <f t="shared" si="2"/>
        <v>639.98970083877032</v>
      </c>
      <c r="V16" s="83">
        <f t="shared" si="2"/>
        <v>182.57954792261137</v>
      </c>
      <c r="W16" s="84">
        <f t="shared" si="2"/>
        <v>3255.3630576521709</v>
      </c>
      <c r="X16" s="144">
        <f t="shared" si="3"/>
        <v>4797.3880584099097</v>
      </c>
      <c r="Y16" s="68">
        <v>1836.6253580479777</v>
      </c>
      <c r="Z16" s="102">
        <f t="shared" si="18"/>
        <v>8.0454922002074934E-6</v>
      </c>
      <c r="AA16" s="7">
        <f>CC20</f>
        <v>7.4248127423097184E-10</v>
      </c>
      <c r="AB16" s="103">
        <f t="shared" si="19"/>
        <v>92.285376177708955</v>
      </c>
      <c r="AC16" s="32"/>
      <c r="AD16" s="40">
        <v>12</v>
      </c>
      <c r="AE16" s="38">
        <v>34</v>
      </c>
      <c r="AF16" s="38">
        <f t="shared" si="36"/>
        <v>2537.9739498944932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2521.6887229111794</v>
      </c>
      <c r="AK16" s="39">
        <f t="shared" si="38"/>
        <v>1.0746584771302403E-9</v>
      </c>
      <c r="AL16" s="40">
        <v>12</v>
      </c>
      <c r="AM16" s="38">
        <v>34</v>
      </c>
      <c r="AN16" s="38">
        <f t="shared" si="39"/>
        <v>2505.3148736268354</v>
      </c>
      <c r="AO16" s="39">
        <f t="shared" si="21"/>
        <v>1.2750766374412891E-9</v>
      </c>
      <c r="AP16" s="40">
        <v>12</v>
      </c>
      <c r="AQ16" s="38">
        <v>34</v>
      </c>
      <c r="AR16" s="38">
        <f t="shared" si="40"/>
        <v>2488.8510609654231</v>
      </c>
      <c r="AS16" s="39">
        <f t="shared" si="22"/>
        <v>1.3058709104954294E-9</v>
      </c>
      <c r="AT16" s="40">
        <v>12</v>
      </c>
      <c r="AU16" s="38">
        <v>34</v>
      </c>
      <c r="AV16" s="38">
        <f t="shared" si="41"/>
        <v>2472.2959610398984</v>
      </c>
      <c r="AW16" s="39">
        <f t="shared" si="23"/>
        <v>1.2566431313891431E-9</v>
      </c>
      <c r="AX16" s="40">
        <v>12</v>
      </c>
      <c r="AY16" s="38">
        <v>34</v>
      </c>
      <c r="AZ16" s="38">
        <f t="shared" si="42"/>
        <v>2455.6482701060468</v>
      </c>
      <c r="BA16" s="39">
        <f t="shared" si="24"/>
        <v>1.1667780994783181E-9</v>
      </c>
      <c r="BB16" s="40">
        <v>12</v>
      </c>
      <c r="BC16" s="38">
        <v>34</v>
      </c>
      <c r="BD16" s="38">
        <f t="shared" si="43"/>
        <v>2438.9067076706615</v>
      </c>
      <c r="BE16" s="39">
        <f t="shared" si="25"/>
        <v>1.0576268215622099E-9</v>
      </c>
      <c r="BF16" s="40">
        <v>12</v>
      </c>
      <c r="BG16" s="38">
        <v>34</v>
      </c>
      <c r="BH16" s="38">
        <f t="shared" si="44"/>
        <v>2422.0700197552819</v>
      </c>
      <c r="BI16" s="39">
        <f t="shared" si="26"/>
        <v>9.4176662753223612E-10</v>
      </c>
      <c r="BJ16" s="40">
        <v>12</v>
      </c>
      <c r="BK16" s="38">
        <v>34</v>
      </c>
      <c r="BL16" s="38">
        <f t="shared" si="45"/>
        <v>2405.1369823153645</v>
      </c>
      <c r="BM16" s="39">
        <f t="shared" si="27"/>
        <v>8.268190228465747E-10</v>
      </c>
      <c r="BN16" s="40">
        <v>12</v>
      </c>
      <c r="BO16" s="38">
        <v>34</v>
      </c>
      <c r="BP16" s="38">
        <f t="shared" si="46"/>
        <v>2388.106404813399</v>
      </c>
      <c r="BQ16" s="39">
        <f t="shared" si="28"/>
        <v>7.1736419295044348E-10</v>
      </c>
      <c r="BR16" s="40">
        <v>12</v>
      </c>
      <c r="BS16" s="38">
        <v>34</v>
      </c>
      <c r="BT16" s="38">
        <f t="shared" si="47"/>
        <v>2370.977133943029</v>
      </c>
      <c r="BU16" s="39">
        <f t="shared" si="29"/>
        <v>6.1602643261471421E-10</v>
      </c>
      <c r="BV16" s="40">
        <v>12</v>
      </c>
      <c r="BW16" s="38">
        <v>34</v>
      </c>
      <c r="BX16" s="38">
        <f t="shared" si="48"/>
        <v>2283.8131185253474</v>
      </c>
      <c r="BY16" s="39">
        <f t="shared" si="30"/>
        <v>2.5347901328008186E-10</v>
      </c>
      <c r="BZ16" s="40">
        <v>12</v>
      </c>
      <c r="CA16" s="38">
        <v>34</v>
      </c>
      <c r="CB16" s="38">
        <f t="shared" si="49"/>
        <v>2194.0373105215413</v>
      </c>
      <c r="CC16" s="39">
        <f t="shared" si="31"/>
        <v>8.6917450212180574E-11</v>
      </c>
      <c r="CD16" s="40">
        <v>12</v>
      </c>
      <c r="CE16" s="38">
        <v>34</v>
      </c>
      <c r="CF16" s="38">
        <f t="shared" si="50"/>
        <v>2101.572665495501</v>
      </c>
      <c r="CG16" s="39">
        <f t="shared" si="32"/>
        <v>2.4963485850433492E-11</v>
      </c>
      <c r="CH16" s="40">
        <v>12</v>
      </c>
      <c r="CI16" s="38">
        <v>34</v>
      </c>
      <c r="CJ16" s="38">
        <f t="shared" si="51"/>
        <v>2006.3977131781114</v>
      </c>
      <c r="CK16" s="39">
        <f t="shared" si="33"/>
        <v>5.9217623650804406E-12</v>
      </c>
      <c r="CL16" s="40">
        <v>12</v>
      </c>
      <c r="CM16" s="38">
        <v>34</v>
      </c>
      <c r="CN16" s="38">
        <f t="shared" si="52"/>
        <v>1908.5578165113918</v>
      </c>
      <c r="CO16" s="39">
        <f t="shared" si="34"/>
        <v>1.1316865519863004E-12</v>
      </c>
      <c r="CP16" s="40">
        <v>12</v>
      </c>
      <c r="CQ16" s="38">
        <v>34</v>
      </c>
      <c r="CR16" s="38">
        <f t="shared" si="53"/>
        <v>1808.1697605725321</v>
      </c>
      <c r="CS16" s="39">
        <f t="shared" si="35"/>
        <v>1.6836374168035828E-13</v>
      </c>
    </row>
    <row r="17" spans="1:97" ht="26.4" thickBot="1" x14ac:dyDescent="0.35">
      <c r="C17" s="148">
        <v>0.17499999999999999</v>
      </c>
      <c r="D17" s="124">
        <v>0.75</v>
      </c>
      <c r="E17" s="58">
        <f t="shared" si="4"/>
        <v>7.0500000000000007</v>
      </c>
      <c r="F17" s="59">
        <f t="shared" si="5"/>
        <v>7.9312500000000004</v>
      </c>
      <c r="G17" s="59">
        <f t="shared" si="6"/>
        <v>3.671875</v>
      </c>
      <c r="H17" s="60">
        <f t="shared" si="7"/>
        <v>55.25297619047619</v>
      </c>
      <c r="I17" s="65">
        <f t="shared" si="8"/>
        <v>194.39999999999998</v>
      </c>
      <c r="J17" s="65">
        <f t="shared" si="9"/>
        <v>2774.1750000000002</v>
      </c>
      <c r="K17" s="65">
        <f t="shared" si="10"/>
        <v>1917.7762500000001</v>
      </c>
      <c r="L17" s="53">
        <f t="shared" si="0"/>
        <v>4497.5512500000004</v>
      </c>
      <c r="M17" s="76">
        <f t="shared" si="1"/>
        <v>1.0856295838078186E-7</v>
      </c>
      <c r="N17" s="77">
        <f t="shared" si="11"/>
        <v>9.9657403201108344E-3</v>
      </c>
      <c r="O17" s="78">
        <f t="shared" si="12"/>
        <v>0.14996066386452495</v>
      </c>
      <c r="P17" s="89">
        <f t="shared" si="13"/>
        <v>90.327744408350114</v>
      </c>
      <c r="Q17" s="89">
        <f t="shared" si="14"/>
        <v>71.202497435511845</v>
      </c>
      <c r="R17" s="89">
        <f t="shared" si="15"/>
        <v>58.829763709122354</v>
      </c>
      <c r="S17" s="90">
        <f t="shared" si="16"/>
        <v>55.74360984088753</v>
      </c>
      <c r="T17" s="82">
        <f t="shared" si="17"/>
        <v>636.81059807886834</v>
      </c>
      <c r="U17" s="83">
        <f t="shared" si="2"/>
        <v>564.7248077854033</v>
      </c>
      <c r="V17" s="83">
        <f t="shared" si="2"/>
        <v>216.01553861943364</v>
      </c>
      <c r="W17" s="84">
        <f t="shared" si="2"/>
        <v>3080.0003473097531</v>
      </c>
      <c r="X17" s="144">
        <f t="shared" si="3"/>
        <v>4497.5512917934584</v>
      </c>
      <c r="Y17" s="68">
        <v>1759.2233416996958</v>
      </c>
      <c r="Z17" s="102">
        <f t="shared" si="18"/>
        <v>8.0234649876275198E-6</v>
      </c>
      <c r="AA17" s="7">
        <f>CG20</f>
        <v>2.1361600081567683E-10</v>
      </c>
      <c r="AB17" s="103">
        <f t="shared" si="19"/>
        <v>26.623908890371009</v>
      </c>
      <c r="AC17" s="32"/>
      <c r="AD17" s="40">
        <v>13</v>
      </c>
      <c r="AE17" s="38">
        <v>36</v>
      </c>
      <c r="AF17" s="38">
        <f t="shared" si="36"/>
        <v>2559.1397679789834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2542.7187278791448</v>
      </c>
      <c r="AK17" s="39">
        <f t="shared" si="38"/>
        <v>1.3424493829866106E-9</v>
      </c>
      <c r="AL17" s="40">
        <v>13</v>
      </c>
      <c r="AM17" s="38">
        <v>36</v>
      </c>
      <c r="AN17" s="38">
        <f t="shared" si="39"/>
        <v>2526.2083263991763</v>
      </c>
      <c r="AO17" s="39">
        <f t="shared" si="21"/>
        <v>1.595126984510873E-9</v>
      </c>
      <c r="AP17" s="40">
        <v>13</v>
      </c>
      <c r="AQ17" s="38">
        <v>36</v>
      </c>
      <c r="AR17" s="38">
        <f t="shared" si="40"/>
        <v>2509.6072112789316</v>
      </c>
      <c r="AS17" s="39">
        <f t="shared" si="22"/>
        <v>1.6360726767064566E-9</v>
      </c>
      <c r="AT17" s="40">
        <v>13</v>
      </c>
      <c r="AU17" s="38">
        <v>36</v>
      </c>
      <c r="AV17" s="38">
        <f t="shared" si="41"/>
        <v>2492.9140475906152</v>
      </c>
      <c r="AW17" s="39">
        <f t="shared" si="23"/>
        <v>1.576775575307255E-9</v>
      </c>
      <c r="AX17" s="40">
        <v>13</v>
      </c>
      <c r="AY17" s="38">
        <v>36</v>
      </c>
      <c r="AZ17" s="38">
        <f t="shared" si="42"/>
        <v>2476.1275207172353</v>
      </c>
      <c r="BA17" s="39">
        <f t="shared" si="24"/>
        <v>1.466271351585536E-9</v>
      </c>
      <c r="BB17" s="40">
        <v>13</v>
      </c>
      <c r="BC17" s="38">
        <v>36</v>
      </c>
      <c r="BD17" s="38">
        <f t="shared" si="43"/>
        <v>2459.2463394867195</v>
      </c>
      <c r="BE17" s="39">
        <f t="shared" si="25"/>
        <v>1.3311888191690488E-9</v>
      </c>
      <c r="BF17" s="40">
        <v>13</v>
      </c>
      <c r="BG17" s="38">
        <v>36</v>
      </c>
      <c r="BH17" s="38">
        <f t="shared" si="44"/>
        <v>2442.2692394628634</v>
      </c>
      <c r="BI17" s="39">
        <f t="shared" si="26"/>
        <v>1.1872576952955813E-9</v>
      </c>
      <c r="BJ17" s="40">
        <v>13</v>
      </c>
      <c r="BK17" s="38">
        <v>36</v>
      </c>
      <c r="BL17" s="38">
        <f t="shared" si="45"/>
        <v>2425.1949863930176</v>
      </c>
      <c r="BM17" s="39">
        <f t="shared" si="27"/>
        <v>1.0440479114312056E-9</v>
      </c>
      <c r="BN17" s="40">
        <v>13</v>
      </c>
      <c r="BO17" s="38">
        <v>36</v>
      </c>
      <c r="BP17" s="38">
        <f t="shared" si="46"/>
        <v>2408.0223798110073</v>
      </c>
      <c r="BQ17" s="39">
        <f t="shared" si="28"/>
        <v>9.0734436732706658E-10</v>
      </c>
      <c r="BR17" s="40">
        <v>13</v>
      </c>
      <c r="BS17" s="38">
        <v>36</v>
      </c>
      <c r="BT17" s="38">
        <f t="shared" si="47"/>
        <v>2390.7502567923043</v>
      </c>
      <c r="BU17" s="39">
        <f t="shared" si="29"/>
        <v>7.804928690258988E-10</v>
      </c>
      <c r="BV17" s="40">
        <v>13</v>
      </c>
      <c r="BW17" s="38">
        <v>36</v>
      </c>
      <c r="BX17" s="38">
        <f t="shared" si="48"/>
        <v>2302.859323868664</v>
      </c>
      <c r="BY17" s="39">
        <f t="shared" si="30"/>
        <v>3.2406632520254325E-10</v>
      </c>
      <c r="BZ17" s="40">
        <v>13</v>
      </c>
      <c r="CA17" s="38">
        <v>36</v>
      </c>
      <c r="CB17" s="38">
        <f t="shared" si="49"/>
        <v>2212.3348169191199</v>
      </c>
      <c r="CC17" s="39">
        <f t="shared" si="31"/>
        <v>1.1224435334300633E-10</v>
      </c>
      <c r="CD17" s="40">
        <v>13</v>
      </c>
      <c r="CE17" s="38">
        <v>36</v>
      </c>
      <c r="CF17" s="38">
        <f t="shared" si="50"/>
        <v>2119.09904898382</v>
      </c>
      <c r="CG17" s="39">
        <f t="shared" si="32"/>
        <v>3.2602360441416366E-11</v>
      </c>
      <c r="CH17" s="40">
        <v>13</v>
      </c>
      <c r="CI17" s="38">
        <v>36</v>
      </c>
      <c r="CJ17" s="38">
        <f t="shared" si="51"/>
        <v>2023.1303707390866</v>
      </c>
      <c r="CK17" s="39">
        <f t="shared" si="33"/>
        <v>7.8323966153333429E-12</v>
      </c>
      <c r="CL17" s="40">
        <v>13</v>
      </c>
      <c r="CM17" s="38">
        <v>36</v>
      </c>
      <c r="CN17" s="38">
        <f t="shared" si="52"/>
        <v>1924.4745234380687</v>
      </c>
      <c r="CO17" s="39">
        <f t="shared" si="34"/>
        <v>1.5184325818233956E-12</v>
      </c>
      <c r="CP17" s="40">
        <v>13</v>
      </c>
      <c r="CQ17" s="38">
        <v>36</v>
      </c>
      <c r="CR17" s="38">
        <f t="shared" si="53"/>
        <v>1823.2492661047875</v>
      </c>
      <c r="CS17" s="39">
        <f t="shared" si="35"/>
        <v>2.2961804904846282E-13</v>
      </c>
    </row>
    <row r="18" spans="1:97" x14ac:dyDescent="0.3">
      <c r="A18" s="37" t="s">
        <v>105</v>
      </c>
      <c r="B18" s="37">
        <v>8</v>
      </c>
      <c r="C18" s="37">
        <f>B18*($C$17+1)</f>
        <v>9.4</v>
      </c>
      <c r="D18" s="124">
        <v>0.7</v>
      </c>
      <c r="E18" s="58">
        <f t="shared" si="4"/>
        <v>6.58</v>
      </c>
      <c r="F18" s="59">
        <f t="shared" si="5"/>
        <v>7.4024999999999999</v>
      </c>
      <c r="G18" s="59">
        <f t="shared" si="6"/>
        <v>4.4062500000000009</v>
      </c>
      <c r="H18" s="60">
        <f t="shared" si="7"/>
        <v>55.25297619047619</v>
      </c>
      <c r="I18" s="65">
        <f t="shared" si="8"/>
        <v>181.43999999999997</v>
      </c>
      <c r="J18" s="65">
        <f t="shared" si="9"/>
        <v>2589.23</v>
      </c>
      <c r="K18" s="65">
        <f t="shared" si="10"/>
        <v>1789.9245000000001</v>
      </c>
      <c r="L18" s="53">
        <f t="shared" si="0"/>
        <v>4197.714500000001</v>
      </c>
      <c r="M18" s="76">
        <f t="shared" si="1"/>
        <v>1.0865309130266042E-7</v>
      </c>
      <c r="N18" s="77">
        <f t="shared" si="11"/>
        <v>1.1968817088808691E-2</v>
      </c>
      <c r="O18" s="78">
        <f t="shared" si="12"/>
        <v>0.15008516666918831</v>
      </c>
      <c r="P18" s="89">
        <f t="shared" si="13"/>
        <v>84.873887943078913</v>
      </c>
      <c r="Q18" s="89">
        <f t="shared" si="14"/>
        <v>66.701571390877561</v>
      </c>
      <c r="R18" s="89">
        <f t="shared" si="15"/>
        <v>55.439516645026266</v>
      </c>
      <c r="S18" s="90">
        <f t="shared" si="16"/>
        <v>52.507679954138261</v>
      </c>
      <c r="T18" s="82">
        <f t="shared" si="17"/>
        <v>558.47018266545922</v>
      </c>
      <c r="U18" s="83">
        <f t="shared" si="2"/>
        <v>493.75838222097116</v>
      </c>
      <c r="V18" s="83">
        <f t="shared" si="2"/>
        <v>244.28037021714704</v>
      </c>
      <c r="W18" s="84">
        <f t="shared" si="2"/>
        <v>2901.2055903231453</v>
      </c>
      <c r="X18" s="144">
        <f t="shared" si="3"/>
        <v>4197.7145254267234</v>
      </c>
      <c r="Y18" s="68">
        <v>1679.552531162944</v>
      </c>
      <c r="Z18" s="102">
        <f t="shared" si="18"/>
        <v>8.001401199459329E-6</v>
      </c>
      <c r="AA18" s="7">
        <f>CK20</f>
        <v>5.0841815880206079E-11</v>
      </c>
      <c r="AB18" s="103">
        <f t="shared" si="19"/>
        <v>6.3541140623771701</v>
      </c>
      <c r="AC18" s="32"/>
      <c r="AD18" s="40">
        <v>14</v>
      </c>
      <c r="AE18" s="38">
        <v>38</v>
      </c>
      <c r="AF18" s="38">
        <f t="shared" si="36"/>
        <v>2579.3233444128832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2562.7727938728076</v>
      </c>
      <c r="AK18" s="39">
        <f t="shared" si="38"/>
        <v>1.654108618280128E-9</v>
      </c>
      <c r="AL18" s="40">
        <v>14</v>
      </c>
      <c r="AM18" s="38">
        <v>38</v>
      </c>
      <c r="AN18" s="38">
        <f t="shared" si="39"/>
        <v>2546.1321771719299</v>
      </c>
      <c r="AO18" s="39">
        <f t="shared" si="21"/>
        <v>1.968130666131097E-9</v>
      </c>
      <c r="AP18" s="40">
        <v>14</v>
      </c>
      <c r="AQ18" s="38">
        <v>38</v>
      </c>
      <c r="AR18" s="38">
        <f t="shared" si="40"/>
        <v>2529.4001313850194</v>
      </c>
      <c r="AS18" s="39">
        <f t="shared" si="22"/>
        <v>2.0214589962973206E-9</v>
      </c>
      <c r="AT18" s="40">
        <v>14</v>
      </c>
      <c r="AU18" s="38">
        <v>38</v>
      </c>
      <c r="AV18" s="38">
        <f t="shared" si="41"/>
        <v>2512.5753110558867</v>
      </c>
      <c r="AW18" s="39">
        <f t="shared" si="23"/>
        <v>1.9509554906236789E-9</v>
      </c>
      <c r="AX18" s="40">
        <v>14</v>
      </c>
      <c r="AY18" s="38">
        <v>38</v>
      </c>
      <c r="AZ18" s="38">
        <f t="shared" si="42"/>
        <v>2495.656391199348</v>
      </c>
      <c r="BA18" s="39">
        <f t="shared" si="24"/>
        <v>1.816848704846093E-9</v>
      </c>
      <c r="BB18" s="40">
        <v>14</v>
      </c>
      <c r="BC18" s="38">
        <v>38</v>
      </c>
      <c r="BD18" s="38">
        <f t="shared" si="43"/>
        <v>2478.6420704600314</v>
      </c>
      <c r="BE18" s="39">
        <f t="shared" si="25"/>
        <v>1.6518978157804508E-9</v>
      </c>
      <c r="BF18" s="40">
        <v>14</v>
      </c>
      <c r="BG18" s="38">
        <v>38</v>
      </c>
      <c r="BH18" s="38">
        <f t="shared" si="44"/>
        <v>2461.5310744293042</v>
      </c>
      <c r="BI18" s="39">
        <f t="shared" si="26"/>
        <v>1.4755032011770976E-9</v>
      </c>
      <c r="BJ18" s="40">
        <v>14</v>
      </c>
      <c r="BK18" s="38">
        <v>38</v>
      </c>
      <c r="BL18" s="38">
        <f t="shared" si="45"/>
        <v>2444.3221591201395</v>
      </c>
      <c r="BM18" s="39">
        <f t="shared" si="27"/>
        <v>1.2995116223610797E-9</v>
      </c>
      <c r="BN18" s="40">
        <v>14</v>
      </c>
      <c r="BO18" s="38">
        <v>38</v>
      </c>
      <c r="BP18" s="38">
        <f t="shared" si="46"/>
        <v>2427.014114598453</v>
      </c>
      <c r="BQ18" s="39">
        <f t="shared" si="28"/>
        <v>1.1311229055663823E-9</v>
      </c>
      <c r="BR18" s="40">
        <v>14</v>
      </c>
      <c r="BS18" s="38">
        <v>38</v>
      </c>
      <c r="BT18" s="38">
        <f t="shared" si="47"/>
        <v>2409.6057687678931</v>
      </c>
      <c r="BU18" s="39">
        <f t="shared" si="29"/>
        <v>9.7453681840033271E-10</v>
      </c>
      <c r="BV18" s="40">
        <v>14</v>
      </c>
      <c r="BW18" s="38">
        <v>38</v>
      </c>
      <c r="BX18" s="38">
        <f t="shared" si="48"/>
        <v>2321.0216523828776</v>
      </c>
      <c r="BY18" s="39">
        <f t="shared" si="30"/>
        <v>4.0807833428715837E-10</v>
      </c>
      <c r="BZ18" s="40">
        <v>14</v>
      </c>
      <c r="CA18" s="38">
        <v>38</v>
      </c>
      <c r="CB18" s="38">
        <f t="shared" si="49"/>
        <v>2229.7831913429732</v>
      </c>
      <c r="CC18" s="39">
        <f t="shared" si="31"/>
        <v>1.4268240803294437E-10</v>
      </c>
      <c r="CD18" s="40">
        <v>14</v>
      </c>
      <c r="CE18" s="38">
        <v>38</v>
      </c>
      <c r="CF18" s="38">
        <f t="shared" si="50"/>
        <v>2135.8120859821652</v>
      </c>
      <c r="CG18" s="39">
        <f t="shared" si="32"/>
        <v>4.1883195371127705E-11</v>
      </c>
      <c r="CH18" s="40">
        <v>14</v>
      </c>
      <c r="CI18" s="38">
        <v>38</v>
      </c>
      <c r="CJ18" s="38">
        <f t="shared" si="51"/>
        <v>2039.0865162316045</v>
      </c>
      <c r="CK18" s="39">
        <f t="shared" si="33"/>
        <v>1.0182302711580338E-11</v>
      </c>
      <c r="CL18" s="40">
        <v>14</v>
      </c>
      <c r="CM18" s="38">
        <v>38</v>
      </c>
      <c r="CN18" s="38">
        <f t="shared" si="52"/>
        <v>1939.6525840992826</v>
      </c>
      <c r="CO18" s="39">
        <f t="shared" si="34"/>
        <v>2.0007297211739035E-12</v>
      </c>
      <c r="CP18" s="40">
        <v>14</v>
      </c>
      <c r="CQ18" s="38">
        <v>38</v>
      </c>
      <c r="CR18" s="38">
        <f t="shared" si="53"/>
        <v>1837.6289773581279</v>
      </c>
      <c r="CS18" s="39">
        <f t="shared" si="35"/>
        <v>3.0722017577617938E-13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21.150000000000002</v>
      </c>
      <c r="D19" s="124">
        <v>0.65</v>
      </c>
      <c r="E19" s="58">
        <f t="shared" si="4"/>
        <v>6.11</v>
      </c>
      <c r="F19" s="59">
        <f t="shared" si="5"/>
        <v>6.8737500000000011</v>
      </c>
      <c r="G19" s="59">
        <f t="shared" si="6"/>
        <v>5.140625</v>
      </c>
      <c r="H19" s="60">
        <f t="shared" si="7"/>
        <v>55.25297619047619</v>
      </c>
      <c r="I19" s="65">
        <f t="shared" si="8"/>
        <v>168.48</v>
      </c>
      <c r="J19" s="65">
        <f t="shared" si="9"/>
        <v>2404.2850000000003</v>
      </c>
      <c r="K19" s="65">
        <f t="shared" si="10"/>
        <v>1662.0727500000003</v>
      </c>
      <c r="L19" s="53">
        <f t="shared" si="0"/>
        <v>3897.8777500000006</v>
      </c>
      <c r="M19" s="76">
        <f t="shared" si="1"/>
        <v>1.0874337401216685E-7</v>
      </c>
      <c r="N19" s="77">
        <f t="shared" si="11"/>
        <v>1.397522267578238E-2</v>
      </c>
      <c r="O19" s="78">
        <f t="shared" si="12"/>
        <v>0.15020987637915759</v>
      </c>
      <c r="P19" s="89">
        <f t="shared" si="13"/>
        <v>79.309918973376384</v>
      </c>
      <c r="Q19" s="89">
        <f t="shared" si="14"/>
        <v>62.149738663276956</v>
      </c>
      <c r="R19" s="89">
        <f t="shared" si="15"/>
        <v>51.980634713953073</v>
      </c>
      <c r="S19" s="90">
        <f t="shared" si="16"/>
        <v>49.20783690558617</v>
      </c>
      <c r="T19" s="82">
        <f t="shared" si="17"/>
        <v>484.5836049273297</v>
      </c>
      <c r="U19" s="83">
        <f t="shared" si="2"/>
        <v>427.20176613670003</v>
      </c>
      <c r="V19" s="83">
        <f t="shared" si="2"/>
        <v>267.21295032641501</v>
      </c>
      <c r="W19" s="84">
        <f t="shared" si="2"/>
        <v>2718.8794409291881</v>
      </c>
      <c r="X19" s="144">
        <f t="shared" si="3"/>
        <v>3897.8777623196329</v>
      </c>
      <c r="Y19" s="68">
        <v>1597.6508996887865</v>
      </c>
      <c r="Z19" s="102">
        <f t="shared" si="18"/>
        <v>7.9793007445280693E-6</v>
      </c>
      <c r="AA19" s="7">
        <f>CO20</f>
        <v>9.7686800910152219E-12</v>
      </c>
      <c r="AB19" s="103">
        <f t="shared" si="19"/>
        <v>1.2242526511755116</v>
      </c>
      <c r="AC19" s="32"/>
      <c r="AD19" s="41">
        <v>15</v>
      </c>
      <c r="AE19" s="42">
        <v>40</v>
      </c>
      <c r="AF19" s="42">
        <f t="shared" si="36"/>
        <v>2598.6185236534561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2581.9441631847449</v>
      </c>
      <c r="AK19" s="39">
        <f t="shared" si="38"/>
        <v>2.01336536672354E-9</v>
      </c>
      <c r="AL19" s="41">
        <v>15</v>
      </c>
      <c r="AM19" s="42">
        <v>40</v>
      </c>
      <c r="AN19" s="42">
        <f t="shared" si="39"/>
        <v>2565.1790627960763</v>
      </c>
      <c r="AO19" s="39">
        <f t="shared" si="21"/>
        <v>2.3986692679730967E-9</v>
      </c>
      <c r="AP19" s="41">
        <v>15</v>
      </c>
      <c r="AQ19" s="42">
        <v>40</v>
      </c>
      <c r="AR19" s="42">
        <f t="shared" si="40"/>
        <v>2548.3218493665627</v>
      </c>
      <c r="AS19" s="39">
        <f t="shared" si="22"/>
        <v>2.4668896253062804E-9</v>
      </c>
      <c r="AT19" s="41">
        <v>15</v>
      </c>
      <c r="AU19" s="42">
        <v>40</v>
      </c>
      <c r="AV19" s="42">
        <f t="shared" si="41"/>
        <v>2531.3711673750531</v>
      </c>
      <c r="AW19" s="39">
        <f t="shared" si="23"/>
        <v>2.3840275335679675E-9</v>
      </c>
      <c r="AX19" s="41">
        <v>15</v>
      </c>
      <c r="AY19" s="42">
        <v>40</v>
      </c>
      <c r="AZ19" s="42">
        <f t="shared" si="42"/>
        <v>2514.3256819245175</v>
      </c>
      <c r="BA19" s="39">
        <f t="shared" si="24"/>
        <v>2.2231711881068748E-9</v>
      </c>
      <c r="BB19" s="41">
        <v>15</v>
      </c>
      <c r="BC19" s="42">
        <v>40</v>
      </c>
      <c r="BD19" s="42">
        <f t="shared" si="43"/>
        <v>2497.1840819245294</v>
      </c>
      <c r="BE19" s="39">
        <f t="shared" si="25"/>
        <v>2.0241328414626741E-9</v>
      </c>
      <c r="BF19" s="41">
        <v>15</v>
      </c>
      <c r="BG19" s="42">
        <v>40</v>
      </c>
      <c r="BH19" s="42">
        <f t="shared" si="44"/>
        <v>2479.9450834329582</v>
      </c>
      <c r="BI19" s="39">
        <f t="shared" si="26"/>
        <v>1.8105456811337963E-9</v>
      </c>
      <c r="BJ19" s="41">
        <v>15</v>
      </c>
      <c r="BK19" s="42">
        <v>40</v>
      </c>
      <c r="BL19" s="42">
        <f t="shared" si="45"/>
        <v>2462.6074331568661</v>
      </c>
      <c r="BM19" s="39">
        <f t="shared" si="27"/>
        <v>1.5968906244897223E-9</v>
      </c>
      <c r="BN19" s="41">
        <v>15</v>
      </c>
      <c r="BO19" s="42">
        <v>40</v>
      </c>
      <c r="BP19" s="42">
        <f t="shared" si="46"/>
        <v>2445.1699121110105</v>
      </c>
      <c r="BQ19" s="39">
        <f t="shared" si="28"/>
        <v>1.3920121505435343E-9</v>
      </c>
      <c r="BR19" s="41">
        <v>15</v>
      </c>
      <c r="BS19" s="42">
        <v>40</v>
      </c>
      <c r="BT19" s="42">
        <f t="shared" si="47"/>
        <v>2427.6313394309122</v>
      </c>
      <c r="BU19" s="39">
        <f t="shared" si="29"/>
        <v>1.2011096432054473E-9</v>
      </c>
      <c r="BV19" s="41">
        <v>15</v>
      </c>
      <c r="BW19" s="42">
        <v>40</v>
      </c>
      <c r="BX19" s="42">
        <f t="shared" si="48"/>
        <v>2338.3845506410512</v>
      </c>
      <c r="BY19" s="39">
        <f t="shared" si="30"/>
        <v>5.0698232370897161E-10</v>
      </c>
      <c r="BZ19" s="41">
        <v>15</v>
      </c>
      <c r="CA19" s="42">
        <v>40</v>
      </c>
      <c r="CB19" s="42">
        <f t="shared" si="49"/>
        <v>2246.4635608041208</v>
      </c>
      <c r="CC19" s="39">
        <f t="shared" si="31"/>
        <v>1.7884475589414684E-10</v>
      </c>
      <c r="CD19" s="41">
        <v>15</v>
      </c>
      <c r="CE19" s="42">
        <v>40</v>
      </c>
      <c r="CF19" s="42">
        <f t="shared" si="50"/>
        <v>2151.7894845167348</v>
      </c>
      <c r="CG19" s="39">
        <f t="shared" si="32"/>
        <v>5.3022723260646908E-11</v>
      </c>
      <c r="CH19" s="41">
        <v>15</v>
      </c>
      <c r="CI19" s="42">
        <v>40</v>
      </c>
      <c r="CJ19" s="42">
        <f t="shared" si="51"/>
        <v>2054.3403384803505</v>
      </c>
      <c r="CK19" s="39">
        <f t="shared" si="33"/>
        <v>1.3035470147194155E-11</v>
      </c>
      <c r="CL19" s="41">
        <v>15</v>
      </c>
      <c r="CM19" s="42">
        <v>40</v>
      </c>
      <c r="CN19" s="42">
        <f t="shared" si="52"/>
        <v>1954.1625695788873</v>
      </c>
      <c r="CO19" s="39">
        <f t="shared" si="34"/>
        <v>2.5939926035750906E-12</v>
      </c>
      <c r="CP19" s="41">
        <v>15</v>
      </c>
      <c r="CQ19" s="42">
        <v>40</v>
      </c>
      <c r="CR19" s="42">
        <f t="shared" si="53"/>
        <v>1851.3757534545007</v>
      </c>
      <c r="CS19" s="39">
        <f t="shared" si="35"/>
        <v>4.041024750602119E-13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29.375</v>
      </c>
      <c r="D20" s="125">
        <v>0.6</v>
      </c>
      <c r="E20" s="61">
        <f t="shared" si="4"/>
        <v>5.64</v>
      </c>
      <c r="F20" s="62">
        <f t="shared" si="5"/>
        <v>6.3450000000000006</v>
      </c>
      <c r="G20" s="62">
        <f t="shared" si="6"/>
        <v>5.875</v>
      </c>
      <c r="H20" s="63">
        <f t="shared" si="7"/>
        <v>55.25297619047619</v>
      </c>
      <c r="I20" s="66">
        <f t="shared" si="8"/>
        <v>155.51999999999998</v>
      </c>
      <c r="J20" s="66">
        <f t="shared" si="9"/>
        <v>2219.3399999999997</v>
      </c>
      <c r="K20" s="66">
        <f t="shared" si="10"/>
        <v>1534.2210000000002</v>
      </c>
      <c r="L20" s="54">
        <f t="shared" si="0"/>
        <v>3598.0409999999997</v>
      </c>
      <c r="M20" s="79">
        <f t="shared" si="1"/>
        <v>1.0883380688299908E-7</v>
      </c>
      <c r="N20" s="80">
        <f t="shared" si="11"/>
        <v>1.5984965385940492E-2</v>
      </c>
      <c r="O20" s="81">
        <f t="shared" si="12"/>
        <v>0.15033479351063081</v>
      </c>
      <c r="P20" s="89">
        <f t="shared" si="13"/>
        <v>73.63639343960196</v>
      </c>
      <c r="Q20" s="89">
        <f t="shared" si="14"/>
        <v>57.551400290318412</v>
      </c>
      <c r="R20" s="89">
        <f t="shared" si="15"/>
        <v>48.449623812937439</v>
      </c>
      <c r="S20" s="90">
        <f t="shared" si="16"/>
        <v>45.842355381481106</v>
      </c>
      <c r="T20" s="85">
        <f t="shared" si="17"/>
        <v>415.30925899935505</v>
      </c>
      <c r="U20" s="86">
        <f t="shared" si="2"/>
        <v>365.16363484207034</v>
      </c>
      <c r="V20" s="86">
        <f t="shared" si="2"/>
        <v>284.64153990100743</v>
      </c>
      <c r="W20" s="87">
        <f t="shared" si="2"/>
        <v>2532.9265704083236</v>
      </c>
      <c r="X20" s="145">
        <f t="shared" si="3"/>
        <v>3598.0410041507566</v>
      </c>
      <c r="Y20" s="69">
        <v>1513.6162078910313</v>
      </c>
      <c r="Z20" s="104">
        <f t="shared" si="18"/>
        <v>7.9571635313555952E-6</v>
      </c>
      <c r="AA20" s="105">
        <f>CS20</f>
        <v>1.4650915333640168E-12</v>
      </c>
      <c r="AB20" s="106">
        <f t="shared" si="19"/>
        <v>0.18412233550193502</v>
      </c>
      <c r="AC20" s="32"/>
      <c r="AF20" s="49" t="s">
        <v>187</v>
      </c>
      <c r="AG20" s="50">
        <f>SUM(AG4:AG19)</f>
        <v>0</v>
      </c>
      <c r="AJ20" s="49" t="s">
        <v>187</v>
      </c>
      <c r="AK20" s="50">
        <f>SUM(AK4:AK19)</f>
        <v>9.2027709660920299E-9</v>
      </c>
      <c r="AN20" s="49" t="s">
        <v>187</v>
      </c>
      <c r="AO20" s="50">
        <f>SUM(AO4:AO19)</f>
        <v>1.0915033981351626E-8</v>
      </c>
      <c r="AR20" s="49" t="s">
        <v>187</v>
      </c>
      <c r="AS20" s="50">
        <f>SUM(AS4:AS19)</f>
        <v>1.1174755464153819E-8</v>
      </c>
      <c r="AV20" s="49" t="s">
        <v>187</v>
      </c>
      <c r="AW20" s="50">
        <f>SUM(AW4:AW19)</f>
        <v>1.0749975564818348E-8</v>
      </c>
      <c r="AZ20" s="49" t="s">
        <v>187</v>
      </c>
      <c r="BA20" s="50">
        <f>SUM(BA4:BA19)</f>
        <v>9.978166345315214E-9</v>
      </c>
      <c r="BD20" s="49" t="s">
        <v>187</v>
      </c>
      <c r="BE20" s="50">
        <f>SUM(BE4:BE19)</f>
        <v>9.0421476047063962E-9</v>
      </c>
      <c r="BH20" s="49" t="s">
        <v>187</v>
      </c>
      <c r="BI20" s="50">
        <f>SUM(BI4:BI19)</f>
        <v>8.0495077439933423E-9</v>
      </c>
      <c r="BL20" s="49" t="s">
        <v>187</v>
      </c>
      <c r="BM20" s="50">
        <f>SUM(BM4:BM19)</f>
        <v>7.0653575203642823E-9</v>
      </c>
      <c r="BP20" s="49" t="s">
        <v>187</v>
      </c>
      <c r="BQ20" s="50">
        <f>SUM(BQ4:BQ19)</f>
        <v>6.128756612649394E-9</v>
      </c>
      <c r="BT20" s="49" t="s">
        <v>187</v>
      </c>
      <c r="BU20" s="50">
        <f>SUM(BU4:BU19)</f>
        <v>5.2620257263369379E-9</v>
      </c>
      <c r="BX20" s="49" t="s">
        <v>187</v>
      </c>
      <c r="BY20" s="50">
        <f>SUM(BY4:BY19)</f>
        <v>2.1642279016463688E-9</v>
      </c>
      <c r="CB20" s="49" t="s">
        <v>187</v>
      </c>
      <c r="CC20" s="50">
        <f>SUM(CC4:CC19)</f>
        <v>7.4248127423097184E-10</v>
      </c>
      <c r="CF20" s="49" t="s">
        <v>187</v>
      </c>
      <c r="CG20" s="50">
        <f>SUM(CG4:CG19)</f>
        <v>2.1361600081567683E-10</v>
      </c>
      <c r="CJ20" s="49" t="s">
        <v>187</v>
      </c>
      <c r="CK20" s="50">
        <f>SUM(CK4:CK19)</f>
        <v>5.0841815880206079E-11</v>
      </c>
      <c r="CN20" s="49" t="s">
        <v>187</v>
      </c>
      <c r="CO20" s="50">
        <f>SUM(CO4:CO19)</f>
        <v>9.7686800910152219E-12</v>
      </c>
      <c r="CR20" s="49" t="s">
        <v>187</v>
      </c>
      <c r="CS20" s="50">
        <f>SUM(CS4:CS19)</f>
        <v>1.4650915333640168E-12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4.4202380952380951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</mergeCells>
  <pageMargins left="0.7" right="0.7" top="0.75" bottom="0.75" header="0.3" footer="0.3"/>
  <drawing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5"/>
  <dimension ref="A1:CS38"/>
  <sheetViews>
    <sheetView topLeftCell="D1" zoomScale="60" zoomScaleNormal="60" workbookViewId="0">
      <selection activeCell="AB4" sqref="AB4:AB20"/>
    </sheetView>
  </sheetViews>
  <sheetFormatPr defaultColWidth="9.109375" defaultRowHeight="14.4" x14ac:dyDescent="0.3"/>
  <cols>
    <col min="1" max="1" width="42.33203125" style="37" customWidth="1"/>
    <col min="2" max="2" width="16.5546875" style="37" customWidth="1"/>
    <col min="3" max="3" width="21.88671875" style="37" customWidth="1"/>
    <col min="4" max="4" width="15.5546875" style="37" customWidth="1"/>
    <col min="5" max="5" width="16.44140625" style="37" customWidth="1"/>
    <col min="6" max="7" width="9.109375" style="37"/>
    <col min="8" max="8" width="11.6640625" style="37" customWidth="1"/>
    <col min="9" max="9" width="13.5546875" style="37" customWidth="1"/>
    <col min="10" max="10" width="15.33203125" style="37" customWidth="1"/>
    <col min="11" max="11" width="13.5546875" style="37" customWidth="1"/>
    <col min="12" max="12" width="13" style="37" customWidth="1"/>
    <col min="13" max="13" width="13.109375" style="37" customWidth="1"/>
    <col min="14" max="14" width="13.6640625" style="37" customWidth="1"/>
    <col min="15" max="15" width="14" style="37" customWidth="1"/>
    <col min="16" max="17" width="9.109375" style="37" customWidth="1"/>
    <col min="18" max="18" width="12" style="37" customWidth="1"/>
    <col min="19" max="20" width="9.109375" style="37" customWidth="1"/>
    <col min="21" max="21" width="13.33203125" style="37" customWidth="1"/>
    <col min="22" max="23" width="9.109375" style="37" customWidth="1"/>
    <col min="24" max="24" width="14" style="37" customWidth="1"/>
    <col min="25" max="25" width="13.109375" style="37" customWidth="1"/>
    <col min="26" max="29" width="13.109375" style="46" customWidth="1"/>
    <col min="30" max="30" width="14.5546875" style="37" customWidth="1"/>
    <col min="31" max="31" width="13.88671875" style="37" customWidth="1"/>
    <col min="32" max="32" width="13.5546875" style="37" customWidth="1"/>
    <col min="33" max="33" width="14" style="37" customWidth="1"/>
    <col min="34" max="34" width="16.33203125" style="37" customWidth="1"/>
    <col min="35" max="35" width="16" style="37" customWidth="1"/>
    <col min="36" max="37" width="15.5546875" style="37" customWidth="1"/>
    <col min="38" max="38" width="15.88671875" style="37" customWidth="1"/>
    <col min="39" max="39" width="16.109375" style="37" customWidth="1"/>
    <col min="40" max="40" width="14.33203125" style="37" customWidth="1"/>
    <col min="41" max="41" width="17.5546875" style="37" customWidth="1"/>
    <col min="42" max="42" width="16.88671875" style="37" customWidth="1"/>
    <col min="43" max="43" width="13.88671875" style="37" customWidth="1"/>
    <col min="44" max="44" width="15.88671875" style="37" customWidth="1"/>
    <col min="45" max="45" width="16" style="37" customWidth="1"/>
    <col min="46" max="46" width="18" style="37" customWidth="1"/>
    <col min="47" max="47" width="16.6640625" style="37" customWidth="1"/>
    <col min="48" max="48" width="16.109375" style="37" customWidth="1"/>
    <col min="49" max="49" width="13.33203125" style="37" customWidth="1"/>
    <col min="50" max="50" width="15" style="37" customWidth="1"/>
    <col min="51" max="51" width="14.33203125" style="37" customWidth="1"/>
    <col min="52" max="52" width="14.44140625" style="37" customWidth="1"/>
    <col min="53" max="53" width="12.88671875" style="37" customWidth="1"/>
    <col min="54" max="54" width="13.109375" style="37" customWidth="1"/>
    <col min="55" max="55" width="12.88671875" style="37" customWidth="1"/>
    <col min="56" max="56" width="12" style="37" customWidth="1"/>
    <col min="57" max="57" width="11.88671875" style="37" customWidth="1"/>
    <col min="58" max="58" width="16.44140625" style="37" customWidth="1"/>
    <col min="59" max="59" width="14" style="37" customWidth="1"/>
    <col min="60" max="60" width="14.33203125" style="37" customWidth="1"/>
    <col min="61" max="61" width="16" style="37" customWidth="1"/>
    <col min="62" max="62" width="13" style="37" customWidth="1"/>
    <col min="63" max="63" width="15.33203125" style="37" customWidth="1"/>
    <col min="64" max="65" width="17.88671875" style="37" customWidth="1"/>
    <col min="66" max="66" width="14.88671875" style="37" customWidth="1"/>
    <col min="67" max="67" width="13.109375" style="37" customWidth="1"/>
    <col min="68" max="68" width="15.109375" style="37" customWidth="1"/>
    <col min="69" max="69" width="14.33203125" style="37" customWidth="1"/>
    <col min="70" max="71" width="15" style="37" customWidth="1"/>
    <col min="72" max="72" width="12.88671875" style="37" customWidth="1"/>
    <col min="73" max="73" width="13.88671875" style="37" customWidth="1"/>
    <col min="74" max="74" width="15.44140625" style="37" customWidth="1"/>
    <col min="75" max="75" width="14.44140625" style="37" customWidth="1"/>
    <col min="76" max="76" width="13.88671875" style="37" customWidth="1"/>
    <col min="77" max="77" width="13.6640625" style="37" customWidth="1"/>
    <col min="78" max="78" width="14" style="37" customWidth="1"/>
    <col min="79" max="79" width="14.109375" style="37" customWidth="1"/>
    <col min="80" max="80" width="12.109375" style="37" customWidth="1"/>
    <col min="81" max="81" width="12.5546875" style="37" customWidth="1"/>
    <col min="82" max="82" width="13.88671875" style="37" customWidth="1"/>
    <col min="83" max="83" width="12.88671875" style="37" customWidth="1"/>
    <col min="84" max="84" width="12.33203125" style="37" customWidth="1"/>
    <col min="85" max="85" width="12.44140625" style="37" customWidth="1"/>
    <col min="86" max="86" width="15.109375" style="37" customWidth="1"/>
    <col min="87" max="87" width="13.6640625" style="37" customWidth="1"/>
    <col min="88" max="88" width="12.33203125" style="37" customWidth="1"/>
    <col min="89" max="89" width="13" style="37" customWidth="1"/>
    <col min="90" max="90" width="16.44140625" style="37" customWidth="1"/>
    <col min="91" max="91" width="16.33203125" style="37" customWidth="1"/>
    <col min="92" max="92" width="13.44140625" style="37" customWidth="1"/>
    <col min="93" max="94" width="15.109375" style="37" customWidth="1"/>
    <col min="95" max="95" width="14.5546875" style="37" customWidth="1"/>
    <col min="96" max="96" width="13.88671875" style="37" customWidth="1"/>
    <col min="97" max="97" width="16.88671875" style="37" customWidth="1"/>
    <col min="98" max="16384" width="9.109375" style="37"/>
  </cols>
  <sheetData>
    <row r="1" spans="1:97" ht="15" thickBo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97" ht="15" thickBot="1" x14ac:dyDescent="0.35">
      <c r="D2"/>
      <c r="E2" s="220" t="s">
        <v>162</v>
      </c>
      <c r="F2" s="221"/>
      <c r="G2" s="221"/>
      <c r="H2" s="222"/>
      <c r="I2" s="217" t="s">
        <v>158</v>
      </c>
      <c r="J2" s="218"/>
      <c r="K2" s="218"/>
      <c r="L2" s="219"/>
      <c r="M2" s="214" t="s">
        <v>161</v>
      </c>
      <c r="N2" s="215"/>
      <c r="O2" s="216"/>
      <c r="P2" s="236" t="s">
        <v>160</v>
      </c>
      <c r="Q2" s="237"/>
      <c r="R2" s="237"/>
      <c r="S2" s="238"/>
      <c r="T2" s="239" t="s">
        <v>163</v>
      </c>
      <c r="U2" s="240"/>
      <c r="V2" s="240"/>
      <c r="W2" s="241"/>
      <c r="X2" s="231" t="s">
        <v>159</v>
      </c>
      <c r="Y2" s="232"/>
      <c r="Z2" s="233" t="s">
        <v>204</v>
      </c>
      <c r="AA2" s="234"/>
      <c r="AB2" s="235"/>
      <c r="AC2" s="48"/>
      <c r="AD2" s="228" t="s">
        <v>182</v>
      </c>
      <c r="AE2" s="229"/>
      <c r="AF2" s="229"/>
      <c r="AG2" s="230"/>
      <c r="AH2" s="228" t="s">
        <v>183</v>
      </c>
      <c r="AI2" s="229"/>
      <c r="AJ2" s="229"/>
      <c r="AK2" s="230"/>
      <c r="AL2" s="228" t="s">
        <v>184</v>
      </c>
      <c r="AM2" s="229"/>
      <c r="AN2" s="229"/>
      <c r="AO2" s="230"/>
      <c r="AP2" s="228" t="s">
        <v>185</v>
      </c>
      <c r="AQ2" s="229"/>
      <c r="AR2" s="229"/>
      <c r="AS2" s="230"/>
      <c r="AT2" s="228" t="s">
        <v>186</v>
      </c>
      <c r="AU2" s="229"/>
      <c r="AV2" s="229"/>
      <c r="AW2" s="230"/>
      <c r="AX2" s="228" t="s">
        <v>191</v>
      </c>
      <c r="AY2" s="229"/>
      <c r="AZ2" s="229"/>
      <c r="BA2" s="230"/>
      <c r="BB2" s="228" t="s">
        <v>192</v>
      </c>
      <c r="BC2" s="229"/>
      <c r="BD2" s="229"/>
      <c r="BE2" s="230"/>
      <c r="BF2" s="228" t="s">
        <v>193</v>
      </c>
      <c r="BG2" s="229"/>
      <c r="BH2" s="229"/>
      <c r="BI2" s="230"/>
      <c r="BJ2" s="228" t="s">
        <v>194</v>
      </c>
      <c r="BK2" s="229"/>
      <c r="BL2" s="229"/>
      <c r="BM2" s="230"/>
      <c r="BN2" s="228" t="s">
        <v>195</v>
      </c>
      <c r="BO2" s="229"/>
      <c r="BP2" s="229"/>
      <c r="BQ2" s="230"/>
      <c r="BR2" s="228" t="s">
        <v>196</v>
      </c>
      <c r="BS2" s="229"/>
      <c r="BT2" s="229"/>
      <c r="BU2" s="230"/>
      <c r="BV2" s="228" t="s">
        <v>197</v>
      </c>
      <c r="BW2" s="229"/>
      <c r="BX2" s="229"/>
      <c r="BY2" s="230"/>
      <c r="BZ2" s="228" t="s">
        <v>198</v>
      </c>
      <c r="CA2" s="229"/>
      <c r="CB2" s="229"/>
      <c r="CC2" s="230"/>
      <c r="CD2" s="228" t="s">
        <v>199</v>
      </c>
      <c r="CE2" s="229"/>
      <c r="CF2" s="229"/>
      <c r="CG2" s="230"/>
      <c r="CH2" s="228" t="s">
        <v>200</v>
      </c>
      <c r="CI2" s="229"/>
      <c r="CJ2" s="229"/>
      <c r="CK2" s="230"/>
      <c r="CL2" s="228" t="s">
        <v>201</v>
      </c>
      <c r="CM2" s="229"/>
      <c r="CN2" s="229"/>
      <c r="CO2" s="230"/>
      <c r="CP2" s="228" t="s">
        <v>202</v>
      </c>
      <c r="CQ2" s="229"/>
      <c r="CR2" s="229"/>
      <c r="CS2" s="230"/>
    </row>
    <row r="3" spans="1:97" ht="72.599999999999994" thickBot="1" x14ac:dyDescent="0.35">
      <c r="A3" s="108" t="s">
        <v>140</v>
      </c>
      <c r="B3" s="109">
        <v>1600</v>
      </c>
      <c r="C3" s="110" t="s">
        <v>141</v>
      </c>
      <c r="D3" s="115" t="s">
        <v>203</v>
      </c>
      <c r="E3" s="126" t="s">
        <v>126</v>
      </c>
      <c r="F3" s="127" t="s">
        <v>127</v>
      </c>
      <c r="G3" s="127" t="s">
        <v>128</v>
      </c>
      <c r="H3" s="122" t="s">
        <v>129</v>
      </c>
      <c r="I3" s="141" t="s">
        <v>152</v>
      </c>
      <c r="J3" s="142" t="s">
        <v>153</v>
      </c>
      <c r="K3" s="142" t="s">
        <v>154</v>
      </c>
      <c r="L3" s="143" t="s">
        <v>151</v>
      </c>
      <c r="M3" s="139" t="s">
        <v>155</v>
      </c>
      <c r="N3" s="139" t="s">
        <v>156</v>
      </c>
      <c r="O3" s="140" t="s">
        <v>157</v>
      </c>
      <c r="P3" s="70" t="s">
        <v>174</v>
      </c>
      <c r="Q3" s="70" t="s">
        <v>173</v>
      </c>
      <c r="R3" s="70" t="s">
        <v>172</v>
      </c>
      <c r="S3" s="70" t="s">
        <v>171</v>
      </c>
      <c r="T3" s="93" t="s">
        <v>170</v>
      </c>
      <c r="U3" s="93" t="s">
        <v>169</v>
      </c>
      <c r="V3" s="93" t="s">
        <v>168</v>
      </c>
      <c r="W3" s="93" t="s">
        <v>167</v>
      </c>
      <c r="X3" s="94" t="s">
        <v>151</v>
      </c>
      <c r="Y3" s="95" t="s">
        <v>166</v>
      </c>
      <c r="Z3" s="96" t="s">
        <v>188</v>
      </c>
      <c r="AA3" s="97" t="s">
        <v>189</v>
      </c>
      <c r="AB3" s="98" t="s">
        <v>190</v>
      </c>
      <c r="AC3" s="47"/>
      <c r="AD3" s="43" t="s">
        <v>175</v>
      </c>
      <c r="AE3" s="44" t="s">
        <v>131</v>
      </c>
      <c r="AF3" s="44" t="s">
        <v>133</v>
      </c>
      <c r="AG3" s="45" t="s">
        <v>132</v>
      </c>
      <c r="AH3" s="43" t="s">
        <v>175</v>
      </c>
      <c r="AI3" s="44" t="s">
        <v>131</v>
      </c>
      <c r="AJ3" s="44" t="s">
        <v>133</v>
      </c>
      <c r="AK3" s="45" t="s">
        <v>132</v>
      </c>
      <c r="AL3" s="43" t="s">
        <v>175</v>
      </c>
      <c r="AM3" s="44" t="s">
        <v>131</v>
      </c>
      <c r="AN3" s="44" t="s">
        <v>133</v>
      </c>
      <c r="AO3" s="45" t="s">
        <v>132</v>
      </c>
      <c r="AP3" s="43" t="s">
        <v>175</v>
      </c>
      <c r="AQ3" s="44" t="s">
        <v>131</v>
      </c>
      <c r="AR3" s="44" t="s">
        <v>133</v>
      </c>
      <c r="AS3" s="45" t="s">
        <v>132</v>
      </c>
      <c r="AT3" s="43" t="s">
        <v>175</v>
      </c>
      <c r="AU3" s="44" t="s">
        <v>131</v>
      </c>
      <c r="AV3" s="44" t="s">
        <v>133</v>
      </c>
      <c r="AW3" s="45" t="s">
        <v>132</v>
      </c>
      <c r="AX3" s="43" t="s">
        <v>175</v>
      </c>
      <c r="AY3" s="44" t="s">
        <v>131</v>
      </c>
      <c r="AZ3" s="44" t="s">
        <v>133</v>
      </c>
      <c r="BA3" s="45" t="s">
        <v>132</v>
      </c>
      <c r="BB3" s="43" t="s">
        <v>175</v>
      </c>
      <c r="BC3" s="44" t="s">
        <v>131</v>
      </c>
      <c r="BD3" s="44" t="s">
        <v>133</v>
      </c>
      <c r="BE3" s="45" t="s">
        <v>132</v>
      </c>
      <c r="BF3" s="43" t="s">
        <v>175</v>
      </c>
      <c r="BG3" s="44" t="s">
        <v>131</v>
      </c>
      <c r="BH3" s="44" t="s">
        <v>133</v>
      </c>
      <c r="BI3" s="45" t="s">
        <v>132</v>
      </c>
      <c r="BJ3" s="43" t="s">
        <v>175</v>
      </c>
      <c r="BK3" s="44" t="s">
        <v>131</v>
      </c>
      <c r="BL3" s="44" t="s">
        <v>133</v>
      </c>
      <c r="BM3" s="45" t="s">
        <v>132</v>
      </c>
      <c r="BN3" s="43" t="s">
        <v>175</v>
      </c>
      <c r="BO3" s="44" t="s">
        <v>131</v>
      </c>
      <c r="BP3" s="44" t="s">
        <v>133</v>
      </c>
      <c r="BQ3" s="45" t="s">
        <v>132</v>
      </c>
      <c r="BR3" s="43" t="s">
        <v>175</v>
      </c>
      <c r="BS3" s="44" t="s">
        <v>131</v>
      </c>
      <c r="BT3" s="44" t="s">
        <v>133</v>
      </c>
      <c r="BU3" s="45" t="s">
        <v>132</v>
      </c>
      <c r="BV3" s="43" t="s">
        <v>175</v>
      </c>
      <c r="BW3" s="44" t="s">
        <v>131</v>
      </c>
      <c r="BX3" s="44" t="s">
        <v>133</v>
      </c>
      <c r="BY3" s="45" t="s">
        <v>132</v>
      </c>
      <c r="BZ3" s="43" t="s">
        <v>175</v>
      </c>
      <c r="CA3" s="44" t="s">
        <v>131</v>
      </c>
      <c r="CB3" s="44" t="s">
        <v>133</v>
      </c>
      <c r="CC3" s="45" t="s">
        <v>132</v>
      </c>
      <c r="CD3" s="43" t="s">
        <v>175</v>
      </c>
      <c r="CE3" s="44" t="s">
        <v>131</v>
      </c>
      <c r="CF3" s="44" t="s">
        <v>133</v>
      </c>
      <c r="CG3" s="45" t="s">
        <v>132</v>
      </c>
      <c r="CH3" s="43" t="s">
        <v>175</v>
      </c>
      <c r="CI3" s="44" t="s">
        <v>131</v>
      </c>
      <c r="CJ3" s="44" t="s">
        <v>133</v>
      </c>
      <c r="CK3" s="45" t="s">
        <v>132</v>
      </c>
      <c r="CL3" s="43" t="s">
        <v>175</v>
      </c>
      <c r="CM3" s="44" t="s">
        <v>131</v>
      </c>
      <c r="CN3" s="44" t="s">
        <v>133</v>
      </c>
      <c r="CO3" s="45" t="s">
        <v>132</v>
      </c>
      <c r="CP3" s="43" t="s">
        <v>175</v>
      </c>
      <c r="CQ3" s="44" t="s">
        <v>131</v>
      </c>
      <c r="CR3" s="44" t="s">
        <v>133</v>
      </c>
      <c r="CS3" s="45" t="s">
        <v>132</v>
      </c>
    </row>
    <row r="4" spans="1:97" x14ac:dyDescent="0.3">
      <c r="A4" s="112" t="s">
        <v>177</v>
      </c>
      <c r="B4" s="113">
        <f>B3/4</f>
        <v>400</v>
      </c>
      <c r="C4" s="114" t="s">
        <v>141</v>
      </c>
      <c r="D4" s="123">
        <v>1</v>
      </c>
      <c r="E4" s="119">
        <f>$C$18*D4</f>
        <v>9.6</v>
      </c>
      <c r="F4" s="120">
        <f>($C$19*D4)/2</f>
        <v>10.799999999999999</v>
      </c>
      <c r="G4" s="120">
        <f>$B$15*(1-D4)*($C$17+1)</f>
        <v>0</v>
      </c>
      <c r="H4" s="121">
        <f>$B$15*$C$21</f>
        <v>56.428571428571431</v>
      </c>
      <c r="I4" s="67">
        <f>D4*ABS($B$36)</f>
        <v>259.2</v>
      </c>
      <c r="J4" s="67">
        <f>E4*ABS($B$35)</f>
        <v>3777.6</v>
      </c>
      <c r="K4" s="67">
        <f>F4*ABS($B$33)</f>
        <v>2611.44</v>
      </c>
      <c r="L4" s="146">
        <f t="shared" ref="L4:L20" si="0">(K4+J4)-I4</f>
        <v>6129.84</v>
      </c>
      <c r="M4" s="73">
        <f t="shared" ref="M4:M20" si="1">$B$12/(D4+$B$15*(1+$B$21))</f>
        <v>1.0811452759282032E-7</v>
      </c>
      <c r="N4" s="74">
        <f>(G4*M4)/($B$5*10^-6)</f>
        <v>0</v>
      </c>
      <c r="O4" s="75">
        <f>(H4*M4)/($B$5*10^-6)</f>
        <v>0.15251870856844296</v>
      </c>
      <c r="P4" s="89">
        <f>((($B$30*(Y4^6)+$B$29*(Y4^5)+$B$28 *(Y4^4)+$B$27*(Y4^3)+$B$26*(Y4^2)+$B$25*(Y4)+$B$24)))*($C$17+1)</f>
        <v>116.09661464091963</v>
      </c>
      <c r="Q4" s="89">
        <f>((($C$30*(Y4^6)+$C$29*(Y4^5)+$C$28 *(Y4^4)+$C$27*(Y4^3)+$C$26*(Y4^2)+$C$25*(Y4)+$C$24)))*($C$17+1)</f>
        <v>92.79131762904457</v>
      </c>
      <c r="R4" s="89">
        <f>((($D$30*(Y4^6)+$D$29*(Y4^5)+$D$28 *(Y4^4)+$D$27*(Y4^3)+$D$26*(Y4^2)+$D$25*(Y4)+$D$24)))*($C$17+1)</f>
        <v>74.961624835998251</v>
      </c>
      <c r="S4" s="90">
        <f>((($E$30*(Y4^6)+$E$29*(Y4^5)+$E$28 *(Y4^4)+$E$27*(Y4^3)+$E$26*(Y4^2)+$E$25*(Y4)+$E$24)))*($C$17+1)</f>
        <v>71.119402245655564</v>
      </c>
      <c r="T4" s="82">
        <f>P4*E4</f>
        <v>1114.5275005528283</v>
      </c>
      <c r="U4" s="83">
        <f t="shared" ref="U4:W20" si="2">Q4*F4</f>
        <v>1002.1462303936812</v>
      </c>
      <c r="V4" s="83">
        <f t="shared" si="2"/>
        <v>0</v>
      </c>
      <c r="W4" s="84">
        <f t="shared" si="2"/>
        <v>4013.1662695762784</v>
      </c>
      <c r="X4" s="144">
        <f t="shared" ref="X4:X20" si="3">W4+V4+U4+T4</f>
        <v>6129.8400005227877</v>
      </c>
      <c r="Y4" s="68">
        <v>2092.0861724053839</v>
      </c>
      <c r="Z4" s="99">
        <f>M4*(E4+F4+G4+H4)</f>
        <v>8.3062847056312525E-6</v>
      </c>
      <c r="AA4" s="100">
        <f>AG20</f>
        <v>0</v>
      </c>
      <c r="AB4" s="101">
        <f>(AA4/Z4)*10^6</f>
        <v>0</v>
      </c>
      <c r="AC4" s="32"/>
      <c r="AD4" s="40">
        <v>0</v>
      </c>
      <c r="AE4" s="38">
        <v>10</v>
      </c>
      <c r="AF4" s="38">
        <f>Y4</f>
        <v>2092.0861724053839</v>
      </c>
      <c r="AG4" s="39">
        <f>(($B$11*$O$4*($N$4^0.5)*EXP($B$10/AF4))/($B$6*6))*($B$5*10^-6)</f>
        <v>0</v>
      </c>
      <c r="AH4" s="40">
        <v>0</v>
      </c>
      <c r="AI4" s="38">
        <v>10</v>
      </c>
      <c r="AJ4" s="38">
        <f>Y5</f>
        <v>2078.6613815529308</v>
      </c>
      <c r="AK4" s="39">
        <f>(($B$11*$O$5*($N$5^0.5)*EXP($B$10/AJ4))/($B$6*6))*($B$5*10^-6)</f>
        <v>3.5887727404310893E-12</v>
      </c>
      <c r="AL4" s="40">
        <v>0</v>
      </c>
      <c r="AM4" s="38">
        <v>10</v>
      </c>
      <c r="AN4" s="38">
        <f>Y6</f>
        <v>2065.1628454311403</v>
      </c>
      <c r="AO4" s="39">
        <f>(($B$11*$O$6*($N$6^0.5)*EXP($B$10/AN4))/($B$6*6))*($B$5*10^-6)</f>
        <v>4.1013647846120012E-12</v>
      </c>
      <c r="AP4" s="40">
        <v>0</v>
      </c>
      <c r="AQ4" s="38">
        <v>10</v>
      </c>
      <c r="AR4" s="38">
        <f>Y7</f>
        <v>2051.5895473179494</v>
      </c>
      <c r="AS4" s="39">
        <f>(($B$11*$O$7*($N$7^0.5)*EXP($B$10/AR4))/($B$6*6))*($B$5*10^-6)</f>
        <v>4.0429576281080328E-12</v>
      </c>
      <c r="AT4" s="40">
        <v>0</v>
      </c>
      <c r="AU4" s="38">
        <v>10</v>
      </c>
      <c r="AV4" s="38">
        <f>Y8</f>
        <v>2037.9404880649711</v>
      </c>
      <c r="AW4" s="39">
        <f>(($B$11*$O$8*($N$8^0.5)*EXP($B$10/AV4))/($B$6*6))*($B$5*10^-6)</f>
        <v>3.7419600958983761E-12</v>
      </c>
      <c r="AX4" s="40">
        <v>0</v>
      </c>
      <c r="AY4" s="38">
        <v>10</v>
      </c>
      <c r="AZ4" s="38">
        <f>Y9</f>
        <v>2024.2146885215218</v>
      </c>
      <c r="BA4" s="39">
        <f>(($B$11*$O$9*($N$9^0.5)*EXP($B$10/AZ4))/($B$6*6))*($B$5*10^-6)</f>
        <v>3.3391508760258527E-12</v>
      </c>
      <c r="BB4" s="40">
        <v>0</v>
      </c>
      <c r="BC4" s="38">
        <v>10</v>
      </c>
      <c r="BD4" s="38">
        <f>Y10</f>
        <v>2010.4111920718328</v>
      </c>
      <c r="BE4" s="39">
        <f>(($B$11*$O$10*($N$10^0.5)*EXP($B$10/BD4))/($B$6*6))*($B$5*10^-6)</f>
        <v>2.9067238644719204E-12</v>
      </c>
      <c r="BF4" s="40">
        <v>0</v>
      </c>
      <c r="BG4" s="38">
        <v>10</v>
      </c>
      <c r="BH4" s="38">
        <f>Y11</f>
        <v>1996.5290672844123</v>
      </c>
      <c r="BI4" s="39">
        <f>(($B$11*$O$11*($N$11^0.5)*EXP($B$10/BH4))/($B$6*6))*($B$5*10^-6)</f>
        <v>2.4836560337923932E-12</v>
      </c>
      <c r="BJ4" s="40">
        <v>0</v>
      </c>
      <c r="BK4" s="38">
        <v>10</v>
      </c>
      <c r="BL4" s="38">
        <f>Y12</f>
        <v>1982.5674106713498</v>
      </c>
      <c r="BM4" s="39">
        <f>(($B$11*$O$12*($N$12^0.5)*EXP($B$10/BL4))/($B$6*6))*($B$5*10^-6)</f>
        <v>2.0906375265170665E-12</v>
      </c>
      <c r="BN4" s="40">
        <v>0</v>
      </c>
      <c r="BO4" s="38">
        <v>10</v>
      </c>
      <c r="BP4" s="38">
        <f>Y13</f>
        <v>1968.5253495542615</v>
      </c>
      <c r="BQ4" s="39">
        <f>(($B$11*$O$13*($N$13^0.5)*EXP($B$10/BP4))/($B$6*6))*($B$5*10^-6)</f>
        <v>1.7376451338612573E-12</v>
      </c>
      <c r="BR4" s="40">
        <v>0</v>
      </c>
      <c r="BS4" s="38">
        <v>10</v>
      </c>
      <c r="BT4" s="38">
        <f>Y14</f>
        <v>1954.4020450320922</v>
      </c>
      <c r="BU4" s="39">
        <f>(($B$11*$O$14*($N$14^0.5)*EXP($B$10/BT4))/($B$6*6))*($B$5*10^-6)</f>
        <v>1.4282235389892126E-12</v>
      </c>
      <c r="BV4" s="40">
        <v>0</v>
      </c>
      <c r="BW4" s="38">
        <v>10</v>
      </c>
      <c r="BX4" s="38">
        <f>Y15</f>
        <v>1882.5402671898401</v>
      </c>
      <c r="BY4" s="39">
        <f>(($B$11*$O$15*($N$15^0.5)*EXP($B$10/BX4))/($B$6*6))*($B$5*10^-6)</f>
        <v>4.6553620187859894E-13</v>
      </c>
      <c r="BZ4" s="40">
        <v>0</v>
      </c>
      <c r="CA4" s="38">
        <v>10</v>
      </c>
      <c r="CB4" s="38">
        <f>Y16</f>
        <v>1808.5465608750064</v>
      </c>
      <c r="CC4" s="39">
        <f>(($B$11*$O$16*($N$16^0.5)*EXP($B$10/CB4))/($B$6*6))*($B$5*10^-6)</f>
        <v>1.2321962201638476E-13</v>
      </c>
      <c r="CD4" s="40">
        <v>0</v>
      </c>
      <c r="CE4" s="38">
        <v>10</v>
      </c>
      <c r="CF4" s="38">
        <f>Y17</f>
        <v>1732.3735101924676</v>
      </c>
      <c r="CG4" s="39">
        <f>(($B$11*$O$17*($N$17^0.5)*EXP($B$10/CF4))/($B$6*6))*($B$5*10^-6)</f>
        <v>2.6509281585452855E-14</v>
      </c>
      <c r="CH4" s="40">
        <v>0</v>
      </c>
      <c r="CI4" s="38">
        <v>10</v>
      </c>
      <c r="CJ4" s="38">
        <f>Y18</f>
        <v>1654.0189520691649</v>
      </c>
      <c r="CK4" s="39">
        <f>(($B$11*$O$18*($N$18^0.5)*EXP($B$10/CJ4))/($B$6*6))*($B$5*10^-6)</f>
        <v>4.5488720885165925E-15</v>
      </c>
      <c r="CL4" s="40">
        <v>0</v>
      </c>
      <c r="CM4" s="38">
        <v>10</v>
      </c>
      <c r="CN4" s="38">
        <f>Y19</f>
        <v>1573.5331906776439</v>
      </c>
      <c r="CO4" s="39">
        <f>(($B$11*$O$19*($N$19^0.5)*EXP($B$10/CN4))/($B$6*6))*($B$5*10^-6)</f>
        <v>6.0373211797391427E-16</v>
      </c>
      <c r="CP4" s="40">
        <v>0</v>
      </c>
      <c r="CQ4" s="38">
        <v>10</v>
      </c>
      <c r="CR4" s="38">
        <f>Y20</f>
        <v>1491.0204672806569</v>
      </c>
      <c r="CS4" s="39">
        <f>(($B$11*$O$20*($N$20^0.5)*EXP($B$10/CR4))/($B$6*6))*($B$5*10^-6)</f>
        <v>5.9464298519454611E-17</v>
      </c>
    </row>
    <row r="5" spans="1:97" x14ac:dyDescent="0.3">
      <c r="A5" s="112" t="s">
        <v>145</v>
      </c>
      <c r="B5" s="113">
        <v>40</v>
      </c>
      <c r="C5" s="114" t="s">
        <v>141</v>
      </c>
      <c r="D5" s="123">
        <v>0.99</v>
      </c>
      <c r="E5" s="58">
        <f t="shared" ref="E5:E20" si="4">$C$18*D5</f>
        <v>9.5039999999999996</v>
      </c>
      <c r="F5" s="59">
        <f t="shared" ref="F5:F20" si="5">($C$19*D5)/2</f>
        <v>10.691999999999998</v>
      </c>
      <c r="G5" s="59">
        <f t="shared" ref="G5:G20" si="6">$B$15*(1-D5)*($C$17+1)</f>
        <v>0.15000000000000013</v>
      </c>
      <c r="H5" s="60">
        <f t="shared" ref="H5:H20" si="7">$B$15*$C$21</f>
        <v>56.428571428571431</v>
      </c>
      <c r="I5" s="65">
        <f t="shared" ref="I5:I20" si="8">D5*ABS($B$36)</f>
        <v>256.608</v>
      </c>
      <c r="J5" s="65">
        <f t="shared" ref="J5:J20" si="9">E5*ABS($B$35)</f>
        <v>3739.8239999999996</v>
      </c>
      <c r="K5" s="65">
        <f t="shared" ref="K5:K20" si="10">F5*ABS($B$33)</f>
        <v>2585.3255999999997</v>
      </c>
      <c r="L5" s="53">
        <f t="shared" si="0"/>
        <v>6068.5415999999987</v>
      </c>
      <c r="M5" s="76">
        <f t="shared" si="1"/>
        <v>1.0813239368461715E-7</v>
      </c>
      <c r="N5" s="77">
        <f t="shared" ref="N5:N20" si="11">(G5*M5)/($B$5*10^-6)</f>
        <v>4.0549647631731473E-4</v>
      </c>
      <c r="O5" s="78">
        <f t="shared" ref="O5:O20" si="12">(H5*M5)/($B$5*10^-6)</f>
        <v>0.15254391251937063</v>
      </c>
      <c r="P5" s="89">
        <f t="shared" ref="P5:P20" si="13">((($B$30*(Y5^6)+$B$29*(Y5^5)+$B$28 *(Y5^4)+$B$27*(Y5^3)+$B$26*(Y5^2)+$B$25*(Y5)+$B$24)))*($C$17+1)</f>
        <v>115.11579170093788</v>
      </c>
      <c r="Q5" s="89">
        <f t="shared" ref="Q5:Q20" si="14">((($C$30*(Y5^6)+$C$29*(Y5^5)+$C$28 *(Y5^4)+$C$27*(Y5^3)+$C$26*(Y5^2)+$C$25*(Y5)+$C$24)))*($C$17+1)</f>
        <v>91.95465670686977</v>
      </c>
      <c r="R5" s="89">
        <f t="shared" ref="R5:R20" si="15">((($D$30*(Y5^6)+$D$29*(Y5^5)+$D$28 *(Y5^4)+$D$27*(Y5^3)+$D$26*(Y5^2)+$D$25*(Y5)+$D$24)))*($C$17+1)</f>
        <v>74.346895675681552</v>
      </c>
      <c r="S5" s="90">
        <f t="shared" ref="S5:S20" si="16">((($E$30*(Y5^6)+$E$29*(Y5^5)+$E$28 *(Y5^4)+$E$27*(Y5^3)+$E$26*(Y5^2)+$E$25*(Y5)+$E$24)))*($C$17+1)</f>
        <v>70.534301890103507</v>
      </c>
      <c r="T5" s="82">
        <f t="shared" ref="T5:T20" si="17">P5*E5</f>
        <v>1094.0604843257136</v>
      </c>
      <c r="U5" s="83">
        <f t="shared" si="2"/>
        <v>983.17918950985143</v>
      </c>
      <c r="V5" s="83">
        <f t="shared" si="2"/>
        <v>11.152034351352242</v>
      </c>
      <c r="W5" s="84">
        <f t="shared" si="2"/>
        <v>3980.1498923701265</v>
      </c>
      <c r="X5" s="144">
        <f t="shared" si="3"/>
        <v>6068.5416005570432</v>
      </c>
      <c r="Y5" s="68">
        <v>2078.6613815529308</v>
      </c>
      <c r="Z5" s="102">
        <f t="shared" ref="Z5:Z20" si="18">M5*(E5+F5+G5+H5)</f>
        <v>8.3018181826820436E-6</v>
      </c>
      <c r="AA5" s="7">
        <f>AK20</f>
        <v>6.2526694407114081E-9</v>
      </c>
      <c r="AB5" s="103">
        <f t="shared" ref="AB5:AB20" si="19">(AA5/Z5)*10^6</f>
        <v>753.16867981459177</v>
      </c>
      <c r="AC5" s="32"/>
      <c r="AD5" s="40">
        <v>1</v>
      </c>
      <c r="AE5" s="38">
        <v>12</v>
      </c>
      <c r="AF5" s="38">
        <f>(((AE5^($B$9-1))/(AE4^($B$9-1)))*(AF4^$B$9))^(1/$B$9)</f>
        <v>2148.2485948586573</v>
      </c>
      <c r="AG5" s="39">
        <f t="shared" ref="AG5:AG19" si="20">(($B$11*$O$4*($N$4^0.5)*EXP($B$10/AF5))/($B$6*6))*($B$5*10^-6)</f>
        <v>0</v>
      </c>
      <c r="AH5" s="40">
        <v>1</v>
      </c>
      <c r="AI5" s="38">
        <v>12</v>
      </c>
      <c r="AJ5" s="38">
        <f>(((AI5^($B$9-1))/(AI4^($B$9-1)))*(AJ4^$B$9))^(1/$B$9)</f>
        <v>2134.4634131269236</v>
      </c>
      <c r="AK5" s="39">
        <f>(($B$11*$O$5*($N$5^0.5)*EXP($B$10/AJ5))/($B$6*6))*($B$5*10^-6)</f>
        <v>8.4232622585299894E-12</v>
      </c>
      <c r="AL5" s="40">
        <v>1</v>
      </c>
      <c r="AM5" s="38">
        <v>12</v>
      </c>
      <c r="AN5" s="38">
        <f>(((AM5^($B$9-1))/(AM4^($B$9-1)))*(AN4^$B$9))^(1/$B$9)</f>
        <v>2120.6025064210871</v>
      </c>
      <c r="AO5" s="39">
        <f t="shared" ref="AO5:AO19" si="21">(($B$11*$O$6*($N$6^0.5)*EXP($B$10/AN5))/($B$6*6))*($B$5*10^-6)</f>
        <v>9.680208003882779E-12</v>
      </c>
      <c r="AP5" s="40">
        <v>1</v>
      </c>
      <c r="AQ5" s="38">
        <v>12</v>
      </c>
      <c r="AR5" s="38">
        <f>(((AQ5^($B$9-1))/(AQ4^($B$9-1)))*(AR4^$B$9))^(1/$B$9)</f>
        <v>2106.6648307249952</v>
      </c>
      <c r="AS5" s="39">
        <f t="shared" ref="AS5:AS19" si="22">(($B$11*$O$7*($N$7^0.5)*EXP($B$10/AR5))/($B$6*6))*($B$5*10^-6)</f>
        <v>9.5967229327142577E-12</v>
      </c>
      <c r="AT5" s="40">
        <v>1</v>
      </c>
      <c r="AU5" s="38">
        <v>12</v>
      </c>
      <c r="AV5" s="38">
        <f>(((AU5^($B$9-1))/(AU4^($B$9-1)))*(AV4^$B$9))^(1/$B$9)</f>
        <v>2092.6493600679523</v>
      </c>
      <c r="AW5" s="39">
        <f t="shared" ref="AW5:AW19" si="23">(($B$11*$O$8*($N$8^0.5)*EXP($B$10/AV5))/($B$6*6))*($B$5*10^-6)</f>
        <v>8.9338223157629554E-12</v>
      </c>
      <c r="AX5" s="40">
        <v>1</v>
      </c>
      <c r="AY5" s="38">
        <v>12</v>
      </c>
      <c r="AZ5" s="38">
        <f>(((AY5^($B$9-1))/(AY4^($B$9-1)))*(AZ4^$B$9))^(1/$B$9)</f>
        <v>2078.5550890138015</v>
      </c>
      <c r="BA5" s="39">
        <f t="shared" ref="BA5:BA19" si="24">(($B$11*$O$9*($N$9^0.5)*EXP($B$10/AZ5))/($B$6*6))*($B$5*10^-6)</f>
        <v>8.0193085790297744E-12</v>
      </c>
      <c r="BB5" s="40">
        <v>1</v>
      </c>
      <c r="BC5" s="38">
        <v>12</v>
      </c>
      <c r="BD5" s="38">
        <f>(((BC5^($B$9-1))/(BC4^($B$9-1)))*(BD4^$B$9))^(1/$B$9)</f>
        <v>2064.3810352662499</v>
      </c>
      <c r="BE5" s="39">
        <f t="shared" ref="BE5:BE19" si="25">(($B$11*$O$10*($N$10^0.5)*EXP($B$10/BD5))/($B$6*6))*($B$5*10^-6)</f>
        <v>7.0229112534530727E-12</v>
      </c>
      <c r="BF5" s="40">
        <v>1</v>
      </c>
      <c r="BG5" s="38">
        <v>12</v>
      </c>
      <c r="BH5" s="38">
        <f>(((BG5^($B$9-1))/(BG4^($B$9-1)))*(BH4^$B$9))^(1/$B$9)</f>
        <v>2050.1262423893659</v>
      </c>
      <c r="BI5" s="39">
        <f t="shared" ref="BI5:BI19" si="26">(($B$11*$O$11*($N$11^0.5)*EXP($B$10/BH5))/($B$6*6))*($B$5*10^-6)</f>
        <v>6.0376605247333847E-12</v>
      </c>
      <c r="BJ5" s="40">
        <v>1</v>
      </c>
      <c r="BK5" s="38">
        <v>12</v>
      </c>
      <c r="BL5" s="38">
        <f>(((BK5^($B$9-1))/(BK4^($B$9-1)))*(BL4^$B$9))^(1/$B$9)</f>
        <v>2035.7897826409508</v>
      </c>
      <c r="BM5" s="39">
        <f t="shared" ref="BM5:BM19" si="27">(($B$11*$O$12*($N$12^0.5)*EXP($B$10/BL5))/($B$6*6))*($B$5*10^-6)</f>
        <v>5.1141411137634543E-12</v>
      </c>
      <c r="BN5" s="40">
        <v>1</v>
      </c>
      <c r="BO5" s="38">
        <v>12</v>
      </c>
      <c r="BP5" s="38">
        <f>(((BO5^($B$9-1))/(BO4^($B$9-1)))*(BP4^$B$9))^(1/$B$9)</f>
        <v>2021.3707599154084</v>
      </c>
      <c r="BQ5" s="39">
        <f t="shared" ref="BQ5:BQ19" si="28">(($B$11*$O$13*($N$13^0.5)*EXP($B$10/BP5))/($B$6*6))*($B$5*10^-6)</f>
        <v>4.2778573067939116E-12</v>
      </c>
      <c r="BR5" s="40">
        <v>1</v>
      </c>
      <c r="BS5" s="38">
        <v>12</v>
      </c>
      <c r="BT5" s="38">
        <f>(((BS5^($B$9-1))/(BS4^($B$9-1)))*(BT4^$B$9))^(1/$B$9)</f>
        <v>2006.868312791242</v>
      </c>
      <c r="BU5" s="39">
        <f t="shared" ref="BU5:BU19" si="29">(($B$11*$O$14*($N$14^0.5)*EXP($B$10/BT5))/($B$6*6))*($B$5*10^-6)</f>
        <v>3.5390674002884686E-12</v>
      </c>
      <c r="BV5" s="40">
        <v>1</v>
      </c>
      <c r="BW5" s="38">
        <v>12</v>
      </c>
      <c r="BX5" s="38">
        <f>(((BW5^($B$9-1))/(BW4^($B$9-1)))*(BX4^$B$9))^(1/$B$9)</f>
        <v>1933.0773928425813</v>
      </c>
      <c r="BY5" s="39">
        <f t="shared" ref="BY5:BY19" si="30">(($B$11*$O$15*($N$15^0.5)*EXP($B$10/BX5))/($B$6*6))*($B$5*10^-6)</f>
        <v>1.1942347781596015E-12</v>
      </c>
      <c r="BZ5" s="40">
        <v>1</v>
      </c>
      <c r="CA5" s="38">
        <v>12</v>
      </c>
      <c r="CB5" s="38">
        <f>(((CA5^($B$9-1))/(CA4^($B$9-1)))*(CB4^$B$9))^(1/$B$9)</f>
        <v>1857.0973124253087</v>
      </c>
      <c r="CC5" s="39">
        <f t="shared" ref="CC5:CC19" si="31">(($B$11*$O$16*($N$16^0.5)*EXP($B$10/CB5))/($B$6*6))*($B$5*10^-6)</f>
        <v>3.2851504537497709E-13</v>
      </c>
      <c r="CD5" s="40">
        <v>1</v>
      </c>
      <c r="CE5" s="38">
        <v>12</v>
      </c>
      <c r="CF5" s="38">
        <f>(((CE5^($B$9-1))/(CE4^($B$9-1)))*(CF4^$B$9))^(1/$B$9)</f>
        <v>1778.8793827562288</v>
      </c>
      <c r="CG5" s="39">
        <f t="shared" ref="CG5:CG19" si="32">(($B$11*$O$17*($N$17^0.5)*EXP($B$10/CF5))/($B$6*6))*($B$5*10^-6)</f>
        <v>7.3790293149878193E-14</v>
      </c>
      <c r="CH5" s="40">
        <v>1</v>
      </c>
      <c r="CI5" s="38">
        <v>12</v>
      </c>
      <c r="CJ5" s="38">
        <f>(((CI5^($B$9-1))/(CI4^($B$9-1)))*(CJ4^$B$9))^(1/$B$9)</f>
        <v>1698.4213826942034</v>
      </c>
      <c r="CK5" s="39">
        <f t="shared" ref="CK5:CK19" si="33">(($B$11*$O$18*($N$18^0.5)*EXP($B$10/CJ5))/($B$6*6))*($B$5*10^-6)</f>
        <v>1.3291278376486558E-14</v>
      </c>
      <c r="CL5" s="40">
        <v>1</v>
      </c>
      <c r="CM5" s="38">
        <v>12</v>
      </c>
      <c r="CN5" s="38">
        <f>(((CM5^($B$9-1))/(CM4^($B$9-1)))*(CN4^$B$9))^(1/$B$9)</f>
        <v>1615.7749668361644</v>
      </c>
      <c r="CO5" s="39">
        <f t="shared" ref="CO5:CO19" si="34">(($B$11*$O$19*($N$19^0.5)*EXP($B$10/CN5))/($B$6*6))*($B$5*10^-6)</f>
        <v>1.8634847247450784E-15</v>
      </c>
      <c r="CP5" s="40">
        <v>1</v>
      </c>
      <c r="CQ5" s="38">
        <v>12</v>
      </c>
      <c r="CR5" s="38">
        <f>(((CQ5^($B$9-1))/(CQ4^($B$9-1)))*(CR4^$B$9))^(1/$B$9)</f>
        <v>1531.0471748199636</v>
      </c>
      <c r="CS5" s="39">
        <f t="shared" ref="CS5:CS19" si="35">(($B$11*$O$20*($N$20^0.5)*EXP($B$10/CR5))/($B$6*6))*($B$5*10^-6)</f>
        <v>1.9535550384220236E-16</v>
      </c>
    </row>
    <row r="6" spans="1:97" ht="15" customHeight="1" x14ac:dyDescent="0.3">
      <c r="A6" s="112" t="s">
        <v>142</v>
      </c>
      <c r="B6" s="113">
        <v>1800</v>
      </c>
      <c r="C6" s="114" t="s">
        <v>143</v>
      </c>
      <c r="D6" s="123">
        <v>0.98</v>
      </c>
      <c r="E6" s="58">
        <f t="shared" si="4"/>
        <v>9.4079999999999995</v>
      </c>
      <c r="F6" s="59">
        <f t="shared" si="5"/>
        <v>10.584</v>
      </c>
      <c r="G6" s="59">
        <f t="shared" si="6"/>
        <v>0.30000000000000027</v>
      </c>
      <c r="H6" s="60">
        <f t="shared" si="7"/>
        <v>56.428571428571431</v>
      </c>
      <c r="I6" s="65">
        <f t="shared" si="8"/>
        <v>254.01599999999999</v>
      </c>
      <c r="J6" s="65">
        <f t="shared" si="9"/>
        <v>3702.0479999999998</v>
      </c>
      <c r="K6" s="65">
        <f t="shared" si="10"/>
        <v>2559.2112000000002</v>
      </c>
      <c r="L6" s="53">
        <f t="shared" si="0"/>
        <v>6007.2432000000008</v>
      </c>
      <c r="M6" s="76">
        <f t="shared" si="1"/>
        <v>1.0815026568218817E-7</v>
      </c>
      <c r="N6" s="77">
        <f t="shared" si="11"/>
        <v>8.1112699261641215E-4</v>
      </c>
      <c r="O6" s="78">
        <f t="shared" si="12"/>
        <v>0.15256912480165832</v>
      </c>
      <c r="P6" s="89">
        <f t="shared" si="13"/>
        <v>114.13113695870338</v>
      </c>
      <c r="Q6" s="89">
        <f t="shared" si="14"/>
        <v>91.115577560578743</v>
      </c>
      <c r="R6" s="89">
        <f t="shared" si="15"/>
        <v>73.730029272664382</v>
      </c>
      <c r="S6" s="90">
        <f t="shared" si="16"/>
        <v>69.947033612125068</v>
      </c>
      <c r="T6" s="82">
        <f t="shared" si="17"/>
        <v>1073.7457365074813</v>
      </c>
      <c r="U6" s="83">
        <f t="shared" si="2"/>
        <v>964.36727290116539</v>
      </c>
      <c r="V6" s="83">
        <f t="shared" si="2"/>
        <v>22.119008781799334</v>
      </c>
      <c r="W6" s="84">
        <f t="shared" si="2"/>
        <v>3947.0111823984862</v>
      </c>
      <c r="X6" s="144">
        <f t="shared" si="3"/>
        <v>6007.2432005889323</v>
      </c>
      <c r="Y6" s="68">
        <v>2065.1628454311403</v>
      </c>
      <c r="Z6" s="102">
        <f t="shared" si="18"/>
        <v>8.2973501832892946E-6</v>
      </c>
      <c r="AA6" s="7">
        <f>AO20</f>
        <v>7.3961161817140818E-9</v>
      </c>
      <c r="AB6" s="103">
        <f>(AA6/Z6)*10^6</f>
        <v>891.38291362099187</v>
      </c>
      <c r="AC6" s="32"/>
      <c r="AD6" s="40">
        <v>2</v>
      </c>
      <c r="AE6" s="38">
        <v>14</v>
      </c>
      <c r="AF6" s="38">
        <f t="shared" ref="AF6:AF19" si="36">(((AE6^($B$9-1))/(AE5^($B$9-1)))*(AF5^$B$9))^(1/$B$9)</f>
        <v>2196.9078855618668</v>
      </c>
      <c r="AG6" s="39">
        <f t="shared" si="20"/>
        <v>0</v>
      </c>
      <c r="AH6" s="40">
        <v>2</v>
      </c>
      <c r="AI6" s="38">
        <v>14</v>
      </c>
      <c r="AJ6" s="38">
        <f t="shared" ref="AJ6:AJ19" si="37">(((AI6^($B$9-1))/(AI5^($B$9-1)))*(AJ5^$B$9))^(1/$B$9)</f>
        <v>2182.8104600949887</v>
      </c>
      <c r="AK6" s="39">
        <f t="shared" ref="AK6:AK19" si="38">(($B$11*$O$5*($N$5^0.5)*EXP($B$10/AJ6))/($B$6*6))*($B$5*10^-6)</f>
        <v>1.7029225878750248E-11</v>
      </c>
      <c r="AL6" s="40">
        <v>2</v>
      </c>
      <c r="AM6" s="38">
        <v>14</v>
      </c>
      <c r="AN6" s="38">
        <f t="shared" ref="AN6:AN19" si="39">(((AM6^($B$9-1))/(AM5^($B$9-1)))*(AN5^$B$9))^(1/$B$9)</f>
        <v>2168.6355944318757</v>
      </c>
      <c r="AO6" s="39">
        <f t="shared" si="21"/>
        <v>1.9660633922282385E-11</v>
      </c>
      <c r="AP6" s="40">
        <v>2</v>
      </c>
      <c r="AQ6" s="38">
        <v>14</v>
      </c>
      <c r="AR6" s="38">
        <f t="shared" ref="AR6:AR19" si="40">(((AQ6^($B$9-1))/(AQ5^($B$9-1)))*(AR5^$B$9))^(1/$B$9)</f>
        <v>2154.3822209087061</v>
      </c>
      <c r="AS6" s="39">
        <f t="shared" si="22"/>
        <v>1.9582656644809072E-11</v>
      </c>
      <c r="AT6" s="40">
        <v>2</v>
      </c>
      <c r="AU6" s="38">
        <v>14</v>
      </c>
      <c r="AV6" s="38">
        <f t="shared" ref="AV6:AV19" si="41">(((AU6^($B$9-1))/(AU5^($B$9-1)))*(AV5^$B$9))^(1/$B$9)</f>
        <v>2140.0492903158461</v>
      </c>
      <c r="AW6" s="39">
        <f t="shared" si="23"/>
        <v>1.8317259486003554E-11</v>
      </c>
      <c r="AX6" s="40">
        <v>2</v>
      </c>
      <c r="AY6" s="38">
        <v>14</v>
      </c>
      <c r="AZ6" s="38">
        <f t="shared" ref="AZ6:AZ19" si="42">(((AY6^($B$9-1))/(AY5^($B$9-1)))*(AZ5^$B$9))^(1/$B$9)</f>
        <v>2125.6357744433258</v>
      </c>
      <c r="BA6" s="39">
        <f t="shared" si="24"/>
        <v>1.6522452949094364E-11</v>
      </c>
      <c r="BB6" s="40">
        <v>2</v>
      </c>
      <c r="BC6" s="38">
        <v>14</v>
      </c>
      <c r="BD6" s="38">
        <f t="shared" ref="BD6:BD19" si="43">(((BC6^($B$9-1))/(BC5^($B$9-1)))*(BD5^$B$9))^(1/$B$9)</f>
        <v>2111.1406687451777</v>
      </c>
      <c r="BE6" s="39">
        <f t="shared" si="25"/>
        <v>1.4541535791656383E-11</v>
      </c>
      <c r="BF6" s="40">
        <v>2</v>
      </c>
      <c r="BG6" s="38">
        <v>14</v>
      </c>
      <c r="BH6" s="38">
        <f t="shared" ref="BH6:BH19" si="44">(((BG6^($B$9-1))/(BG5^($B$9-1)))*(BH5^$B$9))^(1/$B$9)</f>
        <v>2096.5629951215469</v>
      </c>
      <c r="BI6" s="39">
        <f t="shared" si="26"/>
        <v>1.2564916966503072E-11</v>
      </c>
      <c r="BJ6" s="40">
        <v>2</v>
      </c>
      <c r="BK6" s="38">
        <v>14</v>
      </c>
      <c r="BL6" s="38">
        <f t="shared" ref="BL6:BL19" si="45">(((BK6^($B$9-1))/(BK5^($B$9-1)))*(BL5^$B$9))^(1/$B$9)</f>
        <v>2081.9018048162388</v>
      </c>
      <c r="BM6" s="39">
        <f t="shared" si="27"/>
        <v>1.0698062020271439E-11</v>
      </c>
      <c r="BN6" s="40">
        <v>2</v>
      </c>
      <c r="BO6" s="38">
        <v>14</v>
      </c>
      <c r="BP6" s="38">
        <f t="shared" ref="BP6:BP19" si="46">(((BO6^($B$9-1))/(BO5^($B$9-1)))*(BP5^$B$9))^(1/$B$9)</f>
        <v>2067.1561814262586</v>
      </c>
      <c r="BQ6" s="39">
        <f t="shared" si="28"/>
        <v>8.9959109660391479E-12</v>
      </c>
      <c r="BR6" s="40">
        <v>2</v>
      </c>
      <c r="BS6" s="38">
        <v>14</v>
      </c>
      <c r="BT6" s="38">
        <f t="shared" ref="BT6:BT19" si="47">(((BS6^($B$9-1))/(BS5^($B$9-1)))*(BT5^$B$9))^(1/$B$9)</f>
        <v>2052.3252440183273</v>
      </c>
      <c r="BU6" s="39">
        <f t="shared" si="29"/>
        <v>7.4823928884754528E-12</v>
      </c>
      <c r="BV6" s="40">
        <v>2</v>
      </c>
      <c r="BW6" s="38">
        <v>14</v>
      </c>
      <c r="BX6" s="38">
        <f t="shared" ref="BX6:BX19" si="48">(((BW6^($B$9-1))/(BW5^($B$9-1)))*(BX5^$B$9))^(1/$B$9)</f>
        <v>1976.8629095817751</v>
      </c>
      <c r="BY6" s="39">
        <f t="shared" si="30"/>
        <v>2.5980848449437193E-12</v>
      </c>
      <c r="BZ6" s="40">
        <v>2</v>
      </c>
      <c r="CA6" s="38">
        <v>14</v>
      </c>
      <c r="CB6" s="38">
        <f t="shared" ref="CB6:CB19" si="49">(((CA6^($B$9-1))/(CA5^($B$9-1)))*(CB5^$B$9))^(1/$B$9)</f>
        <v>1899.1618287041604</v>
      </c>
      <c r="CC6" s="39">
        <f t="shared" si="31"/>
        <v>7.3778486056780544E-13</v>
      </c>
      <c r="CD6" s="40">
        <v>2</v>
      </c>
      <c r="CE6" s="38">
        <v>14</v>
      </c>
      <c r="CF6" s="38">
        <f t="shared" ref="CF6:CF19" si="50">(((CE6^($B$9-1))/(CE5^($B$9-1)))*(CF5^$B$9))^(1/$B$9)</f>
        <v>1819.1722097682609</v>
      </c>
      <c r="CG6" s="39">
        <f t="shared" si="32"/>
        <v>1.7172114100034315E-13</v>
      </c>
      <c r="CH6" s="40">
        <v>2</v>
      </c>
      <c r="CI6" s="38">
        <v>14</v>
      </c>
      <c r="CJ6" s="38">
        <f t="shared" ref="CJ6:CJ19" si="51">(((CI6^($B$9-1))/(CI5^($B$9-1)))*(CJ5^$B$9))^(1/$B$9)</f>
        <v>1736.891781322581</v>
      </c>
      <c r="CK6" s="39">
        <f t="shared" si="33"/>
        <v>3.2193528419426585E-14</v>
      </c>
      <c r="CL6" s="40">
        <v>2</v>
      </c>
      <c r="CM6" s="38">
        <v>14</v>
      </c>
      <c r="CN6" s="38">
        <f t="shared" ref="CN6:CN19" si="52">(((CM6^($B$9-1))/(CM5^($B$9-1)))*(CN5^$B$9))^(1/$B$9)</f>
        <v>1652.3733679757786</v>
      </c>
      <c r="CO6" s="39">
        <f t="shared" si="34"/>
        <v>4.7225816118462722E-15</v>
      </c>
      <c r="CP6" s="40">
        <v>2</v>
      </c>
      <c r="CQ6" s="38">
        <v>14</v>
      </c>
      <c r="CR6" s="38">
        <f t="shared" ref="CR6:CR19" si="53">(((CQ6^($B$9-1))/(CQ5^($B$9-1)))*(CR5^$B$9))^(1/$B$9)</f>
        <v>1565.7264338862515</v>
      </c>
      <c r="CS6" s="39">
        <f t="shared" si="35"/>
        <v>5.2122885674697981E-16</v>
      </c>
    </row>
    <row r="7" spans="1:97" x14ac:dyDescent="0.3">
      <c r="A7" s="112" t="s">
        <v>146</v>
      </c>
      <c r="B7" s="116">
        <v>0.4</v>
      </c>
      <c r="C7" s="114" t="s">
        <v>98</v>
      </c>
      <c r="D7" s="123">
        <v>0.97</v>
      </c>
      <c r="E7" s="58">
        <f t="shared" si="4"/>
        <v>9.3119999999999994</v>
      </c>
      <c r="F7" s="59">
        <f t="shared" si="5"/>
        <v>10.475999999999999</v>
      </c>
      <c r="G7" s="59">
        <f t="shared" si="6"/>
        <v>0.4500000000000004</v>
      </c>
      <c r="H7" s="60">
        <f t="shared" si="7"/>
        <v>56.428571428571431</v>
      </c>
      <c r="I7" s="65">
        <f t="shared" si="8"/>
        <v>251.42399999999998</v>
      </c>
      <c r="J7" s="65">
        <f t="shared" si="9"/>
        <v>3664.2719999999999</v>
      </c>
      <c r="K7" s="65">
        <f t="shared" si="10"/>
        <v>2533.0967999999998</v>
      </c>
      <c r="L7" s="53">
        <f t="shared" si="0"/>
        <v>5945.9448000000002</v>
      </c>
      <c r="M7" s="76">
        <f t="shared" si="1"/>
        <v>1.0816814358846213E-7</v>
      </c>
      <c r="N7" s="77">
        <f t="shared" si="11"/>
        <v>1.2168916153702002E-3</v>
      </c>
      <c r="O7" s="78">
        <f t="shared" si="12"/>
        <v>0.15259434541943767</v>
      </c>
      <c r="P7" s="89">
        <f t="shared" si="13"/>
        <v>113.14262311733329</v>
      </c>
      <c r="Q7" s="89">
        <f t="shared" si="14"/>
        <v>90.274079760475914</v>
      </c>
      <c r="R7" s="89">
        <f t="shared" si="15"/>
        <v>73.111010271336681</v>
      </c>
      <c r="S7" s="90">
        <f t="shared" si="16"/>
        <v>69.357585720747736</v>
      </c>
      <c r="T7" s="82">
        <f t="shared" si="17"/>
        <v>1053.5841064686074</v>
      </c>
      <c r="U7" s="83">
        <f t="shared" si="2"/>
        <v>945.7112595707456</v>
      </c>
      <c r="V7" s="83">
        <f t="shared" si="2"/>
        <v>32.899954622101539</v>
      </c>
      <c r="W7" s="84">
        <f t="shared" si="2"/>
        <v>3913.7494799564797</v>
      </c>
      <c r="X7" s="144">
        <f t="shared" si="3"/>
        <v>5945.9448006179346</v>
      </c>
      <c r="Y7" s="68">
        <v>2051.5895473179494</v>
      </c>
      <c r="Z7" s="102">
        <f t="shared" si="18"/>
        <v>8.292880706720803E-6</v>
      </c>
      <c r="AA7" s="7">
        <f>AS20</f>
        <v>7.5513222301914317E-9</v>
      </c>
      <c r="AB7" s="103">
        <f t="shared" si="19"/>
        <v>910.57890463462365</v>
      </c>
      <c r="AC7" s="32"/>
      <c r="AD7" s="40">
        <v>3</v>
      </c>
      <c r="AE7" s="38">
        <v>16</v>
      </c>
      <c r="AF7" s="38">
        <f t="shared" si="36"/>
        <v>2239.9484727586023</v>
      </c>
      <c r="AG7" s="39">
        <f t="shared" si="20"/>
        <v>0</v>
      </c>
      <c r="AH7" s="40">
        <v>3</v>
      </c>
      <c r="AI7" s="38">
        <v>16</v>
      </c>
      <c r="AJ7" s="38">
        <f t="shared" si="37"/>
        <v>2225.5748584382686</v>
      </c>
      <c r="AK7" s="39">
        <f t="shared" si="38"/>
        <v>3.0941276963629966E-11</v>
      </c>
      <c r="AL7" s="40">
        <v>3</v>
      </c>
      <c r="AM7" s="38">
        <v>16</v>
      </c>
      <c r="AN7" s="38">
        <f t="shared" si="39"/>
        <v>2211.1222867568099</v>
      </c>
      <c r="AO7" s="39">
        <f t="shared" si="21"/>
        <v>3.5862122633530041E-11</v>
      </c>
      <c r="AP7" s="40">
        <v>3</v>
      </c>
      <c r="AQ7" s="38">
        <v>16</v>
      </c>
      <c r="AR7" s="38">
        <f t="shared" si="40"/>
        <v>2196.5896691333264</v>
      </c>
      <c r="AS7" s="39">
        <f t="shared" si="22"/>
        <v>3.5862215172592487E-11</v>
      </c>
      <c r="AT7" s="40">
        <v>3</v>
      </c>
      <c r="AU7" s="38">
        <v>16</v>
      </c>
      <c r="AV7" s="38">
        <f t="shared" si="41"/>
        <v>2181.9759358026636</v>
      </c>
      <c r="AW7" s="39">
        <f t="shared" si="23"/>
        <v>3.3681068947731314E-11</v>
      </c>
      <c r="AX7" s="40">
        <v>3</v>
      </c>
      <c r="AY7" s="38">
        <v>16</v>
      </c>
      <c r="AZ7" s="38">
        <f t="shared" si="42"/>
        <v>2167.2800384107381</v>
      </c>
      <c r="BA7" s="39">
        <f t="shared" si="24"/>
        <v>3.0506584476334294E-11</v>
      </c>
      <c r="BB7" s="40">
        <v>3</v>
      </c>
      <c r="BC7" s="38">
        <v>16</v>
      </c>
      <c r="BD7" s="38">
        <f t="shared" si="43"/>
        <v>2152.5009527310772</v>
      </c>
      <c r="BE7" s="39">
        <f t="shared" si="25"/>
        <v>2.6962359056000048E-11</v>
      </c>
      <c r="BF7" s="40">
        <v>3</v>
      </c>
      <c r="BG7" s="38">
        <v>16</v>
      </c>
      <c r="BH7" s="38">
        <f t="shared" si="44"/>
        <v>2137.6376815014423</v>
      </c>
      <c r="BI7" s="39">
        <f t="shared" si="26"/>
        <v>2.3397620858749974E-11</v>
      </c>
      <c r="BJ7" s="40">
        <v>3</v>
      </c>
      <c r="BK7" s="38">
        <v>16</v>
      </c>
      <c r="BL7" s="38">
        <f t="shared" si="45"/>
        <v>2122.6892573781438</v>
      </c>
      <c r="BM7" s="39">
        <f t="shared" si="27"/>
        <v>2.0008690636423565E-11</v>
      </c>
      <c r="BN7" s="40">
        <v>3</v>
      </c>
      <c r="BO7" s="38">
        <v>16</v>
      </c>
      <c r="BP7" s="38">
        <f t="shared" si="46"/>
        <v>2107.6547460045308</v>
      </c>
      <c r="BQ7" s="39">
        <f t="shared" si="28"/>
        <v>1.6900452966666554E-11</v>
      </c>
      <c r="BR7" s="40">
        <v>3</v>
      </c>
      <c r="BS7" s="38">
        <v>16</v>
      </c>
      <c r="BT7" s="38">
        <f t="shared" si="47"/>
        <v>2092.5332491885742</v>
      </c>
      <c r="BU7" s="39">
        <f t="shared" si="29"/>
        <v>1.412123496788695E-11</v>
      </c>
      <c r="BV7" s="40">
        <v>3</v>
      </c>
      <c r="BW7" s="38">
        <v>16</v>
      </c>
      <c r="BX7" s="38">
        <f t="shared" si="48"/>
        <v>2015.5924990174658</v>
      </c>
      <c r="BY7" s="39">
        <f t="shared" si="30"/>
        <v>5.0235968412004522E-12</v>
      </c>
      <c r="BZ7" s="40">
        <v>3</v>
      </c>
      <c r="CA7" s="38">
        <v>16</v>
      </c>
      <c r="CB7" s="38">
        <f t="shared" si="49"/>
        <v>1936.3691421405847</v>
      </c>
      <c r="CC7" s="39">
        <f t="shared" si="31"/>
        <v>1.4655721234967725E-12</v>
      </c>
      <c r="CD7" s="40">
        <v>3</v>
      </c>
      <c r="CE7" s="38">
        <v>16</v>
      </c>
      <c r="CF7" s="38">
        <f t="shared" si="50"/>
        <v>1854.8124114512657</v>
      </c>
      <c r="CG7" s="39">
        <f t="shared" si="32"/>
        <v>3.5156674563872448E-13</v>
      </c>
      <c r="CH7" s="40">
        <v>3</v>
      </c>
      <c r="CI7" s="38">
        <v>16</v>
      </c>
      <c r="CJ7" s="38">
        <f t="shared" si="51"/>
        <v>1770.9199909970107</v>
      </c>
      <c r="CK7" s="39">
        <f t="shared" si="33"/>
        <v>6.8185822099974708E-14</v>
      </c>
      <c r="CL7" s="40">
        <v>3</v>
      </c>
      <c r="CM7" s="38">
        <v>16</v>
      </c>
      <c r="CN7" s="38">
        <f t="shared" si="52"/>
        <v>1684.7457402965852</v>
      </c>
      <c r="CO7" s="39">
        <f t="shared" si="34"/>
        <v>1.0393838601149043E-14</v>
      </c>
      <c r="CP7" s="40">
        <v>3</v>
      </c>
      <c r="CQ7" s="38">
        <v>16</v>
      </c>
      <c r="CR7" s="38">
        <f t="shared" si="53"/>
        <v>1596.4012680687867</v>
      </c>
      <c r="CS7" s="39">
        <f t="shared" si="35"/>
        <v>1.1983513191555522E-15</v>
      </c>
    </row>
    <row r="8" spans="1:97" x14ac:dyDescent="0.3">
      <c r="A8" s="117" t="s">
        <v>176</v>
      </c>
      <c r="B8" s="113">
        <v>8314</v>
      </c>
      <c r="C8" s="114" t="s">
        <v>144</v>
      </c>
      <c r="D8" s="123">
        <v>0.96</v>
      </c>
      <c r="E8" s="58">
        <f t="shared" si="4"/>
        <v>9.2159999999999993</v>
      </c>
      <c r="F8" s="59">
        <f t="shared" si="5"/>
        <v>10.367999999999999</v>
      </c>
      <c r="G8" s="59">
        <f t="shared" si="6"/>
        <v>0.60000000000000053</v>
      </c>
      <c r="H8" s="60">
        <f t="shared" si="7"/>
        <v>56.428571428571431</v>
      </c>
      <c r="I8" s="65">
        <f t="shared" si="8"/>
        <v>248.83199999999999</v>
      </c>
      <c r="J8" s="65">
        <f t="shared" si="9"/>
        <v>3626.4959999999996</v>
      </c>
      <c r="K8" s="65">
        <f t="shared" si="10"/>
        <v>2506.9823999999999</v>
      </c>
      <c r="L8" s="53">
        <f t="shared" si="0"/>
        <v>5884.6463999999996</v>
      </c>
      <c r="M8" s="76">
        <f t="shared" si="1"/>
        <v>1.0818602740636978E-7</v>
      </c>
      <c r="N8" s="77">
        <f t="shared" si="11"/>
        <v>1.6227904110955481E-3</v>
      </c>
      <c r="O8" s="78">
        <f t="shared" si="12"/>
        <v>0.15261957437684309</v>
      </c>
      <c r="P8" s="89">
        <f t="shared" si="13"/>
        <v>112.15022295448659</v>
      </c>
      <c r="Q8" s="89">
        <f t="shared" si="14"/>
        <v>89.430163624432808</v>
      </c>
      <c r="R8" s="89">
        <f t="shared" si="15"/>
        <v>72.489822899490093</v>
      </c>
      <c r="S8" s="90">
        <f t="shared" si="16"/>
        <v>68.765946354128701</v>
      </c>
      <c r="T8" s="82">
        <f t="shared" si="17"/>
        <v>1033.5764547485485</v>
      </c>
      <c r="U8" s="83">
        <f t="shared" si="2"/>
        <v>927.21193645811923</v>
      </c>
      <c r="V8" s="83">
        <f t="shared" si="2"/>
        <v>43.493893739694094</v>
      </c>
      <c r="W8" s="84">
        <f t="shared" si="2"/>
        <v>3880.3641156972626</v>
      </c>
      <c r="X8" s="144">
        <f t="shared" si="3"/>
        <v>5884.6464006436245</v>
      </c>
      <c r="Y8" s="68">
        <v>2037.9404880649711</v>
      </c>
      <c r="Z8" s="102">
        <f t="shared" si="18"/>
        <v>8.2884097522438904E-6</v>
      </c>
      <c r="AA8" s="7">
        <f>AW20</f>
        <v>7.2439109036845478E-9</v>
      </c>
      <c r="AB8" s="103">
        <f t="shared" si="19"/>
        <v>873.9807900693412</v>
      </c>
      <c r="AC8" s="32"/>
      <c r="AD8" s="40">
        <v>4</v>
      </c>
      <c r="AE8" s="38">
        <v>18</v>
      </c>
      <c r="AF8" s="38">
        <f t="shared" si="36"/>
        <v>2278.6123443474253</v>
      </c>
      <c r="AG8" s="39">
        <f t="shared" si="20"/>
        <v>0</v>
      </c>
      <c r="AH8" s="40">
        <v>4</v>
      </c>
      <c r="AI8" s="38">
        <v>18</v>
      </c>
      <c r="AJ8" s="38">
        <f t="shared" si="37"/>
        <v>2263.9906262938553</v>
      </c>
      <c r="AK8" s="39">
        <f t="shared" si="38"/>
        <v>5.1898613493522401E-11</v>
      </c>
      <c r="AL8" s="40">
        <v>4</v>
      </c>
      <c r="AM8" s="38">
        <v>18</v>
      </c>
      <c r="AN8" s="38">
        <f t="shared" si="39"/>
        <v>2249.2885879918845</v>
      </c>
      <c r="AO8" s="39">
        <f t="shared" si="21"/>
        <v>6.0356171290270878E-11</v>
      </c>
      <c r="AP8" s="40">
        <v>4</v>
      </c>
      <c r="AQ8" s="38">
        <v>18</v>
      </c>
      <c r="AR8" s="38">
        <f t="shared" si="40"/>
        <v>2234.50512207056</v>
      </c>
      <c r="AS8" s="39">
        <f t="shared" si="22"/>
        <v>6.0564562444699036E-11</v>
      </c>
      <c r="AT8" s="40">
        <v>4</v>
      </c>
      <c r="AU8" s="38">
        <v>18</v>
      </c>
      <c r="AV8" s="38">
        <f t="shared" si="41"/>
        <v>2219.6391402994523</v>
      </c>
      <c r="AW8" s="39">
        <f t="shared" si="23"/>
        <v>5.708099830720967E-11</v>
      </c>
      <c r="AX8" s="40">
        <v>4</v>
      </c>
      <c r="AY8" s="38">
        <v>18</v>
      </c>
      <c r="AZ8" s="38">
        <f t="shared" si="42"/>
        <v>2204.6895762287822</v>
      </c>
      <c r="BA8" s="39">
        <f t="shared" si="24"/>
        <v>5.1886311747311114E-11</v>
      </c>
      <c r="BB8" s="40">
        <v>4</v>
      </c>
      <c r="BC8" s="38">
        <v>18</v>
      </c>
      <c r="BD8" s="38">
        <f t="shared" si="43"/>
        <v>2189.6553879528483</v>
      </c>
      <c r="BE8" s="39">
        <f t="shared" si="25"/>
        <v>4.6025743155190366E-11</v>
      </c>
      <c r="BF8" s="40">
        <v>4</v>
      </c>
      <c r="BG8" s="38">
        <v>18</v>
      </c>
      <c r="BH8" s="38">
        <f t="shared" si="44"/>
        <v>2174.5355609956146</v>
      </c>
      <c r="BI8" s="39">
        <f t="shared" si="26"/>
        <v>4.008938888900876E-11</v>
      </c>
      <c r="BJ8" s="40">
        <v>4</v>
      </c>
      <c r="BK8" s="38">
        <v>18</v>
      </c>
      <c r="BL8" s="38">
        <f t="shared" si="45"/>
        <v>2159.3291113160194</v>
      </c>
      <c r="BM8" s="39">
        <f t="shared" si="27"/>
        <v>3.4413059198967797E-11</v>
      </c>
      <c r="BN8" s="40">
        <v>4</v>
      </c>
      <c r="BO8" s="38">
        <v>18</v>
      </c>
      <c r="BP8" s="38">
        <f t="shared" si="46"/>
        <v>2144.0350884294326</v>
      </c>
      <c r="BQ8" s="39">
        <f t="shared" si="28"/>
        <v>2.9179838200769582E-11</v>
      </c>
      <c r="BR8" s="40">
        <v>4</v>
      </c>
      <c r="BS8" s="38">
        <v>18</v>
      </c>
      <c r="BT8" s="38">
        <f t="shared" si="47"/>
        <v>2128.6525786400821</v>
      </c>
      <c r="BU8" s="39">
        <f t="shared" si="29"/>
        <v>2.4477733725744183E-11</v>
      </c>
      <c r="BV8" s="40">
        <v>4</v>
      </c>
      <c r="BW8" s="38">
        <v>18</v>
      </c>
      <c r="BX8" s="38">
        <f t="shared" si="48"/>
        <v>2050.3837500239815</v>
      </c>
      <c r="BY8" s="39">
        <f t="shared" si="30"/>
        <v>8.8926812153842309E-12</v>
      </c>
      <c r="BZ8" s="40">
        <v>4</v>
      </c>
      <c r="CA8" s="38">
        <v>18</v>
      </c>
      <c r="CB8" s="38">
        <f t="shared" si="49"/>
        <v>1969.7929145044554</v>
      </c>
      <c r="CC8" s="39">
        <f t="shared" si="31"/>
        <v>2.6556594798319058E-12</v>
      </c>
      <c r="CD8" s="40">
        <v>4</v>
      </c>
      <c r="CE8" s="38">
        <v>18</v>
      </c>
      <c r="CF8" s="38">
        <f t="shared" si="50"/>
        <v>1886.8284286810674</v>
      </c>
      <c r="CG8" s="39">
        <f t="shared" si="32"/>
        <v>6.5391995618847771E-13</v>
      </c>
      <c r="CH8" s="40">
        <v>4</v>
      </c>
      <c r="CI8" s="38">
        <v>18</v>
      </c>
      <c r="CJ8" s="38">
        <f t="shared" si="51"/>
        <v>1801.4879366255382</v>
      </c>
      <c r="CK8" s="39">
        <f t="shared" si="33"/>
        <v>1.3061062092715032E-13</v>
      </c>
      <c r="CL8" s="40">
        <v>4</v>
      </c>
      <c r="CM8" s="38">
        <v>18</v>
      </c>
      <c r="CN8" s="38">
        <f t="shared" si="52"/>
        <v>1713.8262275286966</v>
      </c>
      <c r="CO8" s="39">
        <f t="shared" si="34"/>
        <v>2.0582548465094701E-14</v>
      </c>
      <c r="CP8" s="40">
        <v>4</v>
      </c>
      <c r="CQ8" s="38">
        <v>18</v>
      </c>
      <c r="CR8" s="38">
        <f t="shared" si="53"/>
        <v>1623.9568365934626</v>
      </c>
      <c r="CS8" s="39">
        <f t="shared" si="35"/>
        <v>2.464494921099231E-15</v>
      </c>
    </row>
    <row r="9" spans="1:97" x14ac:dyDescent="0.3">
      <c r="A9" s="112" t="s">
        <v>164</v>
      </c>
      <c r="B9" s="113">
        <v>1.17</v>
      </c>
      <c r="C9" s="114" t="s">
        <v>165</v>
      </c>
      <c r="D9" s="123">
        <v>0.95</v>
      </c>
      <c r="E9" s="58">
        <f t="shared" si="4"/>
        <v>9.1199999999999992</v>
      </c>
      <c r="F9" s="59">
        <f t="shared" si="5"/>
        <v>10.259999999999998</v>
      </c>
      <c r="G9" s="59">
        <f t="shared" si="6"/>
        <v>0.75000000000000067</v>
      </c>
      <c r="H9" s="60">
        <f t="shared" si="7"/>
        <v>56.428571428571431</v>
      </c>
      <c r="I9" s="65">
        <f t="shared" si="8"/>
        <v>246.23999999999998</v>
      </c>
      <c r="J9" s="65">
        <f t="shared" si="9"/>
        <v>3588.72</v>
      </c>
      <c r="K9" s="65">
        <f t="shared" si="10"/>
        <v>2480.8679999999995</v>
      </c>
      <c r="L9" s="53">
        <f t="shared" si="0"/>
        <v>5823.348</v>
      </c>
      <c r="M9" s="76">
        <f t="shared" si="1"/>
        <v>1.0820391713884376E-7</v>
      </c>
      <c r="N9" s="77">
        <f t="shared" si="11"/>
        <v>2.0288234463533223E-3</v>
      </c>
      <c r="O9" s="78">
        <f t="shared" si="12"/>
        <v>0.15264481167801175</v>
      </c>
      <c r="P9" s="89">
        <f t="shared" si="13"/>
        <v>111.15390936272136</v>
      </c>
      <c r="Q9" s="89">
        <f t="shared" si="14"/>
        <v>88.583830254556361</v>
      </c>
      <c r="R9" s="89">
        <f t="shared" si="15"/>
        <v>71.866450958325586</v>
      </c>
      <c r="S9" s="90">
        <f t="shared" si="16"/>
        <v>68.172103479821999</v>
      </c>
      <c r="T9" s="82">
        <f t="shared" si="17"/>
        <v>1013.7236533880188</v>
      </c>
      <c r="U9" s="83">
        <f t="shared" si="2"/>
        <v>908.87009841174813</v>
      </c>
      <c r="V9" s="83">
        <f t="shared" si="2"/>
        <v>53.899838218744236</v>
      </c>
      <c r="W9" s="84">
        <f t="shared" si="2"/>
        <v>3846.8544106470986</v>
      </c>
      <c r="X9" s="144">
        <f t="shared" si="3"/>
        <v>5823.34800066561</v>
      </c>
      <c r="Y9" s="68">
        <v>2024.2146885215218</v>
      </c>
      <c r="Z9" s="102">
        <f t="shared" si="18"/>
        <v>8.2839373191253939E-6</v>
      </c>
      <c r="AA9" s="7">
        <f>BA20</f>
        <v>6.7045722773447469E-9</v>
      </c>
      <c r="AB9" s="103">
        <f t="shared" si="19"/>
        <v>809.34608979545078</v>
      </c>
      <c r="AC9" s="32"/>
      <c r="AD9" s="40">
        <v>5</v>
      </c>
      <c r="AE9" s="38">
        <v>20</v>
      </c>
      <c r="AF9" s="38">
        <f t="shared" si="36"/>
        <v>2313.7635233275269</v>
      </c>
      <c r="AG9" s="39">
        <f t="shared" si="20"/>
        <v>0</v>
      </c>
      <c r="AH9" s="40">
        <v>5</v>
      </c>
      <c r="AI9" s="38">
        <v>20</v>
      </c>
      <c r="AJ9" s="38">
        <f t="shared" si="37"/>
        <v>2298.916242277437</v>
      </c>
      <c r="AK9" s="39">
        <f t="shared" si="38"/>
        <v>8.1818491116458845E-11</v>
      </c>
      <c r="AL9" s="40">
        <v>5</v>
      </c>
      <c r="AM9" s="38">
        <v>20</v>
      </c>
      <c r="AN9" s="38">
        <f t="shared" si="39"/>
        <v>2283.987401912796</v>
      </c>
      <c r="AO9" s="39">
        <f t="shared" si="21"/>
        <v>9.5435420752319786E-11</v>
      </c>
      <c r="AP9" s="40">
        <v>5</v>
      </c>
      <c r="AQ9" s="38">
        <v>20</v>
      </c>
      <c r="AR9" s="38">
        <f t="shared" si="40"/>
        <v>2268.975877779711</v>
      </c>
      <c r="AS9" s="39">
        <f t="shared" si="22"/>
        <v>9.6055667953184649E-11</v>
      </c>
      <c r="AT9" s="40">
        <v>5</v>
      </c>
      <c r="AU9" s="38">
        <v>20</v>
      </c>
      <c r="AV9" s="38">
        <f t="shared" si="41"/>
        <v>2253.8805648600874</v>
      </c>
      <c r="AW9" s="39">
        <f t="shared" si="23"/>
        <v>9.0810801036165188E-11</v>
      </c>
      <c r="AX9" s="40">
        <v>5</v>
      </c>
      <c r="AY9" s="38">
        <v>20</v>
      </c>
      <c r="AZ9" s="38">
        <f t="shared" si="42"/>
        <v>2238.7003802524814</v>
      </c>
      <c r="BA9" s="39">
        <f t="shared" si="24"/>
        <v>8.2806812682970673E-11</v>
      </c>
      <c r="BB9" s="40">
        <v>5</v>
      </c>
      <c r="BC9" s="38">
        <v>20</v>
      </c>
      <c r="BD9" s="38">
        <f t="shared" si="43"/>
        <v>2223.4342659781569</v>
      </c>
      <c r="BE9" s="39">
        <f t="shared" si="25"/>
        <v>7.3689900115904741E-11</v>
      </c>
      <c r="BF9" s="40">
        <v>5</v>
      </c>
      <c r="BG9" s="38">
        <v>20</v>
      </c>
      <c r="BH9" s="38">
        <f t="shared" si="44"/>
        <v>2208.0811919111898</v>
      </c>
      <c r="BI9" s="39">
        <f t="shared" si="26"/>
        <v>6.4395847573493811E-11</v>
      </c>
      <c r="BJ9" s="40">
        <v>5</v>
      </c>
      <c r="BK9" s="38">
        <v>20</v>
      </c>
      <c r="BL9" s="38">
        <f t="shared" si="45"/>
        <v>2192.6401588301378</v>
      </c>
      <c r="BM9" s="39">
        <f t="shared" si="27"/>
        <v>5.5462724076165224E-11</v>
      </c>
      <c r="BN9" s="40">
        <v>5</v>
      </c>
      <c r="BO9" s="38">
        <v>20</v>
      </c>
      <c r="BP9" s="38">
        <f t="shared" si="46"/>
        <v>2177.110201587649</v>
      </c>
      <c r="BQ9" s="39">
        <f t="shared" si="28"/>
        <v>4.7188847166082041E-11</v>
      </c>
      <c r="BR9" s="40">
        <v>5</v>
      </c>
      <c r="BS9" s="38">
        <v>20</v>
      </c>
      <c r="BT9" s="38">
        <f t="shared" si="47"/>
        <v>2161.4903923927595</v>
      </c>
      <c r="BU9" s="39">
        <f t="shared" si="29"/>
        <v>3.9722470719002828E-11</v>
      </c>
      <c r="BV9" s="40">
        <v>5</v>
      </c>
      <c r="BW9" s="38">
        <v>20</v>
      </c>
      <c r="BX9" s="38">
        <f t="shared" si="48"/>
        <v>2082.0141440020438</v>
      </c>
      <c r="BY9" s="39">
        <f t="shared" si="30"/>
        <v>1.4700231391936452E-11</v>
      </c>
      <c r="BZ9" s="40">
        <v>5</v>
      </c>
      <c r="CA9" s="38">
        <v>20</v>
      </c>
      <c r="CB9" s="38">
        <f t="shared" si="49"/>
        <v>2000.1800680996018</v>
      </c>
      <c r="CC9" s="39">
        <f t="shared" si="31"/>
        <v>4.4812055930479936E-12</v>
      </c>
      <c r="CD9" s="40">
        <v>5</v>
      </c>
      <c r="CE9" s="38">
        <v>20</v>
      </c>
      <c r="CF9" s="38">
        <f t="shared" si="50"/>
        <v>1915.9357246043267</v>
      </c>
      <c r="CG9" s="39">
        <f t="shared" si="32"/>
        <v>1.1291148599588905E-12</v>
      </c>
      <c r="CH9" s="40">
        <v>5</v>
      </c>
      <c r="CI9" s="38">
        <v>20</v>
      </c>
      <c r="CJ9" s="38">
        <f t="shared" si="51"/>
        <v>1829.2787212440398</v>
      </c>
      <c r="CK9" s="39">
        <f t="shared" si="33"/>
        <v>2.3143517086635019E-13</v>
      </c>
      <c r="CL9" s="40">
        <v>5</v>
      </c>
      <c r="CM9" s="38">
        <v>20</v>
      </c>
      <c r="CN9" s="38">
        <f t="shared" si="52"/>
        <v>1740.2646924190053</v>
      </c>
      <c r="CO9" s="39">
        <f t="shared" si="34"/>
        <v>3.7554172793974776E-14</v>
      </c>
      <c r="CP9" s="40">
        <v>5</v>
      </c>
      <c r="CQ9" s="38">
        <v>20</v>
      </c>
      <c r="CR9" s="38">
        <f t="shared" si="53"/>
        <v>1649.0089247912067</v>
      </c>
      <c r="CS9" s="39">
        <f t="shared" si="35"/>
        <v>4.6487850077514021E-15</v>
      </c>
    </row>
    <row r="10" spans="1:97" x14ac:dyDescent="0.3">
      <c r="A10" s="112" t="s">
        <v>147</v>
      </c>
      <c r="B10" s="113">
        <v>-67837</v>
      </c>
      <c r="C10" s="114" t="s">
        <v>149</v>
      </c>
      <c r="D10" s="123">
        <v>0.94</v>
      </c>
      <c r="E10" s="58">
        <f t="shared" si="4"/>
        <v>9.0239999999999991</v>
      </c>
      <c r="F10" s="59">
        <f t="shared" si="5"/>
        <v>10.151999999999999</v>
      </c>
      <c r="G10" s="59">
        <f t="shared" si="6"/>
        <v>0.9000000000000008</v>
      </c>
      <c r="H10" s="60">
        <f t="shared" si="7"/>
        <v>56.428571428571431</v>
      </c>
      <c r="I10" s="65">
        <f t="shared" si="8"/>
        <v>243.64799999999997</v>
      </c>
      <c r="J10" s="65">
        <f t="shared" si="9"/>
        <v>3550.9439999999995</v>
      </c>
      <c r="K10" s="65">
        <f t="shared" si="10"/>
        <v>2454.7536</v>
      </c>
      <c r="L10" s="53">
        <f t="shared" si="0"/>
        <v>5762.0495999999994</v>
      </c>
      <c r="M10" s="76">
        <f t="shared" si="1"/>
        <v>1.0822181278881868E-7</v>
      </c>
      <c r="N10" s="77">
        <f t="shared" si="11"/>
        <v>2.4349907877484226E-3</v>
      </c>
      <c r="O10" s="78">
        <f t="shared" si="12"/>
        <v>0.1526700573270835</v>
      </c>
      <c r="P10" s="89">
        <f t="shared" si="13"/>
        <v>110.15365539270347</v>
      </c>
      <c r="Q10" s="89">
        <f t="shared" si="14"/>
        <v>87.735081574321242</v>
      </c>
      <c r="R10" s="89">
        <f t="shared" si="15"/>
        <v>71.240877812828742</v>
      </c>
      <c r="S10" s="90">
        <f t="shared" si="16"/>
        <v>67.576044895492828</v>
      </c>
      <c r="T10" s="82">
        <f t="shared" si="17"/>
        <v>994.02658626375603</v>
      </c>
      <c r="U10" s="83">
        <f t="shared" si="2"/>
        <v>890.6865481425092</v>
      </c>
      <c r="V10" s="83">
        <f t="shared" si="2"/>
        <v>64.116790031545932</v>
      </c>
      <c r="W10" s="84">
        <f t="shared" si="2"/>
        <v>3813.219676245667</v>
      </c>
      <c r="X10" s="144">
        <f t="shared" si="3"/>
        <v>5762.0496006834783</v>
      </c>
      <c r="Y10" s="68">
        <v>2010.4111920718328</v>
      </c>
      <c r="Z10" s="102">
        <f t="shared" si="18"/>
        <v>8.2794634066316644E-6</v>
      </c>
      <c r="AA10" s="7">
        <f>BE20</f>
        <v>6.0578775313381761E-9</v>
      </c>
      <c r="AB10" s="103">
        <f t="shared" si="19"/>
        <v>731.67513808756644</v>
      </c>
      <c r="AC10" s="32"/>
      <c r="AD10" s="40">
        <v>6</v>
      </c>
      <c r="AE10" s="38">
        <v>22</v>
      </c>
      <c r="AF10" s="38">
        <f t="shared" si="36"/>
        <v>2346.0285441601422</v>
      </c>
      <c r="AG10" s="39">
        <f t="shared" si="20"/>
        <v>0</v>
      </c>
      <c r="AH10" s="40">
        <v>6</v>
      </c>
      <c r="AI10" s="38">
        <v>22</v>
      </c>
      <c r="AJ10" s="38">
        <f t="shared" si="37"/>
        <v>2330.9742204163808</v>
      </c>
      <c r="AK10" s="39">
        <f t="shared" si="38"/>
        <v>1.2277229716034563E-10</v>
      </c>
      <c r="AL10" s="40">
        <v>6</v>
      </c>
      <c r="AM10" s="38">
        <v>22</v>
      </c>
      <c r="AN10" s="38">
        <f t="shared" si="39"/>
        <v>2315.8372000279319</v>
      </c>
      <c r="AO10" s="39">
        <f t="shared" si="21"/>
        <v>1.4358548028977524E-10</v>
      </c>
      <c r="AP10" s="40">
        <v>6</v>
      </c>
      <c r="AQ10" s="38">
        <v>22</v>
      </c>
      <c r="AR10" s="38">
        <f t="shared" si="40"/>
        <v>2300.6163428605932</v>
      </c>
      <c r="AS10" s="39">
        <f t="shared" si="22"/>
        <v>1.4490975160470861E-10</v>
      </c>
      <c r="AT10" s="40">
        <v>6</v>
      </c>
      <c r="AU10" s="38">
        <v>22</v>
      </c>
      <c r="AV10" s="38">
        <f t="shared" si="41"/>
        <v>2285.3105284869898</v>
      </c>
      <c r="AW10" s="39">
        <f t="shared" si="23"/>
        <v>1.3737513163861601E-10</v>
      </c>
      <c r="AX10" s="40">
        <v>6</v>
      </c>
      <c r="AY10" s="38">
        <v>22</v>
      </c>
      <c r="AZ10" s="38">
        <f t="shared" si="42"/>
        <v>2269.918658904809</v>
      </c>
      <c r="BA10" s="39">
        <f t="shared" si="24"/>
        <v>1.2561909854599689E-10</v>
      </c>
      <c r="BB10" s="40">
        <v>6</v>
      </c>
      <c r="BC10" s="38">
        <v>22</v>
      </c>
      <c r="BD10" s="38">
        <f t="shared" si="43"/>
        <v>2254.4396613819899</v>
      </c>
      <c r="BE10" s="39">
        <f t="shared" si="25"/>
        <v>1.1210894035470854E-10</v>
      </c>
      <c r="BF10" s="40">
        <v>6</v>
      </c>
      <c r="BG10" s="38">
        <v>22</v>
      </c>
      <c r="BH10" s="38">
        <f t="shared" si="44"/>
        <v>2238.8724914276872</v>
      </c>
      <c r="BI10" s="39">
        <f t="shared" si="26"/>
        <v>9.825558102457372E-11</v>
      </c>
      <c r="BJ10" s="40">
        <v>6</v>
      </c>
      <c r="BK10" s="38">
        <v>22</v>
      </c>
      <c r="BL10" s="38">
        <f t="shared" si="45"/>
        <v>2223.2161358864882</v>
      </c>
      <c r="BM10" s="39">
        <f t="shared" si="27"/>
        <v>8.4877543502087561E-11</v>
      </c>
      <c r="BN10" s="40">
        <v>6</v>
      </c>
      <c r="BO10" s="38">
        <v>22</v>
      </c>
      <c r="BP10" s="38">
        <f t="shared" si="46"/>
        <v>2207.4696161522384</v>
      </c>
      <c r="BQ10" s="39">
        <f t="shared" si="28"/>
        <v>7.243511352489785E-11</v>
      </c>
      <c r="BR10" s="40">
        <v>6</v>
      </c>
      <c r="BS10" s="38">
        <v>22</v>
      </c>
      <c r="BT10" s="38">
        <f t="shared" si="47"/>
        <v>2191.6319914960909</v>
      </c>
      <c r="BU10" s="39">
        <f t="shared" si="29"/>
        <v>6.116330378138925E-11</v>
      </c>
      <c r="BV10" s="40">
        <v>6</v>
      </c>
      <c r="BW10" s="38">
        <v>22</v>
      </c>
      <c r="BX10" s="38">
        <f t="shared" si="48"/>
        <v>2111.0474609563262</v>
      </c>
      <c r="BY10" s="39">
        <f t="shared" si="30"/>
        <v>2.3010948372732933E-11</v>
      </c>
      <c r="BZ10" s="40">
        <v>6</v>
      </c>
      <c r="CA10" s="38">
        <v>22</v>
      </c>
      <c r="CB10" s="38">
        <f t="shared" si="49"/>
        <v>2028.0722234195214</v>
      </c>
      <c r="CC10" s="39">
        <f t="shared" si="31"/>
        <v>7.1444265970725256E-12</v>
      </c>
      <c r="CD10" s="40">
        <v>6</v>
      </c>
      <c r="CE10" s="38">
        <v>22</v>
      </c>
      <c r="CF10" s="38">
        <f t="shared" si="50"/>
        <v>1942.6531075369642</v>
      </c>
      <c r="CG10" s="39">
        <f t="shared" si="32"/>
        <v>1.8374596640613748E-12</v>
      </c>
      <c r="CH10" s="40">
        <v>6</v>
      </c>
      <c r="CI10" s="38">
        <v>22</v>
      </c>
      <c r="CJ10" s="38">
        <f t="shared" si="51"/>
        <v>1854.7876876766668</v>
      </c>
      <c r="CK10" s="39">
        <f t="shared" si="33"/>
        <v>3.8541384669643326E-13</v>
      </c>
      <c r="CL10" s="40">
        <v>6</v>
      </c>
      <c r="CM10" s="38">
        <v>22</v>
      </c>
      <c r="CN10" s="38">
        <f t="shared" si="52"/>
        <v>1764.5323740507101</v>
      </c>
      <c r="CO10" s="39">
        <f t="shared" si="34"/>
        <v>6.4192709974693323E-14</v>
      </c>
      <c r="CP10" s="40">
        <v>6</v>
      </c>
      <c r="CQ10" s="38">
        <v>22</v>
      </c>
      <c r="CR10" s="38">
        <f t="shared" si="53"/>
        <v>1672.0040609730754</v>
      </c>
      <c r="CS10" s="39">
        <f t="shared" si="35"/>
        <v>8.1856202312727819E-15</v>
      </c>
    </row>
    <row r="11" spans="1:97" x14ac:dyDescent="0.3">
      <c r="A11" s="112" t="s">
        <v>148</v>
      </c>
      <c r="B11" s="113">
        <f>4.7*10^13</f>
        <v>47000000000000</v>
      </c>
      <c r="C11" s="114"/>
      <c r="D11" s="123">
        <v>0.93</v>
      </c>
      <c r="E11" s="58">
        <f t="shared" si="4"/>
        <v>8.9280000000000008</v>
      </c>
      <c r="F11" s="59">
        <f t="shared" si="5"/>
        <v>10.043999999999999</v>
      </c>
      <c r="G11" s="59">
        <f t="shared" si="6"/>
        <v>1.0499999999999992</v>
      </c>
      <c r="H11" s="60">
        <f t="shared" si="7"/>
        <v>56.428571428571431</v>
      </c>
      <c r="I11" s="65">
        <f t="shared" si="8"/>
        <v>241.05600000000001</v>
      </c>
      <c r="J11" s="65">
        <f t="shared" si="9"/>
        <v>3513.1680000000001</v>
      </c>
      <c r="K11" s="65">
        <f t="shared" si="10"/>
        <v>2428.6391999999996</v>
      </c>
      <c r="L11" s="53">
        <f t="shared" si="0"/>
        <v>5700.7511999999997</v>
      </c>
      <c r="M11" s="76">
        <f t="shared" si="1"/>
        <v>1.0823971435923108E-7</v>
      </c>
      <c r="N11" s="77">
        <f t="shared" si="11"/>
        <v>2.8412925019298142E-3</v>
      </c>
      <c r="O11" s="78">
        <f t="shared" si="12"/>
        <v>0.15269531132820099</v>
      </c>
      <c r="P11" s="89">
        <f t="shared" si="13"/>
        <v>109.14943429936977</v>
      </c>
      <c r="Q11" s="89">
        <f t="shared" si="14"/>
        <v>86.883920366048102</v>
      </c>
      <c r="R11" s="89">
        <f t="shared" si="15"/>
        <v>70.613086382592414</v>
      </c>
      <c r="S11" s="90">
        <f t="shared" si="16"/>
        <v>66.977758230119591</v>
      </c>
      <c r="T11" s="82">
        <f t="shared" si="17"/>
        <v>974.48614942477343</v>
      </c>
      <c r="U11" s="83">
        <f t="shared" si="2"/>
        <v>872.66209615658704</v>
      </c>
      <c r="V11" s="83">
        <f t="shared" si="2"/>
        <v>74.143740701721981</v>
      </c>
      <c r="W11" s="84">
        <f t="shared" si="2"/>
        <v>3779.4592144138915</v>
      </c>
      <c r="X11" s="144">
        <f t="shared" si="3"/>
        <v>5700.7512006969737</v>
      </c>
      <c r="Y11" s="68">
        <v>1996.5290672844123</v>
      </c>
      <c r="Z11" s="102">
        <f t="shared" si="18"/>
        <v>8.2749880140285648E-6</v>
      </c>
      <c r="AA11" s="7">
        <f>BI20</f>
        <v>5.3767572179938165E-9</v>
      </c>
      <c r="AB11" s="103">
        <f t="shared" si="19"/>
        <v>649.76012157100581</v>
      </c>
      <c r="AC11" s="32"/>
      <c r="AD11" s="40">
        <v>7</v>
      </c>
      <c r="AE11" s="38">
        <v>24</v>
      </c>
      <c r="AF11" s="38">
        <f t="shared" si="36"/>
        <v>2375.8769133819574</v>
      </c>
      <c r="AG11" s="39">
        <f t="shared" si="20"/>
        <v>0</v>
      </c>
      <c r="AH11" s="40">
        <v>7</v>
      </c>
      <c r="AI11" s="38">
        <v>24</v>
      </c>
      <c r="AJ11" s="38">
        <f t="shared" si="37"/>
        <v>2360.6310544522294</v>
      </c>
      <c r="AK11" s="39">
        <f t="shared" si="38"/>
        <v>1.7696428573439562E-10</v>
      </c>
      <c r="AL11" s="40">
        <v>7</v>
      </c>
      <c r="AM11" s="38">
        <v>24</v>
      </c>
      <c r="AN11" s="38">
        <f t="shared" si="39"/>
        <v>2345.3014467337593</v>
      </c>
      <c r="AO11" s="39">
        <f t="shared" si="21"/>
        <v>2.0745964948763116E-10</v>
      </c>
      <c r="AP11" s="40">
        <v>7</v>
      </c>
      <c r="AQ11" s="38">
        <v>24</v>
      </c>
      <c r="AR11" s="38">
        <f t="shared" si="40"/>
        <v>2329.8869355864922</v>
      </c>
      <c r="AS11" s="39">
        <f t="shared" si="22"/>
        <v>2.0988341158135563E-10</v>
      </c>
      <c r="AT11" s="40">
        <v>7</v>
      </c>
      <c r="AU11" s="38">
        <v>24</v>
      </c>
      <c r="AV11" s="38">
        <f t="shared" si="41"/>
        <v>2314.3863863279266</v>
      </c>
      <c r="AW11" s="39">
        <f t="shared" si="23"/>
        <v>1.9946473204813454E-10</v>
      </c>
      <c r="AX11" s="40">
        <v>7</v>
      </c>
      <c r="AY11" s="38">
        <v>24</v>
      </c>
      <c r="AZ11" s="38">
        <f t="shared" si="42"/>
        <v>2298.7986869859392</v>
      </c>
      <c r="BA11" s="39">
        <f t="shared" si="24"/>
        <v>1.828571194384301E-10</v>
      </c>
      <c r="BB11" s="40">
        <v>7</v>
      </c>
      <c r="BC11" s="38">
        <v>24</v>
      </c>
      <c r="BD11" s="38">
        <f t="shared" si="43"/>
        <v>2283.1227511801676</v>
      </c>
      <c r="BE11" s="39">
        <f t="shared" si="25"/>
        <v>1.6361231667335959E-10</v>
      </c>
      <c r="BF11" s="40">
        <v>7</v>
      </c>
      <c r="BG11" s="38">
        <v>24</v>
      </c>
      <c r="BH11" s="38">
        <f t="shared" si="44"/>
        <v>2267.3575211307752</v>
      </c>
      <c r="BI11" s="39">
        <f t="shared" si="26"/>
        <v>1.4377206473691462E-10</v>
      </c>
      <c r="BJ11" s="40">
        <v>7</v>
      </c>
      <c r="BK11" s="38">
        <v>24</v>
      </c>
      <c r="BL11" s="38">
        <f t="shared" si="45"/>
        <v>2251.5019707920446</v>
      </c>
      <c r="BM11" s="39">
        <f t="shared" si="27"/>
        <v>1.2453008442978989E-10</v>
      </c>
      <c r="BN11" s="40">
        <v>7</v>
      </c>
      <c r="BO11" s="38">
        <v>24</v>
      </c>
      <c r="BP11" s="38">
        <f t="shared" si="46"/>
        <v>2235.5551091070729</v>
      </c>
      <c r="BQ11" s="39">
        <f t="shared" si="28"/>
        <v>1.0656588264150581E-10</v>
      </c>
      <c r="BR11" s="40">
        <v>7</v>
      </c>
      <c r="BS11" s="38">
        <v>24</v>
      </c>
      <c r="BT11" s="38">
        <f t="shared" si="47"/>
        <v>2219.5159833781827</v>
      </c>
      <c r="BU11" s="39">
        <f t="shared" si="29"/>
        <v>9.0234293454817335E-11</v>
      </c>
      <c r="BV11" s="40">
        <v>7</v>
      </c>
      <c r="BW11" s="38">
        <v>24</v>
      </c>
      <c r="BX11" s="38">
        <f t="shared" si="48"/>
        <v>2137.9061810755893</v>
      </c>
      <c r="BY11" s="39">
        <f t="shared" si="30"/>
        <v>3.445576111221704E-11</v>
      </c>
      <c r="BZ11" s="40">
        <v>7</v>
      </c>
      <c r="CA11" s="38">
        <v>24</v>
      </c>
      <c r="CB11" s="38">
        <f t="shared" si="49"/>
        <v>2053.8752549656697</v>
      </c>
      <c r="CC11" s="39">
        <f t="shared" si="31"/>
        <v>1.0875968408899487E-11</v>
      </c>
      <c r="CD11" s="40">
        <v>7</v>
      </c>
      <c r="CE11" s="38">
        <v>24</v>
      </c>
      <c r="CF11" s="38">
        <f t="shared" si="50"/>
        <v>1967.3693572040916</v>
      </c>
      <c r="CG11" s="39">
        <f t="shared" si="32"/>
        <v>2.8493315340959773E-12</v>
      </c>
      <c r="CH11" s="40">
        <v>7</v>
      </c>
      <c r="CI11" s="38">
        <v>24</v>
      </c>
      <c r="CJ11" s="38">
        <f t="shared" si="51"/>
        <v>1878.3860312977026</v>
      </c>
      <c r="CK11" s="39">
        <f t="shared" si="33"/>
        <v>6.1020826403946399E-13</v>
      </c>
      <c r="CL11" s="40">
        <v>7</v>
      </c>
      <c r="CM11" s="38">
        <v>24</v>
      </c>
      <c r="CN11" s="38">
        <f t="shared" si="52"/>
        <v>1786.9824051620606</v>
      </c>
      <c r="CO11" s="39">
        <f t="shared" si="34"/>
        <v>1.0405032603414516E-13</v>
      </c>
      <c r="CP11" s="40">
        <v>7</v>
      </c>
      <c r="CQ11" s="38">
        <v>24</v>
      </c>
      <c r="CR11" s="38">
        <f t="shared" si="53"/>
        <v>1693.2768603499308</v>
      </c>
      <c r="CS11" s="39">
        <f t="shared" si="35"/>
        <v>1.3627533891996691E-14</v>
      </c>
    </row>
    <row r="12" spans="1:97" x14ac:dyDescent="0.3">
      <c r="A12" s="112" t="s">
        <v>150</v>
      </c>
      <c r="B12" s="113">
        <f>((B13)*(B4*B7)*10^-6)/(B8*B14)</f>
        <v>6.5435030747845067E-6</v>
      </c>
      <c r="C12" s="114" t="s">
        <v>181</v>
      </c>
      <c r="D12" s="123">
        <v>0.92</v>
      </c>
      <c r="E12" s="58">
        <f t="shared" si="4"/>
        <v>8.8320000000000007</v>
      </c>
      <c r="F12" s="59">
        <f t="shared" si="5"/>
        <v>9.9359999999999999</v>
      </c>
      <c r="G12" s="59">
        <f t="shared" si="6"/>
        <v>1.1999999999999995</v>
      </c>
      <c r="H12" s="60">
        <f t="shared" si="7"/>
        <v>56.428571428571431</v>
      </c>
      <c r="I12" s="65">
        <f t="shared" si="8"/>
        <v>238.464</v>
      </c>
      <c r="J12" s="65">
        <f t="shared" si="9"/>
        <v>3475.3920000000003</v>
      </c>
      <c r="K12" s="65">
        <f t="shared" si="10"/>
        <v>2402.5248000000001</v>
      </c>
      <c r="L12" s="53">
        <f t="shared" si="0"/>
        <v>5639.4528000000009</v>
      </c>
      <c r="M12" s="76">
        <f t="shared" si="1"/>
        <v>1.0825762185301944E-7</v>
      </c>
      <c r="N12" s="77">
        <f t="shared" si="11"/>
        <v>3.2477286555905819E-3</v>
      </c>
      <c r="O12" s="78">
        <f t="shared" si="12"/>
        <v>0.15272057368550959</v>
      </c>
      <c r="P12" s="89">
        <f t="shared" si="13"/>
        <v>108.14121959112536</v>
      </c>
      <c r="Q12" s="89">
        <f t="shared" si="14"/>
        <v>86.030350308573304</v>
      </c>
      <c r="R12" s="89">
        <f t="shared" si="15"/>
        <v>69.983059133180134</v>
      </c>
      <c r="S12" s="90">
        <f t="shared" si="16"/>
        <v>66.377230945718395</v>
      </c>
      <c r="T12" s="82">
        <f t="shared" si="17"/>
        <v>955.10325142881925</v>
      </c>
      <c r="U12" s="83">
        <f t="shared" si="2"/>
        <v>854.79756066598429</v>
      </c>
      <c r="V12" s="83">
        <f t="shared" si="2"/>
        <v>83.979670959816133</v>
      </c>
      <c r="W12" s="84">
        <f t="shared" si="2"/>
        <v>3745.5723176512524</v>
      </c>
      <c r="X12" s="144">
        <f t="shared" si="3"/>
        <v>5639.4528007058716</v>
      </c>
      <c r="Y12" s="68">
        <v>1982.5674106713498</v>
      </c>
      <c r="Z12" s="102">
        <f t="shared" si="18"/>
        <v>8.2705111405814754E-6</v>
      </c>
      <c r="AA12" s="7">
        <f>BM20</f>
        <v>4.7050140856175776E-9</v>
      </c>
      <c r="AB12" s="103">
        <f t="shared" si="19"/>
        <v>568.89036307939512</v>
      </c>
      <c r="AC12" s="32"/>
      <c r="AD12" s="40">
        <v>8</v>
      </c>
      <c r="AE12" s="38">
        <v>26</v>
      </c>
      <c r="AF12" s="38">
        <f t="shared" si="36"/>
        <v>2403.6699927961445</v>
      </c>
      <c r="AG12" s="39">
        <f t="shared" si="20"/>
        <v>0</v>
      </c>
      <c r="AH12" s="40">
        <v>8</v>
      </c>
      <c r="AI12" s="38">
        <v>26</v>
      </c>
      <c r="AJ12" s="38">
        <f t="shared" si="37"/>
        <v>2388.2457873512499</v>
      </c>
      <c r="AK12" s="39">
        <f t="shared" si="38"/>
        <v>2.4671281927047764E-10</v>
      </c>
      <c r="AL12" s="40">
        <v>8</v>
      </c>
      <c r="AM12" s="38">
        <v>26</v>
      </c>
      <c r="AN12" s="38">
        <f t="shared" si="39"/>
        <v>2372.7368534217658</v>
      </c>
      <c r="AO12" s="39">
        <f t="shared" si="21"/>
        <v>2.8985644215829313E-10</v>
      </c>
      <c r="AP12" s="40">
        <v>8</v>
      </c>
      <c r="AQ12" s="38">
        <v>26</v>
      </c>
      <c r="AR12" s="38">
        <f t="shared" si="40"/>
        <v>2357.1420228606289</v>
      </c>
      <c r="AS12" s="39">
        <f t="shared" si="22"/>
        <v>2.9389243044094871E-10</v>
      </c>
      <c r="AT12" s="40">
        <v>8</v>
      </c>
      <c r="AU12" s="38">
        <v>26</v>
      </c>
      <c r="AV12" s="38">
        <f t="shared" si="41"/>
        <v>2341.4601477117867</v>
      </c>
      <c r="AW12" s="39">
        <f t="shared" si="23"/>
        <v>2.7993399587308277E-10</v>
      </c>
      <c r="AX12" s="40">
        <v>8</v>
      </c>
      <c r="AY12" s="38">
        <v>26</v>
      </c>
      <c r="AZ12" s="38">
        <f t="shared" si="42"/>
        <v>2325.6901029952319</v>
      </c>
      <c r="BA12" s="39">
        <f t="shared" si="24"/>
        <v>2.5721687800073488E-10</v>
      </c>
      <c r="BB12" s="40">
        <v>8</v>
      </c>
      <c r="BC12" s="38">
        <v>26</v>
      </c>
      <c r="BD12" s="38">
        <f t="shared" si="43"/>
        <v>2309.8307896220927</v>
      </c>
      <c r="BE12" s="39">
        <f t="shared" si="25"/>
        <v>2.3068589432036328E-10</v>
      </c>
      <c r="BF12" s="40">
        <v>8</v>
      </c>
      <c r="BG12" s="38">
        <v>26</v>
      </c>
      <c r="BH12" s="38">
        <f t="shared" si="44"/>
        <v>2293.8811374385937</v>
      </c>
      <c r="BI12" s="39">
        <f t="shared" si="26"/>
        <v>2.0319686224586583E-10</v>
      </c>
      <c r="BJ12" s="40">
        <v>8</v>
      </c>
      <c r="BK12" s="38">
        <v>26</v>
      </c>
      <c r="BL12" s="38">
        <f t="shared" si="45"/>
        <v>2277.8401083962976</v>
      </c>
      <c r="BM12" s="39">
        <f t="shared" si="27"/>
        <v>1.7643096490028212E-10</v>
      </c>
      <c r="BN12" s="40">
        <v>8</v>
      </c>
      <c r="BO12" s="38">
        <v>26</v>
      </c>
      <c r="BP12" s="38">
        <f t="shared" si="46"/>
        <v>2261.7066998448945</v>
      </c>
      <c r="BQ12" s="39">
        <f t="shared" si="28"/>
        <v>1.5135542209800029E-10</v>
      </c>
      <c r="BR12" s="40">
        <v>8</v>
      </c>
      <c r="BS12" s="38">
        <v>26</v>
      </c>
      <c r="BT12" s="38">
        <f t="shared" si="47"/>
        <v>2245.4799479420194</v>
      </c>
      <c r="BU12" s="39">
        <f t="shared" si="29"/>
        <v>1.2848504404232636E-10</v>
      </c>
      <c r="BV12" s="40">
        <v>8</v>
      </c>
      <c r="BW12" s="38">
        <v>26</v>
      </c>
      <c r="BX12" s="38">
        <f t="shared" si="48"/>
        <v>2162.9154717236202</v>
      </c>
      <c r="BY12" s="39">
        <f t="shared" si="30"/>
        <v>4.9728069145366785E-11</v>
      </c>
      <c r="BZ12" s="40">
        <v>8</v>
      </c>
      <c r="CA12" s="38">
        <v>26</v>
      </c>
      <c r="CB12" s="38">
        <f t="shared" si="49"/>
        <v>2077.901549318959</v>
      </c>
      <c r="CC12" s="39">
        <f t="shared" si="31"/>
        <v>1.5934073274360706E-11</v>
      </c>
      <c r="CD12" s="40">
        <v>8</v>
      </c>
      <c r="CE12" s="38">
        <v>26</v>
      </c>
      <c r="CF12" s="38">
        <f t="shared" si="50"/>
        <v>1990.3837029700001</v>
      </c>
      <c r="CG12" s="39">
        <f t="shared" si="32"/>
        <v>4.2451664954394679E-12</v>
      </c>
      <c r="CH12" s="40">
        <v>8</v>
      </c>
      <c r="CI12" s="38">
        <v>26</v>
      </c>
      <c r="CJ12" s="38">
        <f t="shared" si="51"/>
        <v>1900.359447447466</v>
      </c>
      <c r="CK12" s="39">
        <f t="shared" si="33"/>
        <v>9.264722415664551E-13</v>
      </c>
      <c r="CL12" s="40">
        <v>8</v>
      </c>
      <c r="CM12" s="38">
        <v>26</v>
      </c>
      <c r="CN12" s="38">
        <f t="shared" si="52"/>
        <v>1807.8865789509825</v>
      </c>
      <c r="CO12" s="39">
        <f t="shared" si="34"/>
        <v>1.6138902310822274E-13</v>
      </c>
      <c r="CP12" s="40">
        <v>8</v>
      </c>
      <c r="CQ12" s="38">
        <v>26</v>
      </c>
      <c r="CR12" s="38">
        <f t="shared" si="53"/>
        <v>1713.0848638642731</v>
      </c>
      <c r="CS12" s="39">
        <f t="shared" si="35"/>
        <v>2.1656948713444228E-14</v>
      </c>
    </row>
    <row r="13" spans="1:97" x14ac:dyDescent="0.3">
      <c r="A13" s="112" t="s">
        <v>178</v>
      </c>
      <c r="B13" s="113">
        <v>101325</v>
      </c>
      <c r="C13" s="114" t="s">
        <v>180</v>
      </c>
      <c r="D13" s="123">
        <v>0.91</v>
      </c>
      <c r="E13" s="58">
        <f t="shared" si="4"/>
        <v>8.7360000000000007</v>
      </c>
      <c r="F13" s="59">
        <f t="shared" si="5"/>
        <v>9.8279999999999994</v>
      </c>
      <c r="G13" s="59">
        <f t="shared" si="6"/>
        <v>1.3499999999999994</v>
      </c>
      <c r="H13" s="60">
        <f t="shared" si="7"/>
        <v>56.428571428571431</v>
      </c>
      <c r="I13" s="65">
        <f t="shared" si="8"/>
        <v>235.87199999999999</v>
      </c>
      <c r="J13" s="65">
        <f t="shared" si="9"/>
        <v>3437.6160000000004</v>
      </c>
      <c r="K13" s="65">
        <f t="shared" si="10"/>
        <v>2376.4103999999998</v>
      </c>
      <c r="L13" s="53">
        <f t="shared" si="0"/>
        <v>5578.1544000000004</v>
      </c>
      <c r="M13" s="76">
        <f t="shared" si="1"/>
        <v>1.0827553527312419E-7</v>
      </c>
      <c r="N13" s="77">
        <f t="shared" si="11"/>
        <v>3.6542993154679401E-3</v>
      </c>
      <c r="O13" s="78">
        <f t="shared" si="12"/>
        <v>0.15274584440315736</v>
      </c>
      <c r="P13" s="89">
        <f t="shared" si="13"/>
        <v>107.12898508216092</v>
      </c>
      <c r="Q13" s="89">
        <f t="shared" si="14"/>
        <v>85.174376014961041</v>
      </c>
      <c r="R13" s="89">
        <f t="shared" si="15"/>
        <v>69.350778068126871</v>
      </c>
      <c r="S13" s="90">
        <f t="shared" si="16"/>
        <v>65.774450339636076</v>
      </c>
      <c r="T13" s="82">
        <f t="shared" si="17"/>
        <v>935.87881367775788</v>
      </c>
      <c r="U13" s="83">
        <f t="shared" si="2"/>
        <v>837.09376747503711</v>
      </c>
      <c r="V13" s="83">
        <f t="shared" si="2"/>
        <v>93.623550391971236</v>
      </c>
      <c r="W13" s="84">
        <f t="shared" si="2"/>
        <v>3711.5582691651789</v>
      </c>
      <c r="X13" s="144">
        <f t="shared" si="3"/>
        <v>5578.1544007099446</v>
      </c>
      <c r="Y13" s="68">
        <v>1968.5253495542615</v>
      </c>
      <c r="Z13" s="102">
        <f t="shared" si="18"/>
        <v>8.2660327855552885E-6</v>
      </c>
      <c r="AA13" s="7">
        <f>BQ20</f>
        <v>4.0686297131307818E-9</v>
      </c>
      <c r="AB13" s="103">
        <f t="shared" si="19"/>
        <v>492.21069147470877</v>
      </c>
      <c r="AC13" s="32"/>
      <c r="AD13" s="40">
        <v>9</v>
      </c>
      <c r="AE13" s="38">
        <v>28</v>
      </c>
      <c r="AF13" s="38">
        <f t="shared" si="36"/>
        <v>2429.6921402043972</v>
      </c>
      <c r="AG13" s="39">
        <f t="shared" si="20"/>
        <v>0</v>
      </c>
      <c r="AH13" s="40">
        <v>9</v>
      </c>
      <c r="AI13" s="38">
        <v>28</v>
      </c>
      <c r="AJ13" s="38">
        <f t="shared" si="37"/>
        <v>2414.10095220826</v>
      </c>
      <c r="AK13" s="39">
        <f t="shared" si="38"/>
        <v>3.3443388129971123E-10</v>
      </c>
      <c r="AL13" s="40">
        <v>9</v>
      </c>
      <c r="AM13" s="38">
        <v>28</v>
      </c>
      <c r="AN13" s="38">
        <f t="shared" si="39"/>
        <v>2398.4241184563925</v>
      </c>
      <c r="AO13" s="39">
        <f t="shared" si="21"/>
        <v>3.9369969415176131E-10</v>
      </c>
      <c r="AP13" s="40">
        <v>9</v>
      </c>
      <c r="AQ13" s="38">
        <v>28</v>
      </c>
      <c r="AR13" s="38">
        <f t="shared" si="40"/>
        <v>2382.6604581553647</v>
      </c>
      <c r="AS13" s="39">
        <f t="shared" si="22"/>
        <v>3.9999110094942345E-10</v>
      </c>
      <c r="AT13" s="40">
        <v>9</v>
      </c>
      <c r="AU13" s="38">
        <v>28</v>
      </c>
      <c r="AV13" s="38">
        <f t="shared" si="41"/>
        <v>2366.8088109213427</v>
      </c>
      <c r="AW13" s="39">
        <f t="shared" si="23"/>
        <v>3.8178082262480211E-10</v>
      </c>
      <c r="AX13" s="40">
        <v>9</v>
      </c>
      <c r="AY13" s="38">
        <v>28</v>
      </c>
      <c r="AZ13" s="38">
        <f t="shared" si="42"/>
        <v>2350.8680395952788</v>
      </c>
      <c r="BA13" s="39">
        <f t="shared" si="24"/>
        <v>3.515375317383466E-10</v>
      </c>
      <c r="BB13" s="40">
        <v>9</v>
      </c>
      <c r="BC13" s="38">
        <v>28</v>
      </c>
      <c r="BD13" s="38">
        <f t="shared" si="43"/>
        <v>2334.8370331895576</v>
      </c>
      <c r="BE13" s="39">
        <f t="shared" si="25"/>
        <v>3.1595468723905572E-10</v>
      </c>
      <c r="BF13" s="40">
        <v>9</v>
      </c>
      <c r="BG13" s="38">
        <v>28</v>
      </c>
      <c r="BH13" s="38">
        <f t="shared" si="44"/>
        <v>2318.7147099649114</v>
      </c>
      <c r="BI13" s="39">
        <f t="shared" si="26"/>
        <v>2.7891417325275855E-10</v>
      </c>
      <c r="BJ13" s="40">
        <v>9</v>
      </c>
      <c r="BK13" s="38">
        <v>28</v>
      </c>
      <c r="BL13" s="38">
        <f t="shared" si="45"/>
        <v>2302.5000206349846</v>
      </c>
      <c r="BM13" s="39">
        <f t="shared" si="27"/>
        <v>2.4271525717498873E-10</v>
      </c>
      <c r="BN13" s="40">
        <v>9</v>
      </c>
      <c r="BO13" s="38">
        <v>28</v>
      </c>
      <c r="BP13" s="38">
        <f t="shared" si="46"/>
        <v>2286.191951694766</v>
      </c>
      <c r="BQ13" s="39">
        <f t="shared" si="28"/>
        <v>2.0869323481905379E-10</v>
      </c>
      <c r="BR13" s="40">
        <v>9</v>
      </c>
      <c r="BS13" s="38">
        <v>28</v>
      </c>
      <c r="BT13" s="38">
        <f t="shared" si="47"/>
        <v>2269.7895288673321</v>
      </c>
      <c r="BU13" s="39">
        <f t="shared" si="29"/>
        <v>1.775706252130898E-10</v>
      </c>
      <c r="BV13" s="40">
        <v>9</v>
      </c>
      <c r="BW13" s="38">
        <v>28</v>
      </c>
      <c r="BX13" s="38">
        <f t="shared" si="48"/>
        <v>2186.3312090775253</v>
      </c>
      <c r="BY13" s="39">
        <f t="shared" si="30"/>
        <v>6.9579952026893094E-11</v>
      </c>
      <c r="BZ13" s="40">
        <v>9</v>
      </c>
      <c r="CA13" s="38">
        <v>28</v>
      </c>
      <c r="CB13" s="38">
        <f t="shared" si="49"/>
        <v>2100.3969253806763</v>
      </c>
      <c r="CC13" s="39">
        <f t="shared" si="31"/>
        <v>2.26036139790074E-11</v>
      </c>
      <c r="CD13" s="40">
        <v>9</v>
      </c>
      <c r="CE13" s="38">
        <v>28</v>
      </c>
      <c r="CF13" s="38">
        <f t="shared" si="50"/>
        <v>2011.9316102421701</v>
      </c>
      <c r="CG13" s="39">
        <f t="shared" si="32"/>
        <v>6.1153700641092682E-12</v>
      </c>
      <c r="CH13" s="40">
        <v>9</v>
      </c>
      <c r="CI13" s="38">
        <v>28</v>
      </c>
      <c r="CJ13" s="38">
        <f t="shared" si="51"/>
        <v>1920.9327515276227</v>
      </c>
      <c r="CK13" s="39">
        <f t="shared" si="33"/>
        <v>1.3579077019104278E-12</v>
      </c>
      <c r="CL13" s="40">
        <v>9</v>
      </c>
      <c r="CM13" s="38">
        <v>28</v>
      </c>
      <c r="CN13" s="38">
        <f t="shared" si="52"/>
        <v>1827.4587711387005</v>
      </c>
      <c r="CO13" s="39">
        <f t="shared" si="34"/>
        <v>2.4121517133330095E-13</v>
      </c>
      <c r="CP13" s="40">
        <v>9</v>
      </c>
      <c r="CQ13" s="38">
        <v>28</v>
      </c>
      <c r="CR13" s="38">
        <f t="shared" si="53"/>
        <v>1731.6307320508063</v>
      </c>
      <c r="CS13" s="39">
        <f t="shared" si="35"/>
        <v>3.3096828437421014E-14</v>
      </c>
    </row>
    <row r="14" spans="1:97" x14ac:dyDescent="0.3">
      <c r="A14" s="112" t="s">
        <v>179</v>
      </c>
      <c r="B14" s="113">
        <v>298</v>
      </c>
      <c r="C14" s="114" t="s">
        <v>88</v>
      </c>
      <c r="D14" s="123">
        <v>0.9</v>
      </c>
      <c r="E14" s="58">
        <f t="shared" si="4"/>
        <v>8.64</v>
      </c>
      <c r="F14" s="59">
        <f t="shared" si="5"/>
        <v>9.7199999999999989</v>
      </c>
      <c r="G14" s="59">
        <f t="shared" si="6"/>
        <v>1.4999999999999998</v>
      </c>
      <c r="H14" s="60">
        <f t="shared" si="7"/>
        <v>56.428571428571431</v>
      </c>
      <c r="I14" s="65">
        <f t="shared" si="8"/>
        <v>233.28</v>
      </c>
      <c r="J14" s="65">
        <f t="shared" si="9"/>
        <v>3399.84</v>
      </c>
      <c r="K14" s="65">
        <f t="shared" si="10"/>
        <v>2350.2959999999998</v>
      </c>
      <c r="L14" s="53">
        <f t="shared" si="0"/>
        <v>5516.8560000000007</v>
      </c>
      <c r="M14" s="76">
        <f t="shared" si="1"/>
        <v>1.082934546224877E-7</v>
      </c>
      <c r="N14" s="77">
        <f t="shared" si="11"/>
        <v>4.0610045483432883E-3</v>
      </c>
      <c r="O14" s="78">
        <f t="shared" si="12"/>
        <v>0.15277112348529517</v>
      </c>
      <c r="P14" s="89">
        <f t="shared" si="13"/>
        <v>106.11270494795633</v>
      </c>
      <c r="Q14" s="89">
        <f t="shared" si="14"/>
        <v>84.316003070070281</v>
      </c>
      <c r="R14" s="89">
        <f t="shared" si="15"/>
        <v>68.716224721690224</v>
      </c>
      <c r="S14" s="90">
        <f t="shared" si="16"/>
        <v>65.169403547458472</v>
      </c>
      <c r="T14" s="82">
        <f t="shared" si="17"/>
        <v>916.81377075034277</v>
      </c>
      <c r="U14" s="83">
        <f t="shared" si="2"/>
        <v>819.55154984108299</v>
      </c>
      <c r="V14" s="83">
        <f t="shared" si="2"/>
        <v>103.07433708253532</v>
      </c>
      <c r="W14" s="84">
        <f t="shared" si="2"/>
        <v>3677.4163430351568</v>
      </c>
      <c r="X14" s="144">
        <f t="shared" si="3"/>
        <v>5516.8560007091182</v>
      </c>
      <c r="Y14" s="68">
        <v>1954.4020450320922</v>
      </c>
      <c r="Z14" s="102">
        <f t="shared" si="18"/>
        <v>8.2615529482144118E-6</v>
      </c>
      <c r="AA14" s="7">
        <f>BU20</f>
        <v>3.4821780304783223E-9</v>
      </c>
      <c r="AB14" s="103">
        <f t="shared" si="19"/>
        <v>421.49194616381823</v>
      </c>
      <c r="AC14" s="32"/>
      <c r="AD14" s="40">
        <v>10</v>
      </c>
      <c r="AE14" s="38">
        <v>30</v>
      </c>
      <c r="AF14" s="38">
        <f t="shared" si="36"/>
        <v>2454.1713369545014</v>
      </c>
      <c r="AG14" s="39">
        <f t="shared" si="20"/>
        <v>0</v>
      </c>
      <c r="AH14" s="40">
        <v>10</v>
      </c>
      <c r="AI14" s="38">
        <v>30</v>
      </c>
      <c r="AJ14" s="38">
        <f t="shared" si="37"/>
        <v>2438.4230674284822</v>
      </c>
      <c r="AK14" s="39">
        <f t="shared" si="38"/>
        <v>4.4262660684156468E-10</v>
      </c>
      <c r="AL14" s="40">
        <v>10</v>
      </c>
      <c r="AM14" s="38">
        <v>30</v>
      </c>
      <c r="AN14" s="38">
        <f t="shared" si="39"/>
        <v>2422.5882892640366</v>
      </c>
      <c r="AO14" s="39">
        <f t="shared" si="21"/>
        <v>5.2202099628919026E-10</v>
      </c>
      <c r="AP14" s="40">
        <v>10</v>
      </c>
      <c r="AQ14" s="38">
        <v>30</v>
      </c>
      <c r="AR14" s="38">
        <f t="shared" si="40"/>
        <v>2406.6658097712188</v>
      </c>
      <c r="AS14" s="39">
        <f t="shared" si="22"/>
        <v>5.3135385205022579E-10</v>
      </c>
      <c r="AT14" s="40">
        <v>10</v>
      </c>
      <c r="AU14" s="38">
        <v>30</v>
      </c>
      <c r="AV14" s="38">
        <f t="shared" si="41"/>
        <v>2390.6544568753011</v>
      </c>
      <c r="AW14" s="39">
        <f t="shared" si="23"/>
        <v>5.0812859647182142E-10</v>
      </c>
      <c r="AX14" s="40">
        <v>10</v>
      </c>
      <c r="AY14" s="38">
        <v>30</v>
      </c>
      <c r="AZ14" s="38">
        <f t="shared" si="42"/>
        <v>2374.553081960335</v>
      </c>
      <c r="BA14" s="39">
        <f t="shared" si="24"/>
        <v>4.6878437487678737E-10</v>
      </c>
      <c r="BB14" s="40">
        <v>10</v>
      </c>
      <c r="BC14" s="38">
        <v>30</v>
      </c>
      <c r="BD14" s="38">
        <f t="shared" si="43"/>
        <v>2358.360562845487</v>
      </c>
      <c r="BE14" s="39">
        <f t="shared" si="25"/>
        <v>4.2216720367975084E-10</v>
      </c>
      <c r="BF14" s="40">
        <v>10</v>
      </c>
      <c r="BG14" s="38">
        <v>30</v>
      </c>
      <c r="BH14" s="38">
        <f t="shared" si="44"/>
        <v>2342.0758068929435</v>
      </c>
      <c r="BI14" s="39">
        <f t="shared" si="26"/>
        <v>3.7342672154287097E-10</v>
      </c>
      <c r="BJ14" s="40">
        <v>10</v>
      </c>
      <c r="BK14" s="38">
        <v>30</v>
      </c>
      <c r="BL14" s="38">
        <f t="shared" si="45"/>
        <v>2325.6977542447689</v>
      </c>
      <c r="BM14" s="39">
        <f t="shared" si="27"/>
        <v>3.2562997677205629E-10</v>
      </c>
      <c r="BN14" s="40">
        <v>10</v>
      </c>
      <c r="BO14" s="38">
        <v>30</v>
      </c>
      <c r="BP14" s="38">
        <f t="shared" si="46"/>
        <v>2309.2253811848632</v>
      </c>
      <c r="BQ14" s="39">
        <f t="shared" si="28"/>
        <v>2.8057312830984024E-10</v>
      </c>
      <c r="BR14" s="40">
        <v>10</v>
      </c>
      <c r="BS14" s="38">
        <v>30</v>
      </c>
      <c r="BT14" s="38">
        <f t="shared" si="47"/>
        <v>2292.6577036204512</v>
      </c>
      <c r="BU14" s="39">
        <f t="shared" si="29"/>
        <v>2.3924214809723174E-10</v>
      </c>
      <c r="BV14" s="40">
        <v>10</v>
      </c>
      <c r="BW14" s="38">
        <v>30</v>
      </c>
      <c r="BX14" s="38">
        <f t="shared" si="48"/>
        <v>2208.3585395949626</v>
      </c>
      <c r="BY14" s="39">
        <f t="shared" si="30"/>
        <v>9.4818436985735449E-11</v>
      </c>
      <c r="BZ14" s="40">
        <v>10</v>
      </c>
      <c r="CA14" s="38">
        <v>30</v>
      </c>
      <c r="CB14" s="38">
        <f t="shared" si="49"/>
        <v>2121.5584662767101</v>
      </c>
      <c r="CC14" s="39">
        <f t="shared" si="31"/>
        <v>3.1195048007734769E-11</v>
      </c>
      <c r="CD14" s="40">
        <v>10</v>
      </c>
      <c r="CE14" s="38">
        <v>30</v>
      </c>
      <c r="CF14" s="38">
        <f t="shared" si="50"/>
        <v>2032.2018613245682</v>
      </c>
      <c r="CG14" s="39">
        <f t="shared" si="32"/>
        <v>8.5601684663000328E-12</v>
      </c>
      <c r="CH14" s="40">
        <v>10</v>
      </c>
      <c r="CI14" s="38">
        <v>30</v>
      </c>
      <c r="CJ14" s="38">
        <f t="shared" si="51"/>
        <v>1940.2861872943483</v>
      </c>
      <c r="CK14" s="39">
        <f t="shared" si="33"/>
        <v>1.9312966500957604E-12</v>
      </c>
      <c r="CL14" s="40">
        <v>10</v>
      </c>
      <c r="CM14" s="38">
        <v>30</v>
      </c>
      <c r="CN14" s="38">
        <f t="shared" si="52"/>
        <v>1845.8704546895426</v>
      </c>
      <c r="CO14" s="39">
        <f t="shared" si="34"/>
        <v>3.4930771076367276E-13</v>
      </c>
      <c r="CP14" s="40">
        <v>10</v>
      </c>
      <c r="CQ14" s="38">
        <v>30</v>
      </c>
      <c r="CR14" s="38">
        <f t="shared" si="53"/>
        <v>1749.0769461974401</v>
      </c>
      <c r="CS14" s="39">
        <f t="shared" si="35"/>
        <v>4.8920260699841706E-14</v>
      </c>
    </row>
    <row r="15" spans="1:97" ht="15" thickBot="1" x14ac:dyDescent="0.35">
      <c r="A15" s="6" t="s">
        <v>206</v>
      </c>
      <c r="B15" s="5">
        <v>12.5</v>
      </c>
      <c r="C15" s="111" t="s">
        <v>205</v>
      </c>
      <c r="D15" s="123">
        <v>0.85</v>
      </c>
      <c r="E15" s="58">
        <f t="shared" si="4"/>
        <v>8.16</v>
      </c>
      <c r="F15" s="59">
        <f t="shared" si="5"/>
        <v>9.18</v>
      </c>
      <c r="G15" s="59">
        <f t="shared" si="6"/>
        <v>2.25</v>
      </c>
      <c r="H15" s="60">
        <f t="shared" si="7"/>
        <v>56.428571428571431</v>
      </c>
      <c r="I15" s="65">
        <f t="shared" si="8"/>
        <v>220.32</v>
      </c>
      <c r="J15" s="65">
        <f t="shared" si="9"/>
        <v>3210.96</v>
      </c>
      <c r="K15" s="65">
        <f t="shared" si="10"/>
        <v>2219.7240000000002</v>
      </c>
      <c r="L15" s="53">
        <f t="shared" si="0"/>
        <v>5210.3640000000005</v>
      </c>
      <c r="M15" s="76">
        <f t="shared" si="1"/>
        <v>1.0838314041130626E-7</v>
      </c>
      <c r="N15" s="77">
        <f t="shared" si="11"/>
        <v>6.0965516481359776E-3</v>
      </c>
      <c r="O15" s="78">
        <f t="shared" si="12"/>
        <v>0.15289764450880708</v>
      </c>
      <c r="P15" s="89">
        <f t="shared" si="13"/>
        <v>100.96974900563103</v>
      </c>
      <c r="Q15" s="89">
        <f t="shared" si="14"/>
        <v>79.988426704238876</v>
      </c>
      <c r="R15" s="89">
        <f t="shared" si="15"/>
        <v>65.508693901379658</v>
      </c>
      <c r="S15" s="90">
        <f t="shared" si="16"/>
        <v>62.10971572726914</v>
      </c>
      <c r="T15" s="82">
        <f t="shared" si="17"/>
        <v>823.91315188594922</v>
      </c>
      <c r="U15" s="83">
        <f t="shared" si="2"/>
        <v>734.29375714491289</v>
      </c>
      <c r="V15" s="83">
        <f t="shared" si="2"/>
        <v>147.39456127810422</v>
      </c>
      <c r="W15" s="84">
        <f t="shared" si="2"/>
        <v>3504.7625303244731</v>
      </c>
      <c r="X15" s="144">
        <f t="shared" si="3"/>
        <v>5210.3640006334399</v>
      </c>
      <c r="Y15" s="68">
        <v>1882.5402671898401</v>
      </c>
      <c r="Z15" s="102">
        <f t="shared" si="18"/>
        <v>8.2391315010097716E-6</v>
      </c>
      <c r="AA15" s="7">
        <f>BY20</f>
        <v>1.4083422327472694E-9</v>
      </c>
      <c r="AB15" s="103">
        <f t="shared" si="19"/>
        <v>170.93333594380255</v>
      </c>
      <c r="AC15" s="32"/>
      <c r="AD15" s="40">
        <v>11</v>
      </c>
      <c r="AE15" s="38">
        <v>32</v>
      </c>
      <c r="AF15" s="38">
        <f t="shared" si="36"/>
        <v>2477.2933059651268</v>
      </c>
      <c r="AG15" s="39">
        <f t="shared" si="20"/>
        <v>0</v>
      </c>
      <c r="AH15" s="40">
        <v>11</v>
      </c>
      <c r="AI15" s="38">
        <v>32</v>
      </c>
      <c r="AJ15" s="38">
        <f t="shared" si="37"/>
        <v>2461.3966641578131</v>
      </c>
      <c r="AK15" s="39">
        <f t="shared" si="38"/>
        <v>5.7386058635804853E-10</v>
      </c>
      <c r="AL15" s="40">
        <v>11</v>
      </c>
      <c r="AM15" s="38">
        <v>32</v>
      </c>
      <c r="AN15" s="38">
        <f t="shared" si="39"/>
        <v>2445.4126986711562</v>
      </c>
      <c r="AO15" s="39">
        <f t="shared" si="21"/>
        <v>6.7794419203200204E-10</v>
      </c>
      <c r="AP15" s="40">
        <v>11</v>
      </c>
      <c r="AQ15" s="38">
        <v>32</v>
      </c>
      <c r="AR15" s="38">
        <f t="shared" si="40"/>
        <v>2429.3402055782844</v>
      </c>
      <c r="AS15" s="39">
        <f t="shared" si="22"/>
        <v>6.9125894014863751E-10</v>
      </c>
      <c r="AT15" s="40">
        <v>11</v>
      </c>
      <c r="AU15" s="38">
        <v>32</v>
      </c>
      <c r="AV15" s="38">
        <f t="shared" si="41"/>
        <v>2413.1780017617716</v>
      </c>
      <c r="AW15" s="39">
        <f t="shared" si="23"/>
        <v>6.622100961121239E-10</v>
      </c>
      <c r="AX15" s="40">
        <v>11</v>
      </c>
      <c r="AY15" s="38">
        <v>32</v>
      </c>
      <c r="AZ15" s="38">
        <f t="shared" si="42"/>
        <v>2396.9249277839872</v>
      </c>
      <c r="BA15" s="39">
        <f t="shared" si="24"/>
        <v>6.1203355217120084E-10</v>
      </c>
      <c r="BB15" s="40">
        <v>11</v>
      </c>
      <c r="BC15" s="38">
        <v>32</v>
      </c>
      <c r="BD15" s="38">
        <f t="shared" si="43"/>
        <v>2380.5798508914727</v>
      </c>
      <c r="BE15" s="39">
        <f t="shared" si="25"/>
        <v>5.5218129800875319E-10</v>
      </c>
      <c r="BF15" s="40">
        <v>11</v>
      </c>
      <c r="BG15" s="38">
        <v>32</v>
      </c>
      <c r="BH15" s="38">
        <f t="shared" si="44"/>
        <v>2364.1416681521318</v>
      </c>
      <c r="BI15" s="39">
        <f t="shared" si="26"/>
        <v>4.8934291947904906E-10</v>
      </c>
      <c r="BJ15" s="40">
        <v>11</v>
      </c>
      <c r="BK15" s="38">
        <v>32</v>
      </c>
      <c r="BL15" s="38">
        <f t="shared" si="45"/>
        <v>2347.6093097225785</v>
      </c>
      <c r="BM15" s="39">
        <f t="shared" si="27"/>
        <v>4.2752262826105575E-10</v>
      </c>
      <c r="BN15" s="40">
        <v>11</v>
      </c>
      <c r="BO15" s="38">
        <v>32</v>
      </c>
      <c r="BP15" s="38">
        <f t="shared" si="46"/>
        <v>2330.981742241775</v>
      </c>
      <c r="BQ15" s="39">
        <f t="shared" si="28"/>
        <v>3.6908313860044557E-10</v>
      </c>
      <c r="BR15" s="40">
        <v>11</v>
      </c>
      <c r="BS15" s="38">
        <v>32</v>
      </c>
      <c r="BT15" s="38">
        <f t="shared" si="47"/>
        <v>2314.2579723453186</v>
      </c>
      <c r="BU15" s="39">
        <f t="shared" si="29"/>
        <v>3.1533801600620588E-10</v>
      </c>
      <c r="BV15" s="40">
        <v>11</v>
      </c>
      <c r="BW15" s="38">
        <v>32</v>
      </c>
      <c r="BX15" s="38">
        <f t="shared" si="48"/>
        <v>2229.1645839603207</v>
      </c>
      <c r="BY15" s="39">
        <f t="shared" si="30"/>
        <v>1.263018813777688E-10</v>
      </c>
      <c r="BZ15" s="40">
        <v>11</v>
      </c>
      <c r="CA15" s="38">
        <v>32</v>
      </c>
      <c r="CB15" s="38">
        <f t="shared" si="49"/>
        <v>2141.546723972016</v>
      </c>
      <c r="CC15" s="39">
        <f t="shared" si="31"/>
        <v>4.2043328917970114E-11</v>
      </c>
      <c r="CD15" s="40">
        <v>11</v>
      </c>
      <c r="CE15" s="38">
        <v>32</v>
      </c>
      <c r="CF15" s="38">
        <f t="shared" si="50"/>
        <v>2051.3482459935344</v>
      </c>
      <c r="CG15" s="39">
        <f t="shared" si="32"/>
        <v>1.1689415817824031E-11</v>
      </c>
      <c r="CH15" s="40">
        <v>11</v>
      </c>
      <c r="CI15" s="38">
        <v>32</v>
      </c>
      <c r="CJ15" s="38">
        <f t="shared" si="51"/>
        <v>1958.5665886741631</v>
      </c>
      <c r="CK15" s="39">
        <f t="shared" si="33"/>
        <v>2.6765135254479525E-12</v>
      </c>
      <c r="CL15" s="40">
        <v>11</v>
      </c>
      <c r="CM15" s="38">
        <v>32</v>
      </c>
      <c r="CN15" s="38">
        <f t="shared" si="52"/>
        <v>1863.2613184847023</v>
      </c>
      <c r="CO15" s="39">
        <f t="shared" si="34"/>
        <v>4.9224077682938179E-13</v>
      </c>
      <c r="CP15" s="40">
        <v>11</v>
      </c>
      <c r="CQ15" s="38">
        <v>32</v>
      </c>
      <c r="CR15" s="38">
        <f t="shared" si="53"/>
        <v>1765.5558701984689</v>
      </c>
      <c r="CS15" s="39">
        <f t="shared" si="35"/>
        <v>7.0259023626494058E-14</v>
      </c>
    </row>
    <row r="16" spans="1:97" ht="26.4" thickBot="1" x14ac:dyDescent="0.35">
      <c r="A16" s="40"/>
      <c r="B16" s="38"/>
      <c r="C16" s="147" t="s">
        <v>208</v>
      </c>
      <c r="D16" s="124">
        <v>0.8</v>
      </c>
      <c r="E16" s="58">
        <f t="shared" si="4"/>
        <v>7.68</v>
      </c>
      <c r="F16" s="59">
        <f t="shared" si="5"/>
        <v>8.6399999999999988</v>
      </c>
      <c r="G16" s="59">
        <f t="shared" si="6"/>
        <v>2.9999999999999996</v>
      </c>
      <c r="H16" s="60">
        <f t="shared" si="7"/>
        <v>56.428571428571431</v>
      </c>
      <c r="I16" s="65">
        <f t="shared" si="8"/>
        <v>207.36</v>
      </c>
      <c r="J16" s="65">
        <f t="shared" si="9"/>
        <v>3022.08</v>
      </c>
      <c r="K16" s="65">
        <f t="shared" si="10"/>
        <v>2089.1519999999996</v>
      </c>
      <c r="L16" s="53">
        <f t="shared" si="0"/>
        <v>4903.8720000000003</v>
      </c>
      <c r="M16" s="76">
        <f t="shared" si="1"/>
        <v>1.0847297487407219E-7</v>
      </c>
      <c r="N16" s="77">
        <f t="shared" si="11"/>
        <v>8.1354731155554132E-3</v>
      </c>
      <c r="O16" s="78">
        <f t="shared" si="12"/>
        <v>0.15302437526878043</v>
      </c>
      <c r="P16" s="89">
        <f t="shared" si="13"/>
        <v>95.722098510354527</v>
      </c>
      <c r="Q16" s="89">
        <f t="shared" si="14"/>
        <v>75.602343170369679</v>
      </c>
      <c r="R16" s="89">
        <f t="shared" si="15"/>
        <v>62.241308444185051</v>
      </c>
      <c r="S16" s="90">
        <f t="shared" si="16"/>
        <v>58.991358974849355</v>
      </c>
      <c r="T16" s="82">
        <f t="shared" si="17"/>
        <v>735.14571655952273</v>
      </c>
      <c r="U16" s="83">
        <f t="shared" si="2"/>
        <v>653.20424499199396</v>
      </c>
      <c r="V16" s="83">
        <f t="shared" si="2"/>
        <v>186.72392533255513</v>
      </c>
      <c r="W16" s="84">
        <f t="shared" si="2"/>
        <v>3328.798113580785</v>
      </c>
      <c r="X16" s="144">
        <f t="shared" si="3"/>
        <v>4903.8720004648567</v>
      </c>
      <c r="Y16" s="68">
        <v>1808.5465608750064</v>
      </c>
      <c r="Z16" s="102">
        <f t="shared" si="18"/>
        <v>8.2166728853182915E-6</v>
      </c>
      <c r="AA16" s="7">
        <f>CC20</f>
        <v>4.7438402906356882E-10</v>
      </c>
      <c r="AB16" s="103">
        <f t="shared" si="19"/>
        <v>57.734320896625604</v>
      </c>
      <c r="AC16" s="32"/>
      <c r="AD16" s="40">
        <v>12</v>
      </c>
      <c r="AE16" s="38">
        <v>34</v>
      </c>
      <c r="AF16" s="38">
        <f t="shared" si="36"/>
        <v>2499.2114472175913</v>
      </c>
      <c r="AG16" s="39">
        <f t="shared" si="20"/>
        <v>0</v>
      </c>
      <c r="AH16" s="40">
        <v>12</v>
      </c>
      <c r="AI16" s="38">
        <v>34</v>
      </c>
      <c r="AJ16" s="38">
        <f t="shared" si="37"/>
        <v>2483.1741580191356</v>
      </c>
      <c r="AK16" s="39">
        <f t="shared" si="38"/>
        <v>7.3076472033590843E-10</v>
      </c>
      <c r="AL16" s="40">
        <v>12</v>
      </c>
      <c r="AM16" s="38">
        <v>34</v>
      </c>
      <c r="AN16" s="38">
        <f t="shared" si="39"/>
        <v>2467.0487725349103</v>
      </c>
      <c r="AO16" s="39">
        <f t="shared" si="21"/>
        <v>8.6467169554796205E-10</v>
      </c>
      <c r="AP16" s="40">
        <v>12</v>
      </c>
      <c r="AQ16" s="38">
        <v>34</v>
      </c>
      <c r="AR16" s="38">
        <f t="shared" si="40"/>
        <v>2450.8340761861523</v>
      </c>
      <c r="AS16" s="39">
        <f t="shared" si="22"/>
        <v>8.8307397780790756E-10</v>
      </c>
      <c r="AT16" s="40">
        <v>12</v>
      </c>
      <c r="AU16" s="38">
        <v>34</v>
      </c>
      <c r="AV16" s="38">
        <f t="shared" si="41"/>
        <v>2434.5288753876716</v>
      </c>
      <c r="AW16" s="39">
        <f t="shared" si="23"/>
        <v>8.4735313958484943E-10</v>
      </c>
      <c r="AX16" s="40">
        <v>12</v>
      </c>
      <c r="AY16" s="38">
        <v>34</v>
      </c>
      <c r="AZ16" s="38">
        <f t="shared" si="42"/>
        <v>2418.1320004435765</v>
      </c>
      <c r="BA16" s="39">
        <f t="shared" si="24"/>
        <v>7.8445834554198825E-10</v>
      </c>
      <c r="BB16" s="40">
        <v>12</v>
      </c>
      <c r="BC16" s="38">
        <v>34</v>
      </c>
      <c r="BD16" s="38">
        <f t="shared" si="43"/>
        <v>2401.6423085782435</v>
      </c>
      <c r="BE16" s="39">
        <f t="shared" si="25"/>
        <v>7.0895140675175313E-10</v>
      </c>
      <c r="BF16" s="40">
        <v>12</v>
      </c>
      <c r="BG16" s="38">
        <v>34</v>
      </c>
      <c r="BH16" s="38">
        <f t="shared" si="44"/>
        <v>2385.0586871012474</v>
      </c>
      <c r="BI16" s="39">
        <f t="shared" si="26"/>
        <v>6.2936522157136976E-10</v>
      </c>
      <c r="BJ16" s="40">
        <v>12</v>
      </c>
      <c r="BK16" s="38">
        <v>34</v>
      </c>
      <c r="BL16" s="38">
        <f t="shared" si="45"/>
        <v>2368.3800567036465</v>
      </c>
      <c r="BM16" s="39">
        <f t="shared" si="27"/>
        <v>5.5083075063167284E-10</v>
      </c>
      <c r="BN16" s="40">
        <v>12</v>
      </c>
      <c r="BO16" s="38">
        <v>34</v>
      </c>
      <c r="BP16" s="38">
        <f t="shared" si="46"/>
        <v>2351.6053748816175</v>
      </c>
      <c r="BQ16" s="39">
        <f t="shared" si="28"/>
        <v>4.7639627727461008E-10</v>
      </c>
      <c r="BR16" s="40">
        <v>12</v>
      </c>
      <c r="BS16" s="38">
        <v>34</v>
      </c>
      <c r="BT16" s="38">
        <f t="shared" si="47"/>
        <v>2334.7336394818508</v>
      </c>
      <c r="BU16" s="39">
        <f t="shared" si="29"/>
        <v>4.0777583888443557E-10</v>
      </c>
      <c r="BV16" s="40">
        <v>12</v>
      </c>
      <c r="BW16" s="38">
        <v>34</v>
      </c>
      <c r="BX16" s="38">
        <f t="shared" si="48"/>
        <v>2248.8873774255026</v>
      </c>
      <c r="BY16" s="39">
        <f t="shared" si="30"/>
        <v>1.6493650354758848E-10</v>
      </c>
      <c r="BZ16" s="40">
        <v>12</v>
      </c>
      <c r="CA16" s="38">
        <v>34</v>
      </c>
      <c r="CB16" s="38">
        <f t="shared" si="49"/>
        <v>2160.4943082091113</v>
      </c>
      <c r="CC16" s="39">
        <f t="shared" si="31"/>
        <v>5.5506801455059765E-11</v>
      </c>
      <c r="CD16" s="40">
        <v>12</v>
      </c>
      <c r="CE16" s="38">
        <v>34</v>
      </c>
      <c r="CF16" s="38">
        <f t="shared" si="50"/>
        <v>2069.4977886841043</v>
      </c>
      <c r="CG16" s="39">
        <f t="shared" si="32"/>
        <v>1.5622369176988344E-11</v>
      </c>
      <c r="CH16" s="40">
        <v>12</v>
      </c>
      <c r="CI16" s="38">
        <v>34</v>
      </c>
      <c r="CJ16" s="38">
        <f t="shared" si="51"/>
        <v>1975.8952348379219</v>
      </c>
      <c r="CK16" s="39">
        <f t="shared" si="33"/>
        <v>3.6265215010347919E-12</v>
      </c>
      <c r="CL16" s="40">
        <v>12</v>
      </c>
      <c r="CM16" s="38">
        <v>34</v>
      </c>
      <c r="CN16" s="38">
        <f t="shared" si="52"/>
        <v>1879.746740162652</v>
      </c>
      <c r="CO16" s="39">
        <f t="shared" si="34"/>
        <v>6.7740143563304684E-13</v>
      </c>
      <c r="CP16" s="40">
        <v>12</v>
      </c>
      <c r="CQ16" s="38">
        <v>34</v>
      </c>
      <c r="CR16" s="38">
        <f t="shared" si="53"/>
        <v>1781.1768315351596</v>
      </c>
      <c r="CS16" s="39">
        <f t="shared" si="35"/>
        <v>9.8411198110273382E-14</v>
      </c>
    </row>
    <row r="17" spans="1:97" ht="26.4" thickBot="1" x14ac:dyDescent="0.35">
      <c r="C17" s="148">
        <v>0.2</v>
      </c>
      <c r="D17" s="124">
        <v>0.75</v>
      </c>
      <c r="E17" s="58">
        <f t="shared" si="4"/>
        <v>7.1999999999999993</v>
      </c>
      <c r="F17" s="59">
        <f t="shared" si="5"/>
        <v>8.1</v>
      </c>
      <c r="G17" s="59">
        <f t="shared" si="6"/>
        <v>3.75</v>
      </c>
      <c r="H17" s="60">
        <f t="shared" si="7"/>
        <v>56.428571428571431</v>
      </c>
      <c r="I17" s="65">
        <f t="shared" si="8"/>
        <v>194.39999999999998</v>
      </c>
      <c r="J17" s="65">
        <f t="shared" si="9"/>
        <v>2833.2</v>
      </c>
      <c r="K17" s="65">
        <f t="shared" si="10"/>
        <v>1958.58</v>
      </c>
      <c r="L17" s="53">
        <f t="shared" si="0"/>
        <v>4597.38</v>
      </c>
      <c r="M17" s="76">
        <f t="shared" si="1"/>
        <v>1.0856295838078186E-7</v>
      </c>
      <c r="N17" s="77">
        <f t="shared" si="11"/>
        <v>1.0177777348198301E-2</v>
      </c>
      <c r="O17" s="78">
        <f t="shared" si="12"/>
        <v>0.1531513162871744</v>
      </c>
      <c r="P17" s="89">
        <f t="shared" si="13"/>
        <v>90.367342964496046</v>
      </c>
      <c r="Q17" s="89">
        <f t="shared" si="14"/>
        <v>71.159745111258573</v>
      </c>
      <c r="R17" s="89">
        <f t="shared" si="15"/>
        <v>58.911217858372183</v>
      </c>
      <c r="S17" s="90">
        <f t="shared" si="16"/>
        <v>55.81257949335717</v>
      </c>
      <c r="T17" s="82">
        <f t="shared" si="17"/>
        <v>650.6448693443715</v>
      </c>
      <c r="U17" s="83">
        <f t="shared" si="2"/>
        <v>576.39393540119443</v>
      </c>
      <c r="V17" s="83">
        <f t="shared" si="2"/>
        <v>220.91706696889568</v>
      </c>
      <c r="W17" s="84">
        <f t="shared" si="2"/>
        <v>3149.424128553726</v>
      </c>
      <c r="X17" s="144">
        <f t="shared" si="3"/>
        <v>4597.3800002681874</v>
      </c>
      <c r="Y17" s="68">
        <v>1732.3735101924676</v>
      </c>
      <c r="Z17" s="102">
        <f t="shared" si="18"/>
        <v>8.1941770086408701E-6</v>
      </c>
      <c r="AA17" s="7">
        <f>CG20</f>
        <v>1.3380704984367428E-10</v>
      </c>
      <c r="AB17" s="103">
        <f t="shared" si="19"/>
        <v>16.329528847445321</v>
      </c>
      <c r="AC17" s="32"/>
      <c r="AD17" s="40">
        <v>13</v>
      </c>
      <c r="AE17" s="38">
        <v>36</v>
      </c>
      <c r="AF17" s="38">
        <f t="shared" si="36"/>
        <v>2520.0539995411391</v>
      </c>
      <c r="AG17" s="39">
        <f t="shared" si="20"/>
        <v>0</v>
      </c>
      <c r="AH17" s="40">
        <v>13</v>
      </c>
      <c r="AI17" s="38">
        <v>36</v>
      </c>
      <c r="AJ17" s="38">
        <f t="shared" si="37"/>
        <v>2503.8829649408631</v>
      </c>
      <c r="AK17" s="39">
        <f t="shared" si="38"/>
        <v>9.160174262614429E-10</v>
      </c>
      <c r="AL17" s="40">
        <v>13</v>
      </c>
      <c r="AM17" s="38">
        <v>36</v>
      </c>
      <c r="AN17" s="38">
        <f t="shared" si="39"/>
        <v>2487.6230993624977</v>
      </c>
      <c r="AO17" s="39">
        <f t="shared" si="21"/>
        <v>1.0854724088654589E-9</v>
      </c>
      <c r="AP17" s="40">
        <v>13</v>
      </c>
      <c r="AQ17" s="38">
        <v>36</v>
      </c>
      <c r="AR17" s="38">
        <f t="shared" si="40"/>
        <v>2471.2731780981248</v>
      </c>
      <c r="AS17" s="39">
        <f t="shared" si="22"/>
        <v>1.1102430888288618E-9</v>
      </c>
      <c r="AT17" s="40">
        <v>13</v>
      </c>
      <c r="AU17" s="38">
        <v>36</v>
      </c>
      <c r="AV17" s="38">
        <f t="shared" si="41"/>
        <v>2454.8319976084636</v>
      </c>
      <c r="AW17" s="39">
        <f t="shared" si="23"/>
        <v>1.0669677773640965E-9</v>
      </c>
      <c r="AX17" s="40">
        <v>13</v>
      </c>
      <c r="AY17" s="38">
        <v>36</v>
      </c>
      <c r="AZ17" s="38">
        <f t="shared" si="42"/>
        <v>2438.2983784427679</v>
      </c>
      <c r="BA17" s="39">
        <f t="shared" si="24"/>
        <v>9.8931687678344802E-10</v>
      </c>
      <c r="BB17" s="40">
        <v>13</v>
      </c>
      <c r="BC17" s="38">
        <v>36</v>
      </c>
      <c r="BD17" s="38">
        <f t="shared" si="43"/>
        <v>2421.6711682950618</v>
      </c>
      <c r="BE17" s="39">
        <f t="shared" si="25"/>
        <v>8.9551704300724001E-10</v>
      </c>
      <c r="BF17" s="40">
        <v>13</v>
      </c>
      <c r="BG17" s="38">
        <v>36</v>
      </c>
      <c r="BH17" s="38">
        <f t="shared" si="44"/>
        <v>2404.949245195477</v>
      </c>
      <c r="BI17" s="39">
        <f t="shared" si="26"/>
        <v>7.9627957059897049E-10</v>
      </c>
      <c r="BJ17" s="40">
        <v>13</v>
      </c>
      <c r="BK17" s="38">
        <v>36</v>
      </c>
      <c r="BL17" s="38">
        <f t="shared" si="45"/>
        <v>2388.1315208340043</v>
      </c>
      <c r="BM17" s="39">
        <f t="shared" si="27"/>
        <v>6.9807239213204929E-10</v>
      </c>
      <c r="BN17" s="40">
        <v>13</v>
      </c>
      <c r="BO17" s="38">
        <v>36</v>
      </c>
      <c r="BP17" s="38">
        <f t="shared" si="46"/>
        <v>2371.2169440127041</v>
      </c>
      <c r="BQ17" s="39">
        <f t="shared" si="28"/>
        <v>6.047620543223164E-10</v>
      </c>
      <c r="BR17" s="40">
        <v>13</v>
      </c>
      <c r="BS17" s="38">
        <v>36</v>
      </c>
      <c r="BT17" s="38">
        <f t="shared" si="47"/>
        <v>2354.2045042206582</v>
      </c>
      <c r="BU17" s="39">
        <f t="shared" si="29"/>
        <v>5.1854498329981527E-10</v>
      </c>
      <c r="BV17" s="40">
        <v>13</v>
      </c>
      <c r="BW17" s="38">
        <v>36</v>
      </c>
      <c r="BX17" s="38">
        <f t="shared" si="48"/>
        <v>2267.6423142620579</v>
      </c>
      <c r="BY17" s="39">
        <f t="shared" si="30"/>
        <v>2.1167308049810355E-10</v>
      </c>
      <c r="BZ17" s="40">
        <v>13</v>
      </c>
      <c r="CA17" s="38">
        <v>36</v>
      </c>
      <c r="CB17" s="38">
        <f t="shared" si="49"/>
        <v>2178.5120776594367</v>
      </c>
      <c r="CC17" s="39">
        <f t="shared" si="31"/>
        <v>7.1966099213337766E-11</v>
      </c>
      <c r="CD17" s="40">
        <v>13</v>
      </c>
      <c r="CE17" s="38">
        <v>36</v>
      </c>
      <c r="CF17" s="38">
        <f t="shared" si="50"/>
        <v>2086.7566788801059</v>
      </c>
      <c r="CG17" s="39">
        <f t="shared" si="32"/>
        <v>2.0487440718465542E-11</v>
      </c>
      <c r="CH17" s="40">
        <v>13</v>
      </c>
      <c r="CI17" s="38">
        <v>36</v>
      </c>
      <c r="CJ17" s="38">
        <f t="shared" si="51"/>
        <v>1992.3735123617412</v>
      </c>
      <c r="CK17" s="39">
        <f t="shared" si="33"/>
        <v>4.8173556976351839E-12</v>
      </c>
      <c r="CL17" s="40">
        <v>13</v>
      </c>
      <c r="CM17" s="38">
        <v>36</v>
      </c>
      <c r="CN17" s="38">
        <f t="shared" si="52"/>
        <v>1895.4231727552126</v>
      </c>
      <c r="CO17" s="39">
        <f t="shared" si="34"/>
        <v>9.1300314466878687E-13</v>
      </c>
      <c r="CP17" s="40">
        <v>13</v>
      </c>
      <c r="CQ17" s="38">
        <v>36</v>
      </c>
      <c r="CR17" s="38">
        <f t="shared" si="53"/>
        <v>1796.0312254481266</v>
      </c>
      <c r="CS17" s="39">
        <f t="shared" si="35"/>
        <v>1.3484789182496757E-13</v>
      </c>
    </row>
    <row r="18" spans="1:97" x14ac:dyDescent="0.3">
      <c r="A18" s="37" t="s">
        <v>105</v>
      </c>
      <c r="B18" s="37">
        <v>8</v>
      </c>
      <c r="C18" s="37">
        <f>B18*($C$17+1)</f>
        <v>9.6</v>
      </c>
      <c r="D18" s="124">
        <v>0.7</v>
      </c>
      <c r="E18" s="58">
        <f t="shared" si="4"/>
        <v>6.72</v>
      </c>
      <c r="F18" s="59">
        <f t="shared" si="5"/>
        <v>7.5599999999999987</v>
      </c>
      <c r="G18" s="59">
        <f t="shared" si="6"/>
        <v>4.5</v>
      </c>
      <c r="H18" s="60">
        <f t="shared" si="7"/>
        <v>56.428571428571431</v>
      </c>
      <c r="I18" s="65">
        <f t="shared" si="8"/>
        <v>181.43999999999997</v>
      </c>
      <c r="J18" s="65">
        <f t="shared" si="9"/>
        <v>2644.3199999999997</v>
      </c>
      <c r="K18" s="65">
        <f t="shared" si="10"/>
        <v>1828.0079999999998</v>
      </c>
      <c r="L18" s="53">
        <f t="shared" si="0"/>
        <v>4290.8879999999999</v>
      </c>
      <c r="M18" s="76">
        <f t="shared" si="1"/>
        <v>1.0865309130266042E-7</v>
      </c>
      <c r="N18" s="77">
        <f t="shared" si="11"/>
        <v>1.2223472771549298E-2</v>
      </c>
      <c r="O18" s="78">
        <f t="shared" si="12"/>
        <v>0.1532784680876817</v>
      </c>
      <c r="P18" s="89">
        <f t="shared" si="13"/>
        <v>84.903869686569664</v>
      </c>
      <c r="Q18" s="89">
        <f t="shared" si="14"/>
        <v>66.663435588243431</v>
      </c>
      <c r="R18" s="89">
        <f t="shared" si="15"/>
        <v>55.515298526961125</v>
      </c>
      <c r="S18" s="90">
        <f t="shared" si="16"/>
        <v>52.571587483046322</v>
      </c>
      <c r="T18" s="82">
        <f t="shared" si="17"/>
        <v>570.55400429374811</v>
      </c>
      <c r="U18" s="83">
        <f t="shared" si="2"/>
        <v>503.97557304712024</v>
      </c>
      <c r="V18" s="83">
        <f t="shared" si="2"/>
        <v>249.81884337132507</v>
      </c>
      <c r="W18" s="84">
        <f t="shared" si="2"/>
        <v>2966.5395794004712</v>
      </c>
      <c r="X18" s="144">
        <f t="shared" si="3"/>
        <v>4290.8880001126645</v>
      </c>
      <c r="Y18" s="68">
        <v>1654.0189520691649</v>
      </c>
      <c r="Z18" s="102">
        <f t="shared" si="18"/>
        <v>8.1716437781712294E-6</v>
      </c>
      <c r="AA18" s="7">
        <f>CK20</f>
        <v>3.11808804284449E-11</v>
      </c>
      <c r="AB18" s="103">
        <f t="shared" si="19"/>
        <v>3.8157415172376759</v>
      </c>
      <c r="AC18" s="32"/>
      <c r="AD18" s="40">
        <v>14</v>
      </c>
      <c r="AE18" s="38">
        <v>38</v>
      </c>
      <c r="AF18" s="38">
        <f t="shared" si="36"/>
        <v>2539.9293120011021</v>
      </c>
      <c r="AG18" s="39">
        <f t="shared" si="20"/>
        <v>0</v>
      </c>
      <c r="AH18" s="40">
        <v>14</v>
      </c>
      <c r="AI18" s="38">
        <v>38</v>
      </c>
      <c r="AJ18" s="38">
        <f t="shared" si="37"/>
        <v>2523.6307387189013</v>
      </c>
      <c r="AK18" s="39">
        <f t="shared" si="38"/>
        <v>1.1323380242970599E-9</v>
      </c>
      <c r="AL18" s="40">
        <v>14</v>
      </c>
      <c r="AM18" s="38">
        <v>38</v>
      </c>
      <c r="AN18" s="38">
        <f t="shared" si="39"/>
        <v>2507.2426338611454</v>
      </c>
      <c r="AO18" s="39">
        <f t="shared" si="21"/>
        <v>1.3436710415228226E-9</v>
      </c>
      <c r="AP18" s="40">
        <v>14</v>
      </c>
      <c r="AQ18" s="38">
        <v>38</v>
      </c>
      <c r="AR18" s="38">
        <f t="shared" si="40"/>
        <v>2490.7637630608137</v>
      </c>
      <c r="AS18" s="39">
        <f t="shared" si="22"/>
        <v>1.3762754992387675E-9</v>
      </c>
      <c r="AT18" s="40">
        <v>14</v>
      </c>
      <c r="AU18" s="38">
        <v>38</v>
      </c>
      <c r="AV18" s="38">
        <f t="shared" si="41"/>
        <v>2474.1929132864852</v>
      </c>
      <c r="AW18" s="39">
        <f t="shared" si="23"/>
        <v>1.324534862045826E-9</v>
      </c>
      <c r="AX18" s="40">
        <v>14</v>
      </c>
      <c r="AY18" s="38">
        <v>38</v>
      </c>
      <c r="AZ18" s="38">
        <f t="shared" si="42"/>
        <v>2457.5288957852517</v>
      </c>
      <c r="BA18" s="39">
        <f t="shared" si="24"/>
        <v>1.2299410788131646E-9</v>
      </c>
      <c r="BB18" s="40">
        <v>14</v>
      </c>
      <c r="BC18" s="38">
        <v>38</v>
      </c>
      <c r="BD18" s="38">
        <f t="shared" si="43"/>
        <v>2440.7705491630559</v>
      </c>
      <c r="BE18" s="39">
        <f t="shared" si="25"/>
        <v>1.1149924273016595E-9</v>
      </c>
      <c r="BF18" s="40">
        <v>14</v>
      </c>
      <c r="BG18" s="38">
        <v>38</v>
      </c>
      <c r="BH18" s="38">
        <f t="shared" si="44"/>
        <v>2423.9167426012136</v>
      </c>
      <c r="BI18" s="39">
        <f t="shared" si="26"/>
        <v>9.9294583916998655E-10</v>
      </c>
      <c r="BJ18" s="40">
        <v>14</v>
      </c>
      <c r="BK18" s="38">
        <v>38</v>
      </c>
      <c r="BL18" s="38">
        <f t="shared" si="45"/>
        <v>2406.9663792063648</v>
      </c>
      <c r="BM18" s="39">
        <f t="shared" si="27"/>
        <v>8.7183744023050187E-10</v>
      </c>
      <c r="BN18" s="40">
        <v>14</v>
      </c>
      <c r="BO18" s="38">
        <v>38</v>
      </c>
      <c r="BP18" s="38">
        <f t="shared" si="46"/>
        <v>2389.9183994899254</v>
      </c>
      <c r="BQ18" s="39">
        <f t="shared" si="28"/>
        <v>7.5649872254060223E-10</v>
      </c>
      <c r="BR18" s="40">
        <v>14</v>
      </c>
      <c r="BS18" s="38">
        <v>38</v>
      </c>
      <c r="BT18" s="38">
        <f t="shared" si="47"/>
        <v>2372.7717849712108</v>
      </c>
      <c r="BU18" s="39">
        <f t="shared" si="29"/>
        <v>6.4969972081261317E-10</v>
      </c>
      <c r="BV18" s="40">
        <v>14</v>
      </c>
      <c r="BW18" s="38">
        <v>38</v>
      </c>
      <c r="BX18" s="38">
        <f t="shared" si="48"/>
        <v>2285.5268911606477</v>
      </c>
      <c r="BY18" s="39">
        <f t="shared" si="30"/>
        <v>2.6750382069602757E-10</v>
      </c>
      <c r="BZ18" s="40">
        <v>14</v>
      </c>
      <c r="CA18" s="38">
        <v>38</v>
      </c>
      <c r="CB18" s="38">
        <f t="shared" si="49"/>
        <v>2195.6936968823456</v>
      </c>
      <c r="CC18" s="39">
        <f t="shared" si="31"/>
        <v>9.1823058054872041E-11</v>
      </c>
      <c r="CD18" s="40">
        <v>14</v>
      </c>
      <c r="CE18" s="38">
        <v>38</v>
      </c>
      <c r="CF18" s="38">
        <f t="shared" si="50"/>
        <v>2103.2146361414225</v>
      </c>
      <c r="CG18" s="39">
        <f t="shared" si="32"/>
        <v>2.6421934214849229E-11</v>
      </c>
      <c r="CH18" s="40">
        <v>14</v>
      </c>
      <c r="CI18" s="38">
        <v>38</v>
      </c>
      <c r="CJ18" s="38">
        <f t="shared" si="51"/>
        <v>2008.087082825848</v>
      </c>
      <c r="CK18" s="39">
        <f t="shared" si="33"/>
        <v>6.2880957736761695E-12</v>
      </c>
      <c r="CL18" s="40">
        <v>14</v>
      </c>
      <c r="CM18" s="38">
        <v>38</v>
      </c>
      <c r="CN18" s="38">
        <f t="shared" si="52"/>
        <v>1910.3721094880048</v>
      </c>
      <c r="CO18" s="39">
        <f t="shared" si="34"/>
        <v>1.2080954858745575E-12</v>
      </c>
      <c r="CP18" s="40">
        <v>14</v>
      </c>
      <c r="CQ18" s="38">
        <v>38</v>
      </c>
      <c r="CR18" s="38">
        <f t="shared" si="53"/>
        <v>1810.1962718321056</v>
      </c>
      <c r="CS18" s="39">
        <f t="shared" si="35"/>
        <v>1.8121914167895956E-13</v>
      </c>
    </row>
    <row r="19" spans="1:97" ht="15" thickBot="1" x14ac:dyDescent="0.35">
      <c r="A19" s="40" t="s">
        <v>71</v>
      </c>
      <c r="B19" s="38">
        <v>18</v>
      </c>
      <c r="C19" s="37">
        <f>B19*($C$17+1)</f>
        <v>21.599999999999998</v>
      </c>
      <c r="D19" s="124">
        <v>0.65</v>
      </c>
      <c r="E19" s="58">
        <f t="shared" si="4"/>
        <v>6.24</v>
      </c>
      <c r="F19" s="59">
        <f t="shared" si="5"/>
        <v>7.02</v>
      </c>
      <c r="G19" s="59">
        <f t="shared" si="6"/>
        <v>5.25</v>
      </c>
      <c r="H19" s="60">
        <f t="shared" si="7"/>
        <v>56.428571428571431</v>
      </c>
      <c r="I19" s="65">
        <f t="shared" si="8"/>
        <v>168.48</v>
      </c>
      <c r="J19" s="65">
        <f t="shared" si="9"/>
        <v>2455.44</v>
      </c>
      <c r="K19" s="65">
        <f t="shared" si="10"/>
        <v>1697.4359999999999</v>
      </c>
      <c r="L19" s="53">
        <f t="shared" si="0"/>
        <v>3984.3960000000002</v>
      </c>
      <c r="M19" s="76">
        <f t="shared" si="1"/>
        <v>1.0874337401216685E-7</v>
      </c>
      <c r="N19" s="77">
        <f t="shared" si="11"/>
        <v>1.4272567839096901E-2</v>
      </c>
      <c r="O19" s="78">
        <f t="shared" si="12"/>
        <v>0.15340583119573539</v>
      </c>
      <c r="P19" s="89">
        <f t="shared" si="13"/>
        <v>79.331149675069923</v>
      </c>
      <c r="Q19" s="89">
        <f t="shared" si="14"/>
        <v>62.117017488254405</v>
      </c>
      <c r="R19" s="89">
        <f t="shared" si="15"/>
        <v>52.050223420683722</v>
      </c>
      <c r="S19" s="90">
        <f t="shared" si="16"/>
        <v>49.26661122106475</v>
      </c>
      <c r="T19" s="82">
        <f t="shared" si="17"/>
        <v>495.02637397243632</v>
      </c>
      <c r="U19" s="83">
        <f t="shared" si="2"/>
        <v>436.06146276754589</v>
      </c>
      <c r="V19" s="83">
        <f t="shared" si="2"/>
        <v>273.26367295858955</v>
      </c>
      <c r="W19" s="84">
        <f t="shared" si="2"/>
        <v>2780.044490331511</v>
      </c>
      <c r="X19" s="144">
        <f t="shared" si="3"/>
        <v>3984.3960000300831</v>
      </c>
      <c r="Y19" s="68">
        <v>1573.5331906776439</v>
      </c>
      <c r="Z19" s="102">
        <f t="shared" si="18"/>
        <v>8.1490731007946243E-6</v>
      </c>
      <c r="AA19" s="7">
        <f>CO20</f>
        <v>5.8591867965349343E-12</v>
      </c>
      <c r="AB19" s="103">
        <f t="shared" si="19"/>
        <v>0.71900039723089482</v>
      </c>
      <c r="AC19" s="32"/>
      <c r="AD19" s="41">
        <v>15</v>
      </c>
      <c r="AE19" s="42">
        <v>40</v>
      </c>
      <c r="AF19" s="42">
        <f t="shared" si="36"/>
        <v>2558.9297957673552</v>
      </c>
      <c r="AG19" s="39">
        <f t="shared" si="20"/>
        <v>0</v>
      </c>
      <c r="AH19" s="41">
        <v>15</v>
      </c>
      <c r="AI19" s="42">
        <v>40</v>
      </c>
      <c r="AJ19" s="42">
        <f t="shared" si="37"/>
        <v>2542.5092975262205</v>
      </c>
      <c r="AK19" s="39">
        <f t="shared" si="38"/>
        <v>1.382479150701131E-9</v>
      </c>
      <c r="AL19" s="41">
        <v>15</v>
      </c>
      <c r="AM19" s="42">
        <v>40</v>
      </c>
      <c r="AN19" s="42">
        <f t="shared" si="39"/>
        <v>2525.9985979494545</v>
      </c>
      <c r="AO19" s="39">
        <f t="shared" si="21"/>
        <v>1.642638659982287E-9</v>
      </c>
      <c r="AP19" s="41">
        <v>15</v>
      </c>
      <c r="AQ19" s="42">
        <v>40</v>
      </c>
      <c r="AR19" s="42">
        <f t="shared" si="40"/>
        <v>2509.3964534360935</v>
      </c>
      <c r="AS19" s="39">
        <f t="shared" si="22"/>
        <v>1.6847353947644872E-9</v>
      </c>
      <c r="AT19" s="41">
        <v>15</v>
      </c>
      <c r="AU19" s="42">
        <v>40</v>
      </c>
      <c r="AV19" s="42">
        <f t="shared" si="41"/>
        <v>2492.7016418803714</v>
      </c>
      <c r="AW19" s="39">
        <f t="shared" si="23"/>
        <v>1.6235958397324244E-9</v>
      </c>
      <c r="AX19" s="41">
        <v>15</v>
      </c>
      <c r="AY19" s="42">
        <v>40</v>
      </c>
      <c r="AZ19" s="42">
        <f t="shared" si="42"/>
        <v>2475.912965636659</v>
      </c>
      <c r="BA19" s="39">
        <f t="shared" si="24"/>
        <v>1.5097268001238835E-9</v>
      </c>
      <c r="BB19" s="41">
        <v>15</v>
      </c>
      <c r="BC19" s="42">
        <v>40</v>
      </c>
      <c r="BD19" s="42">
        <f t="shared" si="43"/>
        <v>2459.0292546228529</v>
      </c>
      <c r="BE19" s="39">
        <f t="shared" si="25"/>
        <v>1.3705571407648564E-9</v>
      </c>
      <c r="BF19" s="41">
        <v>15</v>
      </c>
      <c r="BG19" s="42">
        <v>40</v>
      </c>
      <c r="BH19" s="42">
        <f t="shared" si="44"/>
        <v>2442.0493695609216</v>
      </c>
      <c r="BI19" s="39">
        <f t="shared" si="26"/>
        <v>1.2222891735251751E-9</v>
      </c>
      <c r="BJ19" s="41">
        <v>15</v>
      </c>
      <c r="BK19" s="42">
        <v>40</v>
      </c>
      <c r="BL19" s="42">
        <f t="shared" si="45"/>
        <v>2424.9722053519754</v>
      </c>
      <c r="BM19" s="39">
        <f t="shared" si="27"/>
        <v>1.0747797330109847E-9</v>
      </c>
      <c r="BN19" s="41">
        <v>15</v>
      </c>
      <c r="BO19" s="42">
        <v>40</v>
      </c>
      <c r="BP19" s="42">
        <f t="shared" si="46"/>
        <v>2407.7966945816897</v>
      </c>
      <c r="BQ19" s="39">
        <f t="shared" si="28"/>
        <v>9.3398618725929729E-10</v>
      </c>
      <c r="BR19" s="41">
        <v>15</v>
      </c>
      <c r="BS19" s="42">
        <v>40</v>
      </c>
      <c r="BT19" s="42">
        <f t="shared" si="47"/>
        <v>2390.5218111504255</v>
      </c>
      <c r="BU19" s="39">
        <f t="shared" si="29"/>
        <v>8.0335293364601087E-10</v>
      </c>
      <c r="BV19" s="41">
        <v>15</v>
      </c>
      <c r="BW19" s="42">
        <v>40</v>
      </c>
      <c r="BX19" s="42">
        <f t="shared" si="48"/>
        <v>2302.6242632755552</v>
      </c>
      <c r="BY19" s="39">
        <f t="shared" si="30"/>
        <v>3.3345941371133262E-10</v>
      </c>
      <c r="BZ19" s="41">
        <v>15</v>
      </c>
      <c r="CA19" s="42">
        <v>40</v>
      </c>
      <c r="CB19" s="42">
        <f t="shared" si="49"/>
        <v>2212.1190525984102</v>
      </c>
      <c r="CC19" s="39">
        <f t="shared" si="31"/>
        <v>1.1549965443091842E-10</v>
      </c>
      <c r="CD19" s="41">
        <v>15</v>
      </c>
      <c r="CE19" s="42">
        <v>40</v>
      </c>
      <c r="CF19" s="42">
        <f t="shared" si="50"/>
        <v>2118.9481824893978</v>
      </c>
      <c r="CG19" s="39">
        <f t="shared" si="32"/>
        <v>3.357177141401924E-11</v>
      </c>
      <c r="CH19" s="41">
        <v>15</v>
      </c>
      <c r="CI19" s="42">
        <v>40</v>
      </c>
      <c r="CJ19" s="42">
        <f t="shared" si="51"/>
        <v>2023.1090071912922</v>
      </c>
      <c r="CK19" s="39">
        <f t="shared" si="33"/>
        <v>8.0808299335643546E-12</v>
      </c>
      <c r="CL19" s="41">
        <v>15</v>
      </c>
      <c r="CM19" s="42">
        <v>40</v>
      </c>
      <c r="CN19" s="42">
        <f t="shared" si="52"/>
        <v>1924.6630561227503</v>
      </c>
      <c r="CO19" s="39">
        <f t="shared" si="34"/>
        <v>1.5725706540003432E-12</v>
      </c>
      <c r="CP19" s="41">
        <v>15</v>
      </c>
      <c r="CQ19" s="42">
        <v>40</v>
      </c>
      <c r="CR19" s="42">
        <f t="shared" si="53"/>
        <v>1823.7378317149592</v>
      </c>
      <c r="CS19" s="39">
        <f t="shared" si="35"/>
        <v>2.3935905991937099E-13</v>
      </c>
    </row>
    <row r="20" spans="1:97" ht="15" thickBot="1" x14ac:dyDescent="0.35">
      <c r="A20" s="38" t="s">
        <v>100</v>
      </c>
      <c r="B20" s="38">
        <f>B15*2</f>
        <v>25</v>
      </c>
      <c r="C20" s="37">
        <f>B20*($C$17+1)</f>
        <v>30</v>
      </c>
      <c r="D20" s="125">
        <v>0.6</v>
      </c>
      <c r="E20" s="61">
        <f t="shared" si="4"/>
        <v>5.76</v>
      </c>
      <c r="F20" s="62">
        <f t="shared" si="5"/>
        <v>6.4799999999999995</v>
      </c>
      <c r="G20" s="62">
        <f t="shared" si="6"/>
        <v>6</v>
      </c>
      <c r="H20" s="63">
        <f t="shared" si="7"/>
        <v>56.428571428571431</v>
      </c>
      <c r="I20" s="66">
        <f t="shared" si="8"/>
        <v>155.51999999999998</v>
      </c>
      <c r="J20" s="66">
        <f t="shared" si="9"/>
        <v>2266.56</v>
      </c>
      <c r="K20" s="66">
        <f t="shared" si="10"/>
        <v>1566.864</v>
      </c>
      <c r="L20" s="54">
        <f t="shared" si="0"/>
        <v>3677.904</v>
      </c>
      <c r="M20" s="79">
        <f t="shared" si="1"/>
        <v>1.0883380688299908E-7</v>
      </c>
      <c r="N20" s="80">
        <f t="shared" si="11"/>
        <v>1.6325071032449866E-2</v>
      </c>
      <c r="O20" s="81">
        <f t="shared" si="12"/>
        <v>0.1535334061385166</v>
      </c>
      <c r="P20" s="89">
        <f t="shared" si="13"/>
        <v>73.650018817332409</v>
      </c>
      <c r="Q20" s="89">
        <f t="shared" si="14"/>
        <v>57.524792939737132</v>
      </c>
      <c r="R20" s="89">
        <f t="shared" si="15"/>
        <v>48.51259210838456</v>
      </c>
      <c r="S20" s="90">
        <f t="shared" si="16"/>
        <v>45.895975771715307</v>
      </c>
      <c r="T20" s="85">
        <f t="shared" si="17"/>
        <v>424.22410838783463</v>
      </c>
      <c r="U20" s="86">
        <f t="shared" si="2"/>
        <v>372.7606582494966</v>
      </c>
      <c r="V20" s="86">
        <f t="shared" si="2"/>
        <v>291.07555265030737</v>
      </c>
      <c r="W20" s="87">
        <f t="shared" si="2"/>
        <v>2589.8443471182209</v>
      </c>
      <c r="X20" s="145">
        <f t="shared" si="3"/>
        <v>3677.9046664058592</v>
      </c>
      <c r="Y20" s="69">
        <v>1491.0204672806569</v>
      </c>
      <c r="Z20" s="104">
        <f t="shared" si="18"/>
        <v>8.1264648830865649E-6</v>
      </c>
      <c r="AA20" s="105">
        <f>CS20</f>
        <v>8.5867118704115679E-13</v>
      </c>
      <c r="AB20" s="106">
        <f t="shared" si="19"/>
        <v>0.10566355720410366</v>
      </c>
      <c r="AC20" s="32"/>
      <c r="AF20" s="33" t="s">
        <v>187</v>
      </c>
      <c r="AG20" s="34">
        <f>SUM(AG4:AG19)</f>
        <v>0</v>
      </c>
      <c r="AJ20" s="33" t="s">
        <v>187</v>
      </c>
      <c r="AK20" s="34">
        <f>SUM(AK4:AK19)</f>
        <v>6.2526694407114081E-9</v>
      </c>
      <c r="AN20" s="33" t="s">
        <v>187</v>
      </c>
      <c r="AO20" s="34">
        <f>SUM(AO4:AO19)</f>
        <v>7.3961161817140818E-9</v>
      </c>
      <c r="AR20" s="33" t="s">
        <v>187</v>
      </c>
      <c r="AS20" s="34">
        <f>SUM(AS4:AS19)</f>
        <v>7.5513222301914317E-9</v>
      </c>
      <c r="AV20" s="33" t="s">
        <v>187</v>
      </c>
      <c r="AW20" s="34">
        <f>SUM(AW4:AW19)</f>
        <v>7.2439109036845478E-9</v>
      </c>
      <c r="AZ20" s="33" t="s">
        <v>187</v>
      </c>
      <c r="BA20" s="34">
        <f>SUM(BA4:BA19)</f>
        <v>6.7045722773447469E-9</v>
      </c>
      <c r="BD20" s="33" t="s">
        <v>187</v>
      </c>
      <c r="BE20" s="34">
        <f>SUM(BE4:BE19)</f>
        <v>6.0578775313381761E-9</v>
      </c>
      <c r="BH20" s="33" t="s">
        <v>187</v>
      </c>
      <c r="BI20" s="34">
        <f>SUM(BI4:BI19)</f>
        <v>5.3767572179938165E-9</v>
      </c>
      <c r="BL20" s="33" t="s">
        <v>187</v>
      </c>
      <c r="BM20" s="34">
        <f>SUM(BM4:BM19)</f>
        <v>4.7050140856175776E-9</v>
      </c>
      <c r="BP20" s="33" t="s">
        <v>187</v>
      </c>
      <c r="BQ20" s="34">
        <f>SUM(BQ4:BQ19)</f>
        <v>4.0686297131307818E-9</v>
      </c>
      <c r="BT20" s="33" t="s">
        <v>187</v>
      </c>
      <c r="BU20" s="34">
        <f>SUM(BU4:BU19)</f>
        <v>3.4821780304783223E-9</v>
      </c>
      <c r="BX20" s="33" t="s">
        <v>187</v>
      </c>
      <c r="BY20" s="34">
        <f>SUM(BY4:BY19)</f>
        <v>1.4083422327472694E-9</v>
      </c>
      <c r="CB20" s="33" t="s">
        <v>187</v>
      </c>
      <c r="CC20" s="34">
        <f>SUM(CC4:CC19)</f>
        <v>4.7438402906356882E-10</v>
      </c>
      <c r="CF20" s="33" t="s">
        <v>187</v>
      </c>
      <c r="CG20" s="34">
        <f>SUM(CG4:CG19)</f>
        <v>1.3380704984367428E-10</v>
      </c>
      <c r="CJ20" s="33" t="s">
        <v>187</v>
      </c>
      <c r="CK20" s="34">
        <f>SUM(CK4:CK19)</f>
        <v>3.11808804284449E-11</v>
      </c>
      <c r="CN20" s="33" t="s">
        <v>187</v>
      </c>
      <c r="CO20" s="34">
        <f>SUM(CO4:CO19)</f>
        <v>5.8591867965349343E-12</v>
      </c>
      <c r="CR20" s="33" t="s">
        <v>187</v>
      </c>
      <c r="CS20" s="34">
        <f>SUM(CS4:CS19)</f>
        <v>8.5867118704115679E-13</v>
      </c>
    </row>
    <row r="21" spans="1:97" x14ac:dyDescent="0.3">
      <c r="A21" s="38" t="s">
        <v>122</v>
      </c>
      <c r="B21" s="118">
        <f>79/21</f>
        <v>3.7619047619047619</v>
      </c>
      <c r="C21" s="37">
        <f>B21*($C$17+1)</f>
        <v>4.5142857142857142</v>
      </c>
      <c r="D21"/>
      <c r="E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97" ht="15" thickBot="1" x14ac:dyDescent="0.35">
      <c r="A22"/>
      <c r="B22"/>
      <c r="C22"/>
      <c r="D22"/>
      <c r="E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97" ht="15" thickBot="1" x14ac:dyDescent="0.35">
      <c r="A23" s="130" t="s">
        <v>130</v>
      </c>
      <c r="B23" s="131" t="s">
        <v>0</v>
      </c>
      <c r="C23" s="131" t="s">
        <v>2</v>
      </c>
      <c r="D23" s="131" t="s">
        <v>9</v>
      </c>
      <c r="E23" s="132" t="s">
        <v>8</v>
      </c>
      <c r="I23"/>
      <c r="J23" s="35"/>
      <c r="K23" s="35"/>
      <c r="L23"/>
      <c r="M23"/>
      <c r="N23"/>
      <c r="O23"/>
      <c r="P23"/>
      <c r="Q23"/>
      <c r="R23"/>
      <c r="S23"/>
      <c r="T23"/>
      <c r="U23"/>
      <c r="V23"/>
    </row>
    <row r="24" spans="1:97" x14ac:dyDescent="0.3">
      <c r="A24" s="133" t="s">
        <v>99</v>
      </c>
      <c r="B24" s="128">
        <v>5.208452160536666</v>
      </c>
      <c r="C24" s="129">
        <v>3.3006696223958727</v>
      </c>
      <c r="D24" s="129">
        <v>3.5786490229889694</v>
      </c>
      <c r="E24" s="134">
        <v>3.0537891970100759</v>
      </c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</row>
    <row r="25" spans="1:97" x14ac:dyDescent="0.3">
      <c r="A25" s="133" t="s">
        <v>136</v>
      </c>
      <c r="B25" s="128">
        <v>-4.823936193161827E-2</v>
      </c>
      <c r="C25" s="129">
        <v>-3.1241611551785866E-2</v>
      </c>
      <c r="D25" s="129">
        <v>-3.2606444550139592E-2</v>
      </c>
      <c r="E25" s="134">
        <v>-2.8172899076826404E-2</v>
      </c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</row>
    <row r="26" spans="1:97" x14ac:dyDescent="0.3">
      <c r="A26" s="133" t="s">
        <v>137</v>
      </c>
      <c r="B26" s="128">
        <v>1.5650954831737958E-4</v>
      </c>
      <c r="C26" s="129">
        <v>1.1074017815177961E-4</v>
      </c>
      <c r="D26" s="129">
        <v>1.0982327189497592E-4</v>
      </c>
      <c r="E26" s="134">
        <v>9.8599768800353629E-5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</row>
    <row r="27" spans="1:97" x14ac:dyDescent="0.3">
      <c r="A27" s="133" t="s">
        <v>138</v>
      </c>
      <c r="B27" s="128">
        <v>-1.20191179915187E-7</v>
      </c>
      <c r="C27" s="129">
        <v>-8.6386228100801417E-8</v>
      </c>
      <c r="D27" s="129">
        <v>-8.7983175713117198E-8</v>
      </c>
      <c r="E27" s="134">
        <v>-7.8909601220646291E-8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</row>
    <row r="28" spans="1:97" x14ac:dyDescent="0.3">
      <c r="A28" s="133" t="s">
        <v>139</v>
      </c>
      <c r="B28" s="128">
        <v>4.9689475666217074E-11</v>
      </c>
      <c r="C28" s="129">
        <v>3.6879849663739653E-11</v>
      </c>
      <c r="D28" s="129">
        <v>3.712041748538754E-11</v>
      </c>
      <c r="E28" s="134">
        <v>3.3460896615279293E-11</v>
      </c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</row>
    <row r="29" spans="1:97" x14ac:dyDescent="0.3">
      <c r="A29" s="133" t="s">
        <v>135</v>
      </c>
      <c r="B29" s="128">
        <v>-1.0374875491595525E-14</v>
      </c>
      <c r="C29" s="129">
        <v>-7.8984342630958886E-15</v>
      </c>
      <c r="D29" s="129">
        <v>-7.8224528020061319E-15</v>
      </c>
      <c r="E29" s="134">
        <v>-7.1020711163927407E-15</v>
      </c>
      <c r="I29"/>
      <c r="J29" s="4"/>
      <c r="K29" s="4"/>
      <c r="L29"/>
      <c r="M29"/>
      <c r="N29"/>
      <c r="O29"/>
      <c r="P29"/>
      <c r="Q29"/>
      <c r="R29"/>
      <c r="S29"/>
      <c r="T29"/>
      <c r="U29"/>
      <c r="V29"/>
    </row>
    <row r="30" spans="1:97" ht="15" thickBot="1" x14ac:dyDescent="0.35">
      <c r="A30" s="135" t="s">
        <v>134</v>
      </c>
      <c r="B30" s="136">
        <v>8.5770133787598256E-19</v>
      </c>
      <c r="C30" s="137">
        <v>6.6506858765844922E-19</v>
      </c>
      <c r="D30" s="137">
        <v>6.495829113240118E-19</v>
      </c>
      <c r="E30" s="138">
        <v>5.9376621294165331E-19</v>
      </c>
      <c r="I30"/>
      <c r="J30" s="4"/>
      <c r="K30" s="4"/>
      <c r="L30"/>
      <c r="M30"/>
      <c r="N30"/>
      <c r="O30"/>
      <c r="P30"/>
      <c r="Q30"/>
      <c r="R30"/>
      <c r="S30"/>
      <c r="T30"/>
      <c r="U30"/>
      <c r="V30"/>
    </row>
    <row r="31" spans="1:97" ht="15" thickBo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97" ht="15" thickBot="1" x14ac:dyDescent="0.35">
      <c r="A32" s="197" t="s">
        <v>207</v>
      </c>
      <c r="B32" s="199"/>
      <c r="C32" s="10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3">
      <c r="A33" s="12" t="s">
        <v>115</v>
      </c>
      <c r="B33" s="14">
        <v>-241.8</v>
      </c>
      <c r="C33" s="16" t="s">
        <v>117</v>
      </c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 s="12" t="s">
        <v>116</v>
      </c>
      <c r="B34" s="14">
        <v>285.8</v>
      </c>
      <c r="C34" s="18" t="s">
        <v>117</v>
      </c>
    </row>
    <row r="35" spans="1:22" x14ac:dyDescent="0.3">
      <c r="A35" s="12" t="s">
        <v>0</v>
      </c>
      <c r="B35" s="14">
        <v>393.5</v>
      </c>
      <c r="C35" s="18" t="s">
        <v>117</v>
      </c>
    </row>
    <row r="36" spans="1:22" ht="15" thickBot="1" x14ac:dyDescent="0.35">
      <c r="A36" s="19" t="s">
        <v>101</v>
      </c>
      <c r="B36" s="22">
        <v>-259.2</v>
      </c>
      <c r="C36" s="18" t="s">
        <v>117</v>
      </c>
    </row>
    <row r="37" spans="1:22" x14ac:dyDescent="0.3">
      <c r="A37" s="17" t="s">
        <v>121</v>
      </c>
      <c r="B37" s="11">
        <v>0</v>
      </c>
      <c r="C37" s="16" t="s">
        <v>117</v>
      </c>
    </row>
    <row r="38" spans="1:22" ht="15" thickBot="1" x14ac:dyDescent="0.35">
      <c r="A38" s="19" t="s">
        <v>122</v>
      </c>
      <c r="B38" s="20">
        <v>0</v>
      </c>
      <c r="C38" s="21" t="s">
        <v>117</v>
      </c>
    </row>
  </sheetData>
  <mergeCells count="25">
    <mergeCell ref="X2:Y2"/>
    <mergeCell ref="CL2:CO2"/>
    <mergeCell ref="CP2:CS2"/>
    <mergeCell ref="AX2:BA2"/>
    <mergeCell ref="BB2:BE2"/>
    <mergeCell ref="BF2:BI2"/>
    <mergeCell ref="BJ2:BM2"/>
    <mergeCell ref="BN2:BQ2"/>
    <mergeCell ref="BR2:BU2"/>
    <mergeCell ref="A32:B32"/>
    <mergeCell ref="BV2:BY2"/>
    <mergeCell ref="BZ2:CC2"/>
    <mergeCell ref="CD2:CG2"/>
    <mergeCell ref="CH2:CK2"/>
    <mergeCell ref="Z2:AB2"/>
    <mergeCell ref="AD2:AG2"/>
    <mergeCell ref="AH2:AK2"/>
    <mergeCell ref="AL2:AO2"/>
    <mergeCell ref="AP2:AS2"/>
    <mergeCell ref="AT2:AW2"/>
    <mergeCell ref="E2:H2"/>
    <mergeCell ref="I2:L2"/>
    <mergeCell ref="M2:O2"/>
    <mergeCell ref="P2:S2"/>
    <mergeCell ref="T2:W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CO2</vt:lpstr>
      <vt:lpstr>H2O</vt:lpstr>
      <vt:lpstr>N2</vt:lpstr>
      <vt:lpstr>O2</vt:lpstr>
      <vt:lpstr>CO</vt:lpstr>
      <vt:lpstr>C gas</vt:lpstr>
      <vt:lpstr>C solid</vt:lpstr>
      <vt:lpstr>CH4</vt:lpstr>
      <vt:lpstr>H2</vt:lpstr>
      <vt:lpstr>H</vt:lpstr>
      <vt:lpstr>O</vt:lpstr>
      <vt:lpstr>OH</vt:lpstr>
      <vt:lpstr>N</vt:lpstr>
      <vt:lpstr>NO</vt:lpstr>
      <vt:lpstr>NO2</vt:lpstr>
      <vt:lpstr>SO2</vt:lpstr>
      <vt:lpstr>SO3</vt:lpstr>
      <vt:lpstr>C3H8</vt:lpstr>
      <vt:lpstr>Masses</vt:lpstr>
      <vt:lpstr>Basic Enthalpy of Combustion</vt:lpstr>
      <vt:lpstr>Zeldovich Calculator</vt:lpstr>
      <vt:lpstr>EGR NOx PPM Comparison</vt:lpstr>
      <vt:lpstr>0% EGR</vt:lpstr>
      <vt:lpstr>2.5% EGR</vt:lpstr>
      <vt:lpstr>5% EGR</vt:lpstr>
      <vt:lpstr>7.5% EGR</vt:lpstr>
      <vt:lpstr>10% EGR</vt:lpstr>
      <vt:lpstr>12.5% EGR</vt:lpstr>
      <vt:lpstr>15% EGR</vt:lpstr>
      <vt:lpstr>17.5% EGR</vt:lpstr>
      <vt:lpstr>20% EGR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Lord (P150216)</dc:creator>
  <cp:lastModifiedBy>Owen Lord</cp:lastModifiedBy>
  <dcterms:created xsi:type="dcterms:W3CDTF">2019-11-13T13:23:22Z</dcterms:created>
  <dcterms:modified xsi:type="dcterms:W3CDTF">2020-01-06T02:57:17Z</dcterms:modified>
</cp:coreProperties>
</file>