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DBB16E1C-2FDB-4B66-8B87-B10128484705}" xr6:coauthVersionLast="45" xr6:coauthVersionMax="45" xr10:uidLastSave="{00000000-0000-0000-0000-000000000000}"/>
  <bookViews>
    <workbookView xWindow="-120" yWindow="-120" windowWidth="29040" windowHeight="15840" xr2:uid="{844B29EF-BA6B-4638-8817-72EA7012F4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9" i="1" l="1"/>
  <c r="M20" i="1"/>
  <c r="N30" i="1"/>
  <c r="M10" i="1"/>
  <c r="L17" i="1"/>
  <c r="E29" i="1"/>
  <c r="M12" i="1" l="1"/>
  <c r="N22" i="1"/>
  <c r="N10" i="1"/>
  <c r="M18" i="1"/>
  <c r="M9" i="1"/>
  <c r="N18" i="1"/>
  <c r="N19" i="1"/>
  <c r="N20" i="1"/>
  <c r="N21" i="1"/>
  <c r="N23" i="1"/>
  <c r="N24" i="1"/>
  <c r="N25" i="1"/>
  <c r="N26" i="1"/>
  <c r="N17" i="1"/>
  <c r="O18" i="1"/>
  <c r="O19" i="1"/>
  <c r="O20" i="1"/>
  <c r="O21" i="1"/>
  <c r="O22" i="1"/>
  <c r="O23" i="1"/>
  <c r="O24" i="1"/>
  <c r="O25" i="1"/>
  <c r="O26" i="1"/>
  <c r="O17" i="1"/>
  <c r="O7" i="1"/>
  <c r="O8" i="1"/>
  <c r="O9" i="1"/>
  <c r="O10" i="1"/>
  <c r="O11" i="1"/>
  <c r="O12" i="1"/>
  <c r="O13" i="1"/>
  <c r="O14" i="1"/>
  <c r="O6" i="1"/>
  <c r="N7" i="1"/>
  <c r="N8" i="1"/>
  <c r="N9" i="1"/>
  <c r="N11" i="1"/>
  <c r="N12" i="1"/>
  <c r="N13" i="1"/>
  <c r="N14" i="1"/>
  <c r="N6" i="1"/>
  <c r="M7" i="1"/>
  <c r="M8" i="1"/>
  <c r="M11" i="1"/>
  <c r="M13" i="1"/>
  <c r="M14" i="1"/>
  <c r="M15" i="1"/>
  <c r="M6" i="1"/>
  <c r="L7" i="1"/>
  <c r="L8" i="1"/>
  <c r="L9" i="1"/>
  <c r="L10" i="1"/>
  <c r="L11" i="1"/>
  <c r="L12" i="1"/>
  <c r="L13" i="1"/>
  <c r="L14" i="1"/>
  <c r="L15" i="1"/>
  <c r="J6" i="1"/>
  <c r="C28" i="1"/>
  <c r="C29" i="1"/>
  <c r="C30" i="1"/>
  <c r="C31" i="1"/>
  <c r="L24" i="1" l="1"/>
  <c r="L18" i="1"/>
  <c r="L29" i="1"/>
  <c r="J7" i="1"/>
  <c r="J8" i="1"/>
  <c r="L19" i="1" s="1"/>
  <c r="J9" i="1"/>
  <c r="J10" i="1"/>
  <c r="M21" i="1" s="1"/>
  <c r="J11" i="1"/>
  <c r="J12" i="1"/>
  <c r="J13" i="1"/>
  <c r="J14" i="1"/>
  <c r="M25" i="1" s="1"/>
  <c r="J15" i="1"/>
  <c r="L26" i="1" s="1"/>
  <c r="I6" i="1"/>
  <c r="L6" i="1" s="1"/>
  <c r="I7" i="1"/>
  <c r="I8" i="1"/>
  <c r="I9" i="1"/>
  <c r="I10" i="1"/>
  <c r="I11" i="1"/>
  <c r="I12" i="1"/>
  <c r="I13" i="1"/>
  <c r="I14" i="1"/>
  <c r="I15" i="1"/>
  <c r="E34" i="1"/>
  <c r="E33" i="1"/>
  <c r="E32" i="1"/>
  <c r="E31" i="1"/>
  <c r="E30" i="1"/>
  <c r="C26" i="1"/>
  <c r="C20" i="1"/>
  <c r="L28" i="1" s="1"/>
  <c r="C23" i="1"/>
  <c r="O28" i="1" s="1"/>
  <c r="C22" i="1"/>
  <c r="N29" i="1" s="1"/>
  <c r="L25" i="1" l="1"/>
  <c r="L22" i="1"/>
  <c r="L21" i="1"/>
  <c r="M23" i="1"/>
  <c r="M19" i="1"/>
  <c r="M24" i="1"/>
  <c r="L23" i="1"/>
  <c r="M26" i="1"/>
  <c r="M22" i="1"/>
  <c r="M17" i="1"/>
  <c r="L20" i="1"/>
  <c r="L30" i="1"/>
  <c r="N15" i="1"/>
  <c r="N31" i="1"/>
  <c r="L34" i="1"/>
  <c r="N32" i="1"/>
  <c r="N28" i="1"/>
  <c r="L33" i="1"/>
  <c r="O30" i="1"/>
  <c r="L32" i="1"/>
  <c r="N34" i="1"/>
  <c r="O33" i="1"/>
  <c r="O29" i="1"/>
  <c r="O31" i="1"/>
  <c r="O34" i="1"/>
  <c r="O15" i="1"/>
  <c r="L31" i="1"/>
  <c r="N33" i="1"/>
  <c r="O32" i="1"/>
  <c r="C21" i="1"/>
  <c r="M30" i="1" l="1"/>
  <c r="M34" i="1"/>
  <c r="M28" i="1"/>
  <c r="M33" i="1"/>
  <c r="M31" i="1"/>
  <c r="M32" i="1"/>
</calcChain>
</file>

<file path=xl/sharedStrings.xml><?xml version="1.0" encoding="utf-8"?>
<sst xmlns="http://schemas.openxmlformats.org/spreadsheetml/2006/main" count="60" uniqueCount="43">
  <si>
    <t>Mass</t>
  </si>
  <si>
    <t>Wheelbase</t>
  </si>
  <si>
    <t xml:space="preserve">Centre of Gravity Height  </t>
  </si>
  <si>
    <t xml:space="preserve">Static Weight Distribution Front </t>
  </si>
  <si>
    <t>Static Weight Distribution (Left)</t>
  </si>
  <si>
    <t>CI</t>
  </si>
  <si>
    <t>A</t>
  </si>
  <si>
    <t xml:space="preserve">Air Density </t>
  </si>
  <si>
    <t xml:space="preserve">Centre of Pressure </t>
  </si>
  <si>
    <t xml:space="preserve">Average Track </t>
  </si>
  <si>
    <t>Maximum G</t>
  </si>
  <si>
    <t>m</t>
  </si>
  <si>
    <t>Kg</t>
  </si>
  <si>
    <t xml:space="preserve">%front </t>
  </si>
  <si>
    <t>%left</t>
  </si>
  <si>
    <t>m^2</t>
  </si>
  <si>
    <t>Kg/m^3</t>
  </si>
  <si>
    <t>G</t>
  </si>
  <si>
    <t xml:space="preserve">Table 1 Vehicle Data </t>
  </si>
  <si>
    <t xml:space="preserve">Static Vertical loads </t>
  </si>
  <si>
    <t xml:space="preserve">Front left </t>
  </si>
  <si>
    <t>N</t>
  </si>
  <si>
    <t xml:space="preserve">Front Right </t>
  </si>
  <si>
    <t xml:space="preserve">Rear Left </t>
  </si>
  <si>
    <t xml:space="preserve">Rear Right </t>
  </si>
  <si>
    <t>Verticle load FL</t>
  </si>
  <si>
    <t>Verticle load FR</t>
  </si>
  <si>
    <t>Verticle load RL</t>
  </si>
  <si>
    <t>Verticle load RR</t>
  </si>
  <si>
    <t>Aero Load (N)</t>
  </si>
  <si>
    <t>Velocity (m/s)</t>
  </si>
  <si>
    <t>Long G</t>
  </si>
  <si>
    <t>Lat G</t>
  </si>
  <si>
    <t xml:space="preserve">Lat Transfer </t>
  </si>
  <si>
    <t>Acceleration Vertical Loads (N)</t>
  </si>
  <si>
    <t xml:space="preserve">Front of car </t>
  </si>
  <si>
    <t xml:space="preserve">Rear of car </t>
  </si>
  <si>
    <t xml:space="preserve">Left </t>
  </si>
  <si>
    <t xml:space="preserve">Right </t>
  </si>
  <si>
    <t>Aero Load 30m/s</t>
  </si>
  <si>
    <t xml:space="preserve">Long Transfer </t>
  </si>
  <si>
    <t>Long Transfer</t>
  </si>
  <si>
    <t xml:space="preserve">Aero Load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</si>
</sst>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0" borderId="0" xfId="0" applyBorder="1"/>
    <xf numFmtId="0" fontId="0" fillId="0" borderId="0" xfId="0" applyFont="1" applyBorder="1"/>
    <xf numFmtId="0" fontId="1" fillId="0" borderId="1" xfId="0" applyFont="1" applyBorder="1"/>
    <xf numFmtId="0" fontId="0" fillId="0" borderId="0" xfId="0" applyFill="1" applyBorder="1"/>
    <xf numFmtId="0" fontId="1" fillId="2" borderId="1" xfId="0" applyFont="1" applyFill="1" applyBorder="1"/>
    <xf numFmtId="0" fontId="0" fillId="0" borderId="0" xfId="0" applyFont="1" applyFill="1" applyBorder="1"/>
    <xf numFmtId="0" fontId="1" fillId="3" borderId="1" xfId="0" applyFont="1" applyFill="1" applyBorder="1"/>
    <xf numFmtId="0" fontId="1" fillId="0" borderId="0" xfId="0" applyFont="1" applyFill="1" applyBorder="1"/>
    <xf numFmtId="0" fontId="0" fillId="4" borderId="1" xfId="0" applyFont="1" applyFill="1" applyBorder="1"/>
    <xf numFmtId="0" fontId="0" fillId="4" borderId="1" xfId="0" applyFill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sng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 u="sng"/>
              <a:t>Vertical Load On each Contact Patch</a:t>
            </a:r>
          </a:p>
          <a:p>
            <a:pPr>
              <a:defRPr u="sng"/>
            </a:pPr>
            <a:r>
              <a:rPr lang="en-GB" u="sng"/>
              <a:t> During  Lateral transfer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sng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Front Left 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Sheet1!$H$6:$H$15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xVal>
          <c:yVal>
            <c:numRef>
              <c:f>Sheet1!$L$6:$L$15</c:f>
              <c:numCache>
                <c:formatCode>General</c:formatCode>
                <c:ptCount val="10"/>
                <c:pt idx="0">
                  <c:v>2527.8748799999998</c:v>
                </c:pt>
                <c:pt idx="1">
                  <c:v>2431.3575599999999</c:v>
                </c:pt>
                <c:pt idx="2">
                  <c:v>2238.3229200000001</c:v>
                </c:pt>
                <c:pt idx="3">
                  <c:v>2141.8056000000001</c:v>
                </c:pt>
                <c:pt idx="4">
                  <c:v>2045.2882800000002</c:v>
                </c:pt>
                <c:pt idx="5">
                  <c:v>1948.7709600000001</c:v>
                </c:pt>
                <c:pt idx="6">
                  <c:v>1852.2536400000001</c:v>
                </c:pt>
                <c:pt idx="7">
                  <c:v>1755.73632</c:v>
                </c:pt>
                <c:pt idx="8">
                  <c:v>1659.2190000000001</c:v>
                </c:pt>
                <c:pt idx="9">
                  <c:v>1562.7016800000001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AF8-43A9-A39B-016E2A53BCA5}"/>
            </c:ext>
          </c:extLst>
        </c:ser>
        <c:ser>
          <c:idx val="1"/>
          <c:order val="1"/>
          <c:tx>
            <c:v>Front Right 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Sheet1!$H$6:$H$15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xVal>
          <c:yVal>
            <c:numRef>
              <c:f>Sheet1!$M$6:$M$15</c:f>
              <c:numCache>
                <c:formatCode>General</c:formatCode>
                <c:ptCount val="10"/>
                <c:pt idx="0">
                  <c:v>2469.9644879999996</c:v>
                </c:pt>
                <c:pt idx="1">
                  <c:v>2373.4471679999997</c:v>
                </c:pt>
                <c:pt idx="2">
                  <c:v>2180.4125279999998</c:v>
                </c:pt>
                <c:pt idx="3">
                  <c:v>2083.8952079999995</c:v>
                </c:pt>
                <c:pt idx="4">
                  <c:v>1987.3778879999995</c:v>
                </c:pt>
                <c:pt idx="5">
                  <c:v>1890.8605679999996</c:v>
                </c:pt>
                <c:pt idx="6">
                  <c:v>1794.3432479999997</c:v>
                </c:pt>
                <c:pt idx="7">
                  <c:v>1697.8259279999997</c:v>
                </c:pt>
                <c:pt idx="8">
                  <c:v>1601.3086079999996</c:v>
                </c:pt>
                <c:pt idx="9">
                  <c:v>1504.7912879999997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AF8-43A9-A39B-016E2A53BCA5}"/>
            </c:ext>
          </c:extLst>
        </c:ser>
        <c:ser>
          <c:idx val="2"/>
          <c:order val="2"/>
          <c:tx>
            <c:v>Rear Left 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Sheet1!$H$6:$H$15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xVal>
          <c:yVal>
            <c:numRef>
              <c:f>Sheet1!$N$6:$N$15</c:f>
              <c:numCache>
                <c:formatCode>General</c:formatCode>
                <c:ptCount val="10"/>
                <c:pt idx="0">
                  <c:v>2851.8891000000003</c:v>
                </c:pt>
                <c:pt idx="1">
                  <c:v>2743.0504200000005</c:v>
                </c:pt>
                <c:pt idx="2">
                  <c:v>2525.3730600000008</c:v>
                </c:pt>
                <c:pt idx="3">
                  <c:v>2416.5343800000005</c:v>
                </c:pt>
                <c:pt idx="4">
                  <c:v>2307.6957000000007</c:v>
                </c:pt>
                <c:pt idx="5">
                  <c:v>2198.8570200000004</c:v>
                </c:pt>
                <c:pt idx="6">
                  <c:v>2090.0183400000005</c:v>
                </c:pt>
                <c:pt idx="7">
                  <c:v>1981.1796600000005</c:v>
                </c:pt>
                <c:pt idx="8">
                  <c:v>1872.3409800000006</c:v>
                </c:pt>
                <c:pt idx="9">
                  <c:v>1783.9753200000005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AF8-43A9-A39B-016E2A53BCA5}"/>
            </c:ext>
          </c:extLst>
        </c:ser>
        <c:ser>
          <c:idx val="3"/>
          <c:order val="3"/>
          <c:tx>
            <c:v>Rear Right 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Sheet1!$H$6:$H$15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xVal>
          <c:yVal>
            <c:numRef>
              <c:f>Sheet1!$O$6:$O$15</c:f>
              <c:numCache>
                <c:formatCode>General</c:formatCode>
                <c:ptCount val="10"/>
                <c:pt idx="0">
                  <c:v>2786.5858920000001</c:v>
                </c:pt>
                <c:pt idx="1">
                  <c:v>2677.7472120000002</c:v>
                </c:pt>
                <c:pt idx="2">
                  <c:v>2460.0698520000001</c:v>
                </c:pt>
                <c:pt idx="3">
                  <c:v>2351.2311720000002</c:v>
                </c:pt>
                <c:pt idx="4">
                  <c:v>2242.3924919999999</c:v>
                </c:pt>
                <c:pt idx="5">
                  <c:v>2133.5538120000001</c:v>
                </c:pt>
                <c:pt idx="6">
                  <c:v>2024.715132</c:v>
                </c:pt>
                <c:pt idx="7">
                  <c:v>1915.876452</c:v>
                </c:pt>
                <c:pt idx="8">
                  <c:v>1807.0377720000001</c:v>
                </c:pt>
                <c:pt idx="9">
                  <c:v>1718.672112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AF8-43A9-A39B-016E2A53BC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3793800"/>
        <c:axId val="451751544"/>
      </c:scatterChart>
      <c:valAx>
        <c:axId val="223793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1751544"/>
        <c:crosses val="autoZero"/>
        <c:crossBetween val="midCat"/>
      </c:valAx>
      <c:valAx>
        <c:axId val="451751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 Loads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3793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sng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 u="sng"/>
              <a:t>Vertical Load On each Contact Patch</a:t>
            </a:r>
          </a:p>
          <a:p>
            <a:pPr>
              <a:defRPr u="sng"/>
            </a:pPr>
            <a:r>
              <a:rPr lang="en-GB" u="sng"/>
              <a:t> During  longitudanal transfer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sng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4"/>
          <c:order val="0"/>
          <c:tx>
            <c:v>Front left 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Sheet1!$H$6:$H$15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xVal>
          <c:yVal>
            <c:numRef>
              <c:f>Sheet1!$L$17:$L$26</c:f>
              <c:numCache>
                <c:formatCode>General</c:formatCode>
                <c:ptCount val="10"/>
                <c:pt idx="0">
                  <c:v>2121.1233171428576</c:v>
                </c:pt>
                <c:pt idx="1">
                  <c:v>2065.2811534285715</c:v>
                </c:pt>
                <c:pt idx="2">
                  <c:v>1953.5968260000002</c:v>
                </c:pt>
                <c:pt idx="3">
                  <c:v>1897.7546622857144</c:v>
                </c:pt>
                <c:pt idx="4">
                  <c:v>1841.9124985714288</c:v>
                </c:pt>
                <c:pt idx="5">
                  <c:v>1786.0703348571431</c:v>
                </c:pt>
                <c:pt idx="6">
                  <c:v>1730.2281711428573</c:v>
                </c:pt>
                <c:pt idx="7">
                  <c:v>1674.3860074285715</c:v>
                </c:pt>
                <c:pt idx="8">
                  <c:v>1618.5438437142859</c:v>
                </c:pt>
                <c:pt idx="9">
                  <c:v>1562.7016800000001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CCF7-4C27-87B6-A03FF0A272B0}"/>
            </c:ext>
          </c:extLst>
        </c:ser>
        <c:ser>
          <c:idx val="5"/>
          <c:order val="1"/>
          <c:tx>
            <c:v>Front Right </c:v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6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Sheet1!$G$6:$G$15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xVal>
          <c:yVal>
            <c:numRef>
              <c:f>Sheet1!$M$17:$M$26</c:f>
              <c:numCache>
                <c:formatCode>General</c:formatCode>
                <c:ptCount val="10"/>
                <c:pt idx="0">
                  <c:v>2063.2129251428569</c:v>
                </c:pt>
                <c:pt idx="1">
                  <c:v>2007.3707614285713</c:v>
                </c:pt>
                <c:pt idx="2">
                  <c:v>1895.6864339999997</c:v>
                </c:pt>
                <c:pt idx="3">
                  <c:v>1839.8442702857139</c:v>
                </c:pt>
                <c:pt idx="4">
                  <c:v>1784.0021065714282</c:v>
                </c:pt>
                <c:pt idx="5">
                  <c:v>1728.1599428571426</c:v>
                </c:pt>
                <c:pt idx="6">
                  <c:v>1672.3177791428568</c:v>
                </c:pt>
                <c:pt idx="7">
                  <c:v>1616.475615428571</c:v>
                </c:pt>
                <c:pt idx="8">
                  <c:v>1560.6334517142855</c:v>
                </c:pt>
                <c:pt idx="9">
                  <c:v>1504.7912879999997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CCF7-4C27-87B6-A03FF0A272B0}"/>
            </c:ext>
          </c:extLst>
        </c:ser>
        <c:ser>
          <c:idx val="6"/>
          <c:order val="2"/>
          <c:tx>
            <c:v>Rear Left </c:v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Sheet1!$H$6:$H$15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xVal>
          <c:yVal>
            <c:numRef>
              <c:f>Sheet1!$N$17:$N$26</c:f>
              <c:numCache>
                <c:formatCode>General</c:formatCode>
                <c:ptCount val="10"/>
                <c:pt idx="0">
                  <c:v>2413.684825714286</c:v>
                </c:pt>
                <c:pt idx="1">
                  <c:v>2350.7138751428579</c:v>
                </c:pt>
                <c:pt idx="2">
                  <c:v>2224.7719740000007</c:v>
                </c:pt>
                <c:pt idx="3">
                  <c:v>2161.8010234285721</c:v>
                </c:pt>
                <c:pt idx="4">
                  <c:v>2098.8300728571435</c:v>
                </c:pt>
                <c:pt idx="5">
                  <c:v>2035.8591222857149</c:v>
                </c:pt>
                <c:pt idx="6">
                  <c:v>1972.8881717142863</c:v>
                </c:pt>
                <c:pt idx="7">
                  <c:v>1909.9172211428577</c:v>
                </c:pt>
                <c:pt idx="8">
                  <c:v>1846.9462705714291</c:v>
                </c:pt>
                <c:pt idx="9">
                  <c:v>1783.9753200000005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CCF7-4C27-87B6-A03FF0A272B0}"/>
            </c:ext>
          </c:extLst>
        </c:ser>
        <c:ser>
          <c:idx val="7"/>
          <c:order val="3"/>
          <c:tx>
            <c:v>Rear Right </c:v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Sheet1!$G$6:$G$15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xVal>
          <c:yVal>
            <c:numRef>
              <c:f>Sheet1!$O$17:$O$26</c:f>
              <c:numCache>
                <c:formatCode>General</c:formatCode>
                <c:ptCount val="10"/>
                <c:pt idx="0">
                  <c:v>2348.3816177142858</c:v>
                </c:pt>
                <c:pt idx="1">
                  <c:v>2285.4106671428572</c:v>
                </c:pt>
                <c:pt idx="2">
                  <c:v>2159.468766</c:v>
                </c:pt>
                <c:pt idx="3">
                  <c:v>2096.4978154285714</c:v>
                </c:pt>
                <c:pt idx="4">
                  <c:v>2033.5268648571428</c:v>
                </c:pt>
                <c:pt idx="5">
                  <c:v>1970.5559142857144</c:v>
                </c:pt>
                <c:pt idx="6">
                  <c:v>1907.5849637142858</c:v>
                </c:pt>
                <c:pt idx="7">
                  <c:v>1844.6140131428572</c:v>
                </c:pt>
                <c:pt idx="8">
                  <c:v>1781.6430625714286</c:v>
                </c:pt>
                <c:pt idx="9">
                  <c:v>1718.672112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CCF7-4C27-87B6-A03FF0A272B0}"/>
            </c:ext>
          </c:extLst>
        </c:ser>
        <c:ser>
          <c:idx val="0"/>
          <c:order val="4"/>
          <c:tx>
            <c:v>Front Left 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Sheet1!$H$6:$H$15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xVal>
          <c:yVal>
            <c:numRef>
              <c:f>Sheet1!$L$6:$L$15</c:f>
              <c:numCache>
                <c:formatCode>General</c:formatCode>
                <c:ptCount val="10"/>
                <c:pt idx="0">
                  <c:v>2527.8748799999998</c:v>
                </c:pt>
                <c:pt idx="1">
                  <c:v>2431.3575599999999</c:v>
                </c:pt>
                <c:pt idx="2">
                  <c:v>2238.3229200000001</c:v>
                </c:pt>
                <c:pt idx="3">
                  <c:v>2141.8056000000001</c:v>
                </c:pt>
                <c:pt idx="4">
                  <c:v>2045.2882800000002</c:v>
                </c:pt>
                <c:pt idx="5">
                  <c:v>1948.7709600000001</c:v>
                </c:pt>
                <c:pt idx="6">
                  <c:v>1852.2536400000001</c:v>
                </c:pt>
                <c:pt idx="7">
                  <c:v>1755.73632</c:v>
                </c:pt>
                <c:pt idx="8">
                  <c:v>1659.2190000000001</c:v>
                </c:pt>
                <c:pt idx="9">
                  <c:v>1562.7016800000001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CF7-4C27-87B6-A03FF0A272B0}"/>
            </c:ext>
          </c:extLst>
        </c:ser>
        <c:ser>
          <c:idx val="1"/>
          <c:order val="5"/>
          <c:tx>
            <c:v>Front Right 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Sheet1!$H$6:$H$15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xVal>
          <c:yVal>
            <c:numRef>
              <c:f>Sheet1!$M$6:$M$15</c:f>
              <c:numCache>
                <c:formatCode>General</c:formatCode>
                <c:ptCount val="10"/>
                <c:pt idx="0">
                  <c:v>2469.9644879999996</c:v>
                </c:pt>
                <c:pt idx="1">
                  <c:v>2373.4471679999997</c:v>
                </c:pt>
                <c:pt idx="2">
                  <c:v>2180.4125279999998</c:v>
                </c:pt>
                <c:pt idx="3">
                  <c:v>2083.8952079999995</c:v>
                </c:pt>
                <c:pt idx="4">
                  <c:v>1987.3778879999995</c:v>
                </c:pt>
                <c:pt idx="5">
                  <c:v>1890.8605679999996</c:v>
                </c:pt>
                <c:pt idx="6">
                  <c:v>1794.3432479999997</c:v>
                </c:pt>
                <c:pt idx="7">
                  <c:v>1697.8259279999997</c:v>
                </c:pt>
                <c:pt idx="8">
                  <c:v>1601.3086079999996</c:v>
                </c:pt>
                <c:pt idx="9">
                  <c:v>1504.7912879999997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CF7-4C27-87B6-A03FF0A272B0}"/>
            </c:ext>
          </c:extLst>
        </c:ser>
        <c:ser>
          <c:idx val="2"/>
          <c:order val="6"/>
          <c:tx>
            <c:v>Rear Left 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Sheet1!$H$6:$H$15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xVal>
          <c:yVal>
            <c:numRef>
              <c:f>Sheet1!$N$6:$N$15</c:f>
              <c:numCache>
                <c:formatCode>General</c:formatCode>
                <c:ptCount val="10"/>
                <c:pt idx="0">
                  <c:v>2851.8891000000003</c:v>
                </c:pt>
                <c:pt idx="1">
                  <c:v>2743.0504200000005</c:v>
                </c:pt>
                <c:pt idx="2">
                  <c:v>2525.3730600000008</c:v>
                </c:pt>
                <c:pt idx="3">
                  <c:v>2416.5343800000005</c:v>
                </c:pt>
                <c:pt idx="4">
                  <c:v>2307.6957000000007</c:v>
                </c:pt>
                <c:pt idx="5">
                  <c:v>2198.8570200000004</c:v>
                </c:pt>
                <c:pt idx="6">
                  <c:v>2090.0183400000005</c:v>
                </c:pt>
                <c:pt idx="7">
                  <c:v>1981.1796600000005</c:v>
                </c:pt>
                <c:pt idx="8">
                  <c:v>1872.3409800000006</c:v>
                </c:pt>
                <c:pt idx="9">
                  <c:v>1783.9753200000005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CF7-4C27-87B6-A03FF0A272B0}"/>
            </c:ext>
          </c:extLst>
        </c:ser>
        <c:ser>
          <c:idx val="3"/>
          <c:order val="7"/>
          <c:tx>
            <c:v>Rear Right 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Sheet1!$H$6:$H$15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xVal>
          <c:yVal>
            <c:numRef>
              <c:f>Sheet1!$O$6:$O$15</c:f>
              <c:numCache>
                <c:formatCode>General</c:formatCode>
                <c:ptCount val="10"/>
                <c:pt idx="0">
                  <c:v>2786.5858920000001</c:v>
                </c:pt>
                <c:pt idx="1">
                  <c:v>2677.7472120000002</c:v>
                </c:pt>
                <c:pt idx="2">
                  <c:v>2460.0698520000001</c:v>
                </c:pt>
                <c:pt idx="3">
                  <c:v>2351.2311720000002</c:v>
                </c:pt>
                <c:pt idx="4">
                  <c:v>2242.3924919999999</c:v>
                </c:pt>
                <c:pt idx="5">
                  <c:v>2133.5538120000001</c:v>
                </c:pt>
                <c:pt idx="6">
                  <c:v>2024.715132</c:v>
                </c:pt>
                <c:pt idx="7">
                  <c:v>1915.876452</c:v>
                </c:pt>
                <c:pt idx="8">
                  <c:v>1807.0377720000001</c:v>
                </c:pt>
                <c:pt idx="9">
                  <c:v>1718.672112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CF7-4C27-87B6-A03FF0A272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3793800"/>
        <c:axId val="451751544"/>
      </c:scatterChart>
      <c:valAx>
        <c:axId val="223793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1751544"/>
        <c:crosses val="autoZero"/>
        <c:crossBetween val="midCat"/>
      </c:valAx>
      <c:valAx>
        <c:axId val="451751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 Loads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3793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Vertical</a:t>
            </a:r>
            <a:r>
              <a:rPr lang="en-GB" baseline="0"/>
              <a:t> Loads On Each Contact Patch Vs Velocity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Front Left 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Sheet1!$F$28:$F$34</c:f>
              <c:numCache>
                <c:formatCode>General</c:formatCode>
                <c:ptCount val="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</c:numCache>
            </c:numRef>
          </c:xVal>
          <c:yVal>
            <c:numRef>
              <c:f>Sheet1!$L$28:$L$34</c:f>
              <c:numCache>
                <c:formatCode>General</c:formatCode>
                <c:ptCount val="7"/>
                <c:pt idx="0">
                  <c:v>1476.7149960000002</c:v>
                </c:pt>
                <c:pt idx="1">
                  <c:v>1479.1035150000002</c:v>
                </c:pt>
                <c:pt idx="2">
                  <c:v>1486.2690720000001</c:v>
                </c:pt>
                <c:pt idx="3">
                  <c:v>1498.2116670000003</c:v>
                </c:pt>
                <c:pt idx="4">
                  <c:v>1514.9313000000002</c:v>
                </c:pt>
                <c:pt idx="5">
                  <c:v>1536.4279710000001</c:v>
                </c:pt>
                <c:pt idx="6">
                  <c:v>1562.7016800000001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2B1-48D9-99BC-6BFE66B8D6FB}"/>
            </c:ext>
          </c:extLst>
        </c:ser>
        <c:ser>
          <c:idx val="1"/>
          <c:order val="1"/>
          <c:tx>
            <c:v>Front Right 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Sheet1!$F$28:$F$34</c:f>
              <c:numCache>
                <c:formatCode>General</c:formatCode>
                <c:ptCount val="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</c:numCache>
            </c:numRef>
          </c:xVal>
          <c:yVal>
            <c:numRef>
              <c:f>Sheet1!$M$28:$M$34</c:f>
              <c:numCache>
                <c:formatCode>General</c:formatCode>
                <c:ptCount val="7"/>
                <c:pt idx="0">
                  <c:v>1418.8046039999997</c:v>
                </c:pt>
                <c:pt idx="1">
                  <c:v>1421.1931229999998</c:v>
                </c:pt>
                <c:pt idx="2">
                  <c:v>1428.3586799999996</c:v>
                </c:pt>
                <c:pt idx="3">
                  <c:v>1440.3012749999998</c:v>
                </c:pt>
                <c:pt idx="4">
                  <c:v>1457.0209079999997</c:v>
                </c:pt>
                <c:pt idx="5">
                  <c:v>1478.5175789999996</c:v>
                </c:pt>
                <c:pt idx="6">
                  <c:v>1504.7912879999997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2B1-48D9-99BC-6BFE66B8D6FB}"/>
            </c:ext>
          </c:extLst>
        </c:ser>
        <c:ser>
          <c:idx val="2"/>
          <c:order val="2"/>
          <c:tx>
            <c:v>Rear Left 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Sheet1!$F$28:$F$34</c:f>
              <c:numCache>
                <c:formatCode>General</c:formatCode>
                <c:ptCount val="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</c:numCache>
            </c:numRef>
          </c:xVal>
          <c:yVal>
            <c:numRef>
              <c:f>Sheet1!$N$28:$N$34</c:f>
              <c:numCache>
                <c:formatCode>General</c:formatCode>
                <c:ptCount val="7"/>
                <c:pt idx="0">
                  <c:v>1665.2318040000005</c:v>
                </c:pt>
                <c:pt idx="1">
                  <c:v>1668.5302350000004</c:v>
                </c:pt>
                <c:pt idx="2">
                  <c:v>1678.4255280000004</c:v>
                </c:pt>
                <c:pt idx="3">
                  <c:v>1694.9176830000004</c:v>
                </c:pt>
                <c:pt idx="4">
                  <c:v>1718.0067000000004</c:v>
                </c:pt>
                <c:pt idx="5">
                  <c:v>1747.6925790000005</c:v>
                </c:pt>
                <c:pt idx="6">
                  <c:v>1783.9753200000005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2B1-48D9-99BC-6BFE66B8D6FB}"/>
            </c:ext>
          </c:extLst>
        </c:ser>
        <c:ser>
          <c:idx val="3"/>
          <c:order val="3"/>
          <c:tx>
            <c:v>Rear Right 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Sheet1!$F$28:$F$34</c:f>
              <c:numCache>
                <c:formatCode>General</c:formatCode>
                <c:ptCount val="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</c:numCache>
            </c:numRef>
          </c:xVal>
          <c:yVal>
            <c:numRef>
              <c:f>Sheet1!$O$28:$O$34</c:f>
              <c:numCache>
                <c:formatCode>General</c:formatCode>
                <c:ptCount val="7"/>
                <c:pt idx="0">
                  <c:v>1599.928596</c:v>
                </c:pt>
                <c:pt idx="1">
                  <c:v>1603.2270269999999</c:v>
                </c:pt>
                <c:pt idx="2">
                  <c:v>1613.1223199999999</c:v>
                </c:pt>
                <c:pt idx="3">
                  <c:v>1629.6144749999999</c:v>
                </c:pt>
                <c:pt idx="4">
                  <c:v>1652.7034919999999</c:v>
                </c:pt>
                <c:pt idx="5">
                  <c:v>1682.389371</c:v>
                </c:pt>
                <c:pt idx="6">
                  <c:v>1718.672112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2B1-48D9-99BC-6BFE66B8D6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4022552"/>
        <c:axId val="434022224"/>
      </c:scatterChart>
      <c:valAx>
        <c:axId val="434022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4022224"/>
        <c:crosses val="autoZero"/>
        <c:crossBetween val="midCat"/>
      </c:valAx>
      <c:valAx>
        <c:axId val="43402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40225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39219</xdr:colOff>
      <xdr:row>34</xdr:row>
      <xdr:rowOff>169208</xdr:rowOff>
    </xdr:from>
    <xdr:to>
      <xdr:col>3</xdr:col>
      <xdr:colOff>1826559</xdr:colOff>
      <xdr:row>52</xdr:row>
      <xdr:rowOff>56029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F9B3723-E989-49D6-B3BA-CED97C1313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39220</xdr:colOff>
      <xdr:row>34</xdr:row>
      <xdr:rowOff>156882</xdr:rowOff>
    </xdr:from>
    <xdr:to>
      <xdr:col>8</xdr:col>
      <xdr:colOff>806823</xdr:colOff>
      <xdr:row>52</xdr:row>
      <xdr:rowOff>89647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E185473-2D2C-48EA-AA4F-766B028AAD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1070160</xdr:colOff>
      <xdr:row>34</xdr:row>
      <xdr:rowOff>156882</xdr:rowOff>
    </xdr:from>
    <xdr:to>
      <xdr:col>19</xdr:col>
      <xdr:colOff>33618</xdr:colOff>
      <xdr:row>52</xdr:row>
      <xdr:rowOff>78442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20F825D-8D69-4119-8420-77210F6163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A2455-4AF2-49A2-BE41-0C1051B00BCA}">
  <dimension ref="A1:O35"/>
  <sheetViews>
    <sheetView tabSelected="1" topLeftCell="A16" zoomScale="85" zoomScaleNormal="85" workbookViewId="0">
      <selection activeCell="J58" sqref="J58"/>
    </sheetView>
  </sheetViews>
  <sheetFormatPr defaultRowHeight="15" x14ac:dyDescent="0.25"/>
  <cols>
    <col min="1" max="1" width="31.42578125" bestFit="1" customWidth="1"/>
    <col min="2" max="2" width="11" bestFit="1" customWidth="1"/>
    <col min="3" max="3" width="30.140625" bestFit="1" customWidth="1"/>
    <col min="4" max="4" width="30" bestFit="1" customWidth="1"/>
    <col min="5" max="5" width="31" bestFit="1" customWidth="1"/>
    <col min="6" max="6" width="21.7109375" customWidth="1"/>
    <col min="7" max="7" width="15.5703125" customWidth="1"/>
    <col min="8" max="8" width="19.140625" customWidth="1"/>
    <col min="9" max="9" width="18.5703125" bestFit="1" customWidth="1"/>
    <col min="10" max="10" width="13.7109375" customWidth="1"/>
  </cols>
  <sheetData>
    <row r="1" spans="1:15" x14ac:dyDescent="0.25">
      <c r="A1" s="13"/>
      <c r="B1" s="14"/>
      <c r="C1" s="14"/>
      <c r="E1" s="13"/>
      <c r="F1" s="14"/>
      <c r="G1" s="14"/>
    </row>
    <row r="2" spans="1:15" x14ac:dyDescent="0.25">
      <c r="A2" s="4"/>
      <c r="B2" s="3"/>
      <c r="C2" s="3"/>
      <c r="E2" s="4"/>
      <c r="F2" s="3"/>
      <c r="G2" s="3"/>
    </row>
    <row r="3" spans="1:15" x14ac:dyDescent="0.25">
      <c r="A3" s="4"/>
      <c r="B3" s="3"/>
      <c r="C3" s="3"/>
      <c r="E3" s="4"/>
      <c r="F3" s="3"/>
      <c r="G3" s="3"/>
      <c r="L3" s="17" t="s">
        <v>34</v>
      </c>
      <c r="M3" s="17"/>
      <c r="N3" s="17"/>
      <c r="O3" s="17"/>
    </row>
    <row r="4" spans="1:15" x14ac:dyDescent="0.25">
      <c r="A4" s="4"/>
      <c r="B4" s="3"/>
      <c r="C4" s="3"/>
      <c r="E4" s="4"/>
      <c r="F4" s="3"/>
      <c r="G4" s="3"/>
      <c r="L4" s="17" t="s">
        <v>35</v>
      </c>
      <c r="M4" s="17"/>
      <c r="N4" s="17" t="s">
        <v>36</v>
      </c>
      <c r="O4" s="17"/>
    </row>
    <row r="5" spans="1:15" x14ac:dyDescent="0.25">
      <c r="A5" s="15" t="s">
        <v>18</v>
      </c>
      <c r="B5" s="16"/>
      <c r="C5" s="16"/>
      <c r="E5" s="9" t="s">
        <v>29</v>
      </c>
      <c r="F5" s="9" t="s">
        <v>30</v>
      </c>
      <c r="G5" s="9" t="s">
        <v>31</v>
      </c>
      <c r="H5" s="9" t="s">
        <v>32</v>
      </c>
      <c r="I5" s="9" t="s">
        <v>33</v>
      </c>
      <c r="J5" s="9" t="s">
        <v>40</v>
      </c>
      <c r="L5" s="7" t="s">
        <v>37</v>
      </c>
      <c r="M5" s="7" t="s">
        <v>38</v>
      </c>
      <c r="N5" s="7" t="s">
        <v>37</v>
      </c>
      <c r="O5" s="7" t="s">
        <v>38</v>
      </c>
    </row>
    <row r="6" spans="1:15" x14ac:dyDescent="0.25">
      <c r="A6" s="2" t="s">
        <v>0</v>
      </c>
      <c r="B6" s="1" t="s">
        <v>12</v>
      </c>
      <c r="C6" s="1">
        <v>628</v>
      </c>
      <c r="E6" s="11">
        <v>-409.46039999999999</v>
      </c>
      <c r="F6" s="12">
        <v>30</v>
      </c>
      <c r="G6" s="12">
        <v>1.5</v>
      </c>
      <c r="H6" s="12">
        <v>1.5</v>
      </c>
      <c r="I6" s="12">
        <f>SUM($C$6*(G6*9.81)*$C$8/$C$15)</f>
        <v>2053.56</v>
      </c>
      <c r="J6" s="12">
        <f>SUM($C$6*(G6*9.81)*$C$8/$C$7)</f>
        <v>1188.131142857143</v>
      </c>
      <c r="L6" s="2">
        <f>$C$28+(I6*0.47)-(($C$26/2)*0.42)</f>
        <v>2527.8748799999998</v>
      </c>
      <c r="M6" s="2">
        <f>$C$29+(I6*0.47)-(($C$26/2)*0.42)</f>
        <v>2469.9644879999996</v>
      </c>
      <c r="N6" s="2">
        <f>$C$30+(I6*0.53)-(($C$26/2)*0.48)</f>
        <v>2851.8891000000003</v>
      </c>
      <c r="O6" s="2">
        <f>$C$31+(I6*0.53)-(($C$26/2)*0.48)</f>
        <v>2786.5858920000001</v>
      </c>
    </row>
    <row r="7" spans="1:15" x14ac:dyDescent="0.25">
      <c r="A7" s="2" t="s">
        <v>1</v>
      </c>
      <c r="B7" s="1" t="s">
        <v>11</v>
      </c>
      <c r="C7" s="1">
        <v>2.8</v>
      </c>
      <c r="E7" s="11">
        <v>-409.46039999999999</v>
      </c>
      <c r="F7" s="12">
        <v>30</v>
      </c>
      <c r="G7" s="12">
        <v>1.35</v>
      </c>
      <c r="H7" s="12">
        <v>1.35</v>
      </c>
      <c r="I7" s="12">
        <f t="shared" ref="I7:I15" si="0">SUM($C$6*(G7*9.81)*$C$8/$C$15)</f>
        <v>1848.204</v>
      </c>
      <c r="J7" s="12">
        <f t="shared" ref="J7:J15" si="1">SUM($C$6*(G7*9.81)*$C$8/$C$7)</f>
        <v>1069.3180285714288</v>
      </c>
      <c r="L7" s="2">
        <f t="shared" ref="L7:L15" si="2">$C$28+(I7*0.47)-(($C$26/2)*0.42)</f>
        <v>2431.3575599999999</v>
      </c>
      <c r="M7" s="2">
        <f t="shared" ref="M7:M15" si="3">$C$29+(I7*0.47)-(($C$26/2)*0.42)</f>
        <v>2373.4471679999997</v>
      </c>
      <c r="N7" s="2">
        <f t="shared" ref="N7:N14" si="4">$C$30+(I7*0.53)-(($C$26/2)*0.48)</f>
        <v>2743.0504200000005</v>
      </c>
      <c r="O7" s="2">
        <f t="shared" ref="O7:O14" si="5">$C$31+(I7*0.53)-(($C$26/2)*0.48)</f>
        <v>2677.7472120000002</v>
      </c>
    </row>
    <row r="8" spans="1:15" x14ac:dyDescent="0.25">
      <c r="A8" s="2" t="s">
        <v>2</v>
      </c>
      <c r="B8" s="1" t="s">
        <v>11</v>
      </c>
      <c r="C8" s="1">
        <v>0.36</v>
      </c>
      <c r="E8" s="11">
        <v>-409.46039999999999</v>
      </c>
      <c r="F8" s="12">
        <v>30</v>
      </c>
      <c r="G8" s="12">
        <v>1.05</v>
      </c>
      <c r="H8" s="12">
        <v>1.05</v>
      </c>
      <c r="I8" s="12">
        <f t="shared" si="0"/>
        <v>1437.4920000000002</v>
      </c>
      <c r="J8" s="12">
        <f t="shared" si="1"/>
        <v>831.69180000000017</v>
      </c>
      <c r="L8" s="2">
        <f t="shared" si="2"/>
        <v>2238.3229200000001</v>
      </c>
      <c r="M8" s="2">
        <f t="shared" si="3"/>
        <v>2180.4125279999998</v>
      </c>
      <c r="N8" s="2">
        <f t="shared" si="4"/>
        <v>2525.3730600000008</v>
      </c>
      <c r="O8" s="2">
        <f t="shared" si="5"/>
        <v>2460.0698520000001</v>
      </c>
    </row>
    <row r="9" spans="1:15" x14ac:dyDescent="0.25">
      <c r="A9" s="2" t="s">
        <v>3</v>
      </c>
      <c r="B9" s="1" t="s">
        <v>13</v>
      </c>
      <c r="C9" s="1">
        <v>47</v>
      </c>
      <c r="E9" s="11">
        <v>-409.46039999999999</v>
      </c>
      <c r="F9" s="12">
        <v>30</v>
      </c>
      <c r="G9" s="12">
        <v>0.9</v>
      </c>
      <c r="H9" s="12">
        <v>0.9</v>
      </c>
      <c r="I9" s="12">
        <f t="shared" si="0"/>
        <v>1232.136</v>
      </c>
      <c r="J9" s="12">
        <f t="shared" si="1"/>
        <v>712.87868571428578</v>
      </c>
      <c r="L9" s="2">
        <f t="shared" si="2"/>
        <v>2141.8056000000001</v>
      </c>
      <c r="M9" s="2">
        <f>$C$29+(I9*0.47)-(($C$26/2)*0.42)</f>
        <v>2083.8952079999995</v>
      </c>
      <c r="N9" s="2">
        <f t="shared" si="4"/>
        <v>2416.5343800000005</v>
      </c>
      <c r="O9" s="2">
        <f t="shared" si="5"/>
        <v>2351.2311720000002</v>
      </c>
    </row>
    <row r="10" spans="1:15" x14ac:dyDescent="0.25">
      <c r="A10" s="2" t="s">
        <v>4</v>
      </c>
      <c r="B10" s="1" t="s">
        <v>14</v>
      </c>
      <c r="C10" s="1">
        <v>51</v>
      </c>
      <c r="E10" s="11">
        <v>-409.46039999999999</v>
      </c>
      <c r="F10" s="12">
        <v>30</v>
      </c>
      <c r="G10" s="11">
        <v>0.75</v>
      </c>
      <c r="H10" s="11">
        <v>0.75</v>
      </c>
      <c r="I10" s="12">
        <f t="shared" si="0"/>
        <v>1026.78</v>
      </c>
      <c r="J10" s="12">
        <f t="shared" si="1"/>
        <v>594.0655714285715</v>
      </c>
      <c r="L10" s="2">
        <f t="shared" si="2"/>
        <v>2045.2882800000002</v>
      </c>
      <c r="M10" s="2">
        <f>$C$29+(I10*0.47)-(($C$26/2)*0.42)</f>
        <v>1987.3778879999995</v>
      </c>
      <c r="N10" s="2">
        <f>$C$30+(I10*0.53)-(($C$26/2)*0.48)</f>
        <v>2307.6957000000007</v>
      </c>
      <c r="O10" s="2">
        <f t="shared" si="5"/>
        <v>2242.3924919999999</v>
      </c>
    </row>
    <row r="11" spans="1:15" x14ac:dyDescent="0.25">
      <c r="A11" s="2" t="s">
        <v>5</v>
      </c>
      <c r="B11" s="1"/>
      <c r="C11" s="1">
        <v>-0.62</v>
      </c>
      <c r="E11" s="11">
        <v>-409.46039999999999</v>
      </c>
      <c r="F11" s="12">
        <v>30</v>
      </c>
      <c r="G11" s="12">
        <v>0.6</v>
      </c>
      <c r="H11" s="12">
        <v>0.6</v>
      </c>
      <c r="I11" s="12">
        <f t="shared" si="0"/>
        <v>821.42399999999986</v>
      </c>
      <c r="J11" s="12">
        <f t="shared" si="1"/>
        <v>475.25245714285717</v>
      </c>
      <c r="L11" s="2">
        <f t="shared" si="2"/>
        <v>1948.7709600000001</v>
      </c>
      <c r="M11" s="2">
        <f t="shared" si="3"/>
        <v>1890.8605679999996</v>
      </c>
      <c r="N11" s="2">
        <f t="shared" si="4"/>
        <v>2198.8570200000004</v>
      </c>
      <c r="O11" s="2">
        <f t="shared" si="5"/>
        <v>2133.5538120000001</v>
      </c>
    </row>
    <row r="12" spans="1:15" x14ac:dyDescent="0.25">
      <c r="A12" s="2" t="s">
        <v>6</v>
      </c>
      <c r="B12" s="1" t="s">
        <v>15</v>
      </c>
      <c r="C12" s="1">
        <v>1.2</v>
      </c>
      <c r="E12" s="11">
        <v>-409.46039999999999</v>
      </c>
      <c r="F12" s="12">
        <v>30</v>
      </c>
      <c r="G12" s="12">
        <v>0.45</v>
      </c>
      <c r="H12" s="12">
        <v>0.45</v>
      </c>
      <c r="I12" s="12">
        <f t="shared" si="0"/>
        <v>616.06799999999998</v>
      </c>
      <c r="J12" s="12">
        <f t="shared" si="1"/>
        <v>356.43934285714289</v>
      </c>
      <c r="L12" s="2">
        <f t="shared" si="2"/>
        <v>1852.2536400000001</v>
      </c>
      <c r="M12" s="2">
        <f>$C$29+(I12*0.47)-(($C$26/2)*0.42)</f>
        <v>1794.3432479999997</v>
      </c>
      <c r="N12" s="2">
        <f t="shared" si="4"/>
        <v>2090.0183400000005</v>
      </c>
      <c r="O12" s="2">
        <f t="shared" si="5"/>
        <v>2024.715132</v>
      </c>
    </row>
    <row r="13" spans="1:15" x14ac:dyDescent="0.25">
      <c r="A13" s="2" t="s">
        <v>7</v>
      </c>
      <c r="B13" s="1" t="s">
        <v>16</v>
      </c>
      <c r="C13" s="1">
        <v>1.2230000000000001</v>
      </c>
      <c r="E13" s="11">
        <v>-409.46039999999999</v>
      </c>
      <c r="F13" s="12">
        <v>30</v>
      </c>
      <c r="G13" s="12">
        <v>0.3</v>
      </c>
      <c r="H13" s="12">
        <v>0.3</v>
      </c>
      <c r="I13" s="12">
        <f t="shared" si="0"/>
        <v>410.71199999999993</v>
      </c>
      <c r="J13" s="12">
        <f t="shared" si="1"/>
        <v>237.62622857142858</v>
      </c>
      <c r="L13" s="2">
        <f t="shared" si="2"/>
        <v>1755.73632</v>
      </c>
      <c r="M13" s="2">
        <f t="shared" si="3"/>
        <v>1697.8259279999997</v>
      </c>
      <c r="N13" s="2">
        <f t="shared" si="4"/>
        <v>1981.1796600000005</v>
      </c>
      <c r="O13" s="2">
        <f t="shared" si="5"/>
        <v>1915.876452</v>
      </c>
    </row>
    <row r="14" spans="1:15" x14ac:dyDescent="0.25">
      <c r="A14" s="2" t="s">
        <v>8</v>
      </c>
      <c r="B14" s="1" t="s">
        <v>13</v>
      </c>
      <c r="C14" s="1">
        <v>42</v>
      </c>
      <c r="E14" s="11">
        <v>-409.46039999999999</v>
      </c>
      <c r="F14" s="12">
        <v>30</v>
      </c>
      <c r="G14" s="12">
        <v>0.15</v>
      </c>
      <c r="H14" s="12">
        <v>0.15</v>
      </c>
      <c r="I14" s="12">
        <f t="shared" si="0"/>
        <v>205.35599999999997</v>
      </c>
      <c r="J14" s="12">
        <f t="shared" si="1"/>
        <v>118.81311428571429</v>
      </c>
      <c r="L14" s="2">
        <f t="shared" si="2"/>
        <v>1659.2190000000001</v>
      </c>
      <c r="M14" s="2">
        <f t="shared" si="3"/>
        <v>1601.3086079999996</v>
      </c>
      <c r="N14" s="2">
        <f t="shared" si="4"/>
        <v>1872.3409800000006</v>
      </c>
      <c r="O14" s="2">
        <f t="shared" si="5"/>
        <v>1807.0377720000001</v>
      </c>
    </row>
    <row r="15" spans="1:15" x14ac:dyDescent="0.25">
      <c r="A15" s="2" t="s">
        <v>9</v>
      </c>
      <c r="B15" s="1" t="s">
        <v>11</v>
      </c>
      <c r="C15" s="1">
        <v>1.62</v>
      </c>
      <c r="E15" s="11">
        <v>-409.46039999999999</v>
      </c>
      <c r="F15" s="12">
        <v>30</v>
      </c>
      <c r="G15" s="12">
        <v>0</v>
      </c>
      <c r="H15" s="12">
        <v>0</v>
      </c>
      <c r="I15" s="12">
        <f t="shared" si="0"/>
        <v>0</v>
      </c>
      <c r="J15" s="12">
        <f t="shared" si="1"/>
        <v>0</v>
      </c>
      <c r="L15" s="2">
        <f t="shared" si="2"/>
        <v>1562.7016800000001</v>
      </c>
      <c r="M15" s="2">
        <f t="shared" si="3"/>
        <v>1504.7912879999997</v>
      </c>
      <c r="N15" s="1">
        <f>SUM((C22-(C26/2)*0.58))</f>
        <v>1783.9753200000005</v>
      </c>
      <c r="O15" s="1">
        <f>SUM((C23-(C26/2)*0.58))</f>
        <v>1718.672112</v>
      </c>
    </row>
    <row r="16" spans="1:15" x14ac:dyDescent="0.25">
      <c r="A16" s="2" t="s">
        <v>10</v>
      </c>
      <c r="B16" s="1" t="s">
        <v>17</v>
      </c>
      <c r="C16" s="1">
        <v>1.5</v>
      </c>
      <c r="E16" s="10"/>
      <c r="F16" s="10"/>
      <c r="G16" s="10"/>
      <c r="H16" s="10"/>
      <c r="I16" s="10"/>
      <c r="J16" s="10"/>
      <c r="L16" s="18" t="s">
        <v>41</v>
      </c>
      <c r="M16" s="19"/>
      <c r="N16" s="19"/>
      <c r="O16" s="20"/>
    </row>
    <row r="17" spans="1:15" x14ac:dyDescent="0.25">
      <c r="E17" s="8"/>
      <c r="F17" s="6"/>
      <c r="G17" s="6"/>
      <c r="H17" s="6"/>
      <c r="I17" s="6"/>
      <c r="J17" s="6"/>
      <c r="L17" s="1">
        <f>$C$28+(J6*0.47)-(($C$26/2)*0.42)</f>
        <v>2121.1233171428576</v>
      </c>
      <c r="M17" s="1">
        <f>$C$29+(J6*0.47)-(($C$26/2)*0.42)</f>
        <v>2063.2129251428569</v>
      </c>
      <c r="N17" s="1">
        <f>$C$30+(J6*0.53)-(($C$26/2)*0.58)</f>
        <v>2413.684825714286</v>
      </c>
      <c r="O17" s="1">
        <f>$C$31+(J6*0.53)-(($C$26/2)*0.58)</f>
        <v>2348.3816177142858</v>
      </c>
    </row>
    <row r="18" spans="1:15" x14ac:dyDescent="0.25">
      <c r="E18" s="8"/>
      <c r="F18" s="6"/>
      <c r="G18" s="6"/>
      <c r="H18" s="6"/>
      <c r="I18" s="6"/>
      <c r="J18" s="6"/>
      <c r="L18" s="1">
        <f t="shared" ref="L18:L26" si="6">$C$28+(J7*0.47)-(($C$26/2)*0.42)</f>
        <v>2065.2811534285715</v>
      </c>
      <c r="M18" s="1">
        <f>$C$29+(J7*0.47)-(($C$26/2)*0.42)</f>
        <v>2007.3707614285713</v>
      </c>
      <c r="N18" s="1">
        <f t="shared" ref="N18:N26" si="7">$C$30+(J7*0.53)-(($C$26/2)*0.58)</f>
        <v>2350.7138751428579</v>
      </c>
      <c r="O18" s="1">
        <f t="shared" ref="O18:O26" si="8">$C$31+(J7*0.53)-(($C$26/2)*0.58)</f>
        <v>2285.4106671428572</v>
      </c>
    </row>
    <row r="19" spans="1:15" x14ac:dyDescent="0.25">
      <c r="A19" s="5" t="s">
        <v>19</v>
      </c>
      <c r="B19" s="1"/>
      <c r="C19" s="1"/>
      <c r="E19" s="8"/>
      <c r="F19" s="6"/>
      <c r="G19" s="6"/>
      <c r="H19" s="6"/>
      <c r="I19" s="6"/>
      <c r="J19" s="6"/>
      <c r="L19" s="1">
        <f t="shared" si="6"/>
        <v>1953.5968260000002</v>
      </c>
      <c r="M19" s="1">
        <f t="shared" ref="M19:M26" si="9">$C$29+(J8*0.47)-(($C$26/2)*0.42)</f>
        <v>1895.6864339999997</v>
      </c>
      <c r="N19" s="1">
        <f t="shared" si="7"/>
        <v>2224.7719740000007</v>
      </c>
      <c r="O19" s="1">
        <f t="shared" si="8"/>
        <v>2159.468766</v>
      </c>
    </row>
    <row r="20" spans="1:15" x14ac:dyDescent="0.25">
      <c r="A20" s="1" t="s">
        <v>20</v>
      </c>
      <c r="B20" s="1" t="s">
        <v>21</v>
      </c>
      <c r="C20" s="1">
        <f>SUM($C$6*($C$9/100)*($C$10/100)*9.81)</f>
        <v>1476.7149960000002</v>
      </c>
      <c r="E20" s="8"/>
      <c r="F20" s="6"/>
      <c r="G20" s="6"/>
      <c r="H20" s="6"/>
      <c r="I20" s="6"/>
      <c r="J20" s="6"/>
      <c r="L20" s="1">
        <f t="shared" si="6"/>
        <v>1897.7546622857144</v>
      </c>
      <c r="M20" s="1">
        <f>$C$29+(J9*0.47)-(($C$26/2)*0.42)</f>
        <v>1839.8442702857139</v>
      </c>
      <c r="N20" s="1">
        <f t="shared" si="7"/>
        <v>2161.8010234285721</v>
      </c>
      <c r="O20" s="1">
        <f t="shared" si="8"/>
        <v>2096.4978154285714</v>
      </c>
    </row>
    <row r="21" spans="1:15" x14ac:dyDescent="0.25">
      <c r="A21" s="1" t="s">
        <v>22</v>
      </c>
      <c r="B21" s="1" t="s">
        <v>21</v>
      </c>
      <c r="C21" s="1">
        <f>SUM(SUM($C$6*($C$9/100)*0.49*9.81))</f>
        <v>1418.8046039999997</v>
      </c>
      <c r="E21" s="8"/>
      <c r="F21" s="6"/>
      <c r="G21" s="8"/>
      <c r="H21" s="6"/>
      <c r="I21" s="6"/>
      <c r="J21" s="6"/>
      <c r="L21" s="1">
        <f t="shared" si="6"/>
        <v>1841.9124985714288</v>
      </c>
      <c r="M21" s="1">
        <f t="shared" si="9"/>
        <v>1784.0021065714282</v>
      </c>
      <c r="N21" s="1">
        <f t="shared" si="7"/>
        <v>2098.8300728571435</v>
      </c>
      <c r="O21" s="1">
        <f t="shared" si="8"/>
        <v>2033.5268648571428</v>
      </c>
    </row>
    <row r="22" spans="1:15" x14ac:dyDescent="0.25">
      <c r="A22" s="1" t="s">
        <v>23</v>
      </c>
      <c r="B22" s="1" t="s">
        <v>21</v>
      </c>
      <c r="C22" s="1">
        <f>SUM($C$6*(53/100)*0.51*9.81)</f>
        <v>1665.2318040000005</v>
      </c>
      <c r="E22" s="8"/>
      <c r="F22" s="6"/>
      <c r="G22" s="6"/>
      <c r="H22" s="6"/>
      <c r="I22" s="6"/>
      <c r="J22" s="6"/>
      <c r="L22" s="1">
        <f t="shared" si="6"/>
        <v>1786.0703348571431</v>
      </c>
      <c r="M22" s="1">
        <f t="shared" si="9"/>
        <v>1728.1599428571426</v>
      </c>
      <c r="N22" s="1">
        <f>$C$30+(J11*0.53)-(($C$26/2)*0.58)</f>
        <v>2035.8591222857149</v>
      </c>
      <c r="O22" s="1">
        <f t="shared" si="8"/>
        <v>1970.5559142857144</v>
      </c>
    </row>
    <row r="23" spans="1:15" x14ac:dyDescent="0.25">
      <c r="A23" s="1" t="s">
        <v>24</v>
      </c>
      <c r="B23" s="1" t="s">
        <v>21</v>
      </c>
      <c r="C23" s="1">
        <f>SUM($C$6*(53/100)*0.49*9.81)</f>
        <v>1599.928596</v>
      </c>
      <c r="E23" s="8"/>
      <c r="F23" s="6"/>
      <c r="G23" s="6"/>
      <c r="H23" s="6"/>
      <c r="I23" s="6"/>
      <c r="J23" s="6"/>
      <c r="L23" s="1">
        <f t="shared" si="6"/>
        <v>1730.2281711428573</v>
      </c>
      <c r="M23" s="1">
        <f t="shared" si="9"/>
        <v>1672.3177791428568</v>
      </c>
      <c r="N23" s="1">
        <f t="shared" si="7"/>
        <v>1972.8881717142863</v>
      </c>
      <c r="O23" s="1">
        <f t="shared" si="8"/>
        <v>1907.5849637142858</v>
      </c>
    </row>
    <row r="24" spans="1:15" x14ac:dyDescent="0.25">
      <c r="E24" s="8"/>
      <c r="F24" s="6"/>
      <c r="G24" s="6"/>
      <c r="H24" s="6"/>
      <c r="I24" s="6"/>
      <c r="J24" s="6"/>
      <c r="L24" s="1">
        <f t="shared" si="6"/>
        <v>1674.3860074285715</v>
      </c>
      <c r="M24" s="1">
        <f t="shared" si="9"/>
        <v>1616.475615428571</v>
      </c>
      <c r="N24" s="1">
        <f t="shared" si="7"/>
        <v>1909.9172211428577</v>
      </c>
      <c r="O24" s="1">
        <f t="shared" si="8"/>
        <v>1844.6140131428572</v>
      </c>
    </row>
    <row r="25" spans="1:15" x14ac:dyDescent="0.25">
      <c r="A25" s="3"/>
      <c r="B25" s="3"/>
      <c r="C25" s="3"/>
      <c r="E25" s="8"/>
      <c r="F25" s="6"/>
      <c r="G25" s="6"/>
      <c r="H25" s="6"/>
      <c r="I25" s="6"/>
      <c r="J25" s="6"/>
      <c r="L25" s="1">
        <f t="shared" si="6"/>
        <v>1618.5438437142859</v>
      </c>
      <c r="M25" s="1">
        <f t="shared" si="9"/>
        <v>1560.6334517142855</v>
      </c>
      <c r="N25" s="1">
        <f t="shared" si="7"/>
        <v>1846.9462705714291</v>
      </c>
      <c r="O25" s="1">
        <f t="shared" si="8"/>
        <v>1781.6430625714286</v>
      </c>
    </row>
    <row r="26" spans="1:15" x14ac:dyDescent="0.25">
      <c r="A26" s="1" t="s">
        <v>39</v>
      </c>
      <c r="B26" s="1" t="s">
        <v>21</v>
      </c>
      <c r="C26" s="1">
        <f>SUM(C11)*(0.5*C13*30^2)*(C12)</f>
        <v>-409.46039999999999</v>
      </c>
      <c r="E26" s="8"/>
      <c r="F26" s="6"/>
      <c r="G26" s="6"/>
      <c r="H26" s="6"/>
      <c r="I26" s="6"/>
      <c r="J26" s="6"/>
      <c r="L26" s="1">
        <f t="shared" si="6"/>
        <v>1562.7016800000001</v>
      </c>
      <c r="M26" s="1">
        <f t="shared" si="9"/>
        <v>1504.7912879999997</v>
      </c>
      <c r="N26" s="1">
        <f t="shared" si="7"/>
        <v>1783.9753200000005</v>
      </c>
      <c r="O26" s="1">
        <f t="shared" si="8"/>
        <v>1718.672112</v>
      </c>
    </row>
    <row r="27" spans="1:15" x14ac:dyDescent="0.25">
      <c r="A27" s="1"/>
      <c r="B27" s="1"/>
      <c r="C27" s="1"/>
      <c r="E27" s="9" t="s">
        <v>29</v>
      </c>
      <c r="F27" s="9" t="s">
        <v>30</v>
      </c>
      <c r="G27" s="9" t="s">
        <v>31</v>
      </c>
      <c r="H27" s="9" t="s">
        <v>32</v>
      </c>
      <c r="I27" s="10"/>
      <c r="J27" s="10"/>
      <c r="L27" s="18" t="s">
        <v>42</v>
      </c>
      <c r="M27" s="19"/>
      <c r="N27" s="19"/>
      <c r="O27" s="20"/>
    </row>
    <row r="28" spans="1:15" x14ac:dyDescent="0.25">
      <c r="A28" s="1" t="s">
        <v>25</v>
      </c>
      <c r="B28" s="1" t="s">
        <v>21</v>
      </c>
      <c r="C28" s="1">
        <f>SUM(C6*0.47*0.51*9.81)</f>
        <v>1476.7149960000002</v>
      </c>
      <c r="E28" s="11">
        <v>0</v>
      </c>
      <c r="F28" s="11">
        <v>0</v>
      </c>
      <c r="G28" s="11">
        <v>0</v>
      </c>
      <c r="H28" s="11">
        <v>0</v>
      </c>
      <c r="I28" s="8"/>
      <c r="J28" s="8"/>
      <c r="L28" s="1">
        <f t="shared" ref="L28:L33" si="10">SUM($C$20-(E28/2)*0.42)</f>
        <v>1476.7149960000002</v>
      </c>
      <c r="M28" s="1">
        <f t="shared" ref="M28:M33" si="11">SUM(($C$21-(E28/2)*0.42))</f>
        <v>1418.8046039999997</v>
      </c>
      <c r="N28" s="1">
        <f t="shared" ref="N28:N33" si="12">SUM(($C$22-(E28/2)*0.58))</f>
        <v>1665.2318040000005</v>
      </c>
      <c r="O28" s="1">
        <f t="shared" ref="O28:O33" si="13">SUM(($C$23-(E28/2)*0.58))</f>
        <v>1599.928596</v>
      </c>
    </row>
    <row r="29" spans="1:15" x14ac:dyDescent="0.25">
      <c r="A29" s="1" t="s">
        <v>26</v>
      </c>
      <c r="B29" s="1" t="s">
        <v>21</v>
      </c>
      <c r="C29" s="1">
        <f>SUM(C6*0.47*0.49*9.81)</f>
        <v>1418.8046039999997</v>
      </c>
      <c r="E29" s="11">
        <f>SUM((C11)*(0.5*C13*F29^2)*(C12))</f>
        <v>-11.373900000000001</v>
      </c>
      <c r="F29" s="11">
        <v>5</v>
      </c>
      <c r="G29" s="11">
        <v>0</v>
      </c>
      <c r="H29" s="11">
        <v>0</v>
      </c>
      <c r="I29" s="8"/>
      <c r="J29" s="8"/>
      <c r="L29" s="1">
        <f t="shared" si="10"/>
        <v>1479.1035150000002</v>
      </c>
      <c r="M29" s="1">
        <f>SUM(($C$21-(E29/2)*0.42))</f>
        <v>1421.1931229999998</v>
      </c>
      <c r="N29" s="1">
        <f t="shared" si="12"/>
        <v>1668.5302350000004</v>
      </c>
      <c r="O29" s="1">
        <f t="shared" si="13"/>
        <v>1603.2270269999999</v>
      </c>
    </row>
    <row r="30" spans="1:15" x14ac:dyDescent="0.25">
      <c r="A30" s="1" t="s">
        <v>27</v>
      </c>
      <c r="B30" s="1" t="s">
        <v>21</v>
      </c>
      <c r="C30" s="1">
        <f>SUM((C6*0.53*0.51*9.81))</f>
        <v>1665.2318040000005</v>
      </c>
      <c r="E30" s="11">
        <f>SUM((C11)*(0.5*C13*F30^2)*(C12))</f>
        <v>-45.495600000000003</v>
      </c>
      <c r="F30" s="11">
        <v>10</v>
      </c>
      <c r="G30" s="11">
        <v>0</v>
      </c>
      <c r="H30" s="11">
        <v>0</v>
      </c>
      <c r="I30" s="8"/>
      <c r="J30" s="8"/>
      <c r="L30" s="1">
        <f t="shared" si="10"/>
        <v>1486.2690720000001</v>
      </c>
      <c r="M30" s="1">
        <f t="shared" si="11"/>
        <v>1428.3586799999996</v>
      </c>
      <c r="N30" s="1">
        <f>SUM(($C$22-(E30/2)*0.58))</f>
        <v>1678.4255280000004</v>
      </c>
      <c r="O30" s="1">
        <f t="shared" si="13"/>
        <v>1613.1223199999999</v>
      </c>
    </row>
    <row r="31" spans="1:15" x14ac:dyDescent="0.25">
      <c r="A31" s="1" t="s">
        <v>28</v>
      </c>
      <c r="B31" s="1" t="s">
        <v>21</v>
      </c>
      <c r="C31" s="1">
        <f>SUM(C6*0.53*0.49*9.81)</f>
        <v>1599.928596</v>
      </c>
      <c r="E31" s="11">
        <f>SUM((C11)*(0.5*C13*F31^2)*(C12))</f>
        <v>-102.3651</v>
      </c>
      <c r="F31" s="11">
        <v>15</v>
      </c>
      <c r="G31" s="11">
        <v>0</v>
      </c>
      <c r="H31" s="11">
        <v>0</v>
      </c>
      <c r="I31" s="8"/>
      <c r="J31" s="8"/>
      <c r="L31" s="1">
        <f t="shared" si="10"/>
        <v>1498.2116670000003</v>
      </c>
      <c r="M31" s="1">
        <f t="shared" si="11"/>
        <v>1440.3012749999998</v>
      </c>
      <c r="N31" s="1">
        <f t="shared" si="12"/>
        <v>1694.9176830000004</v>
      </c>
      <c r="O31" s="1">
        <f t="shared" si="13"/>
        <v>1629.6144749999999</v>
      </c>
    </row>
    <row r="32" spans="1:15" x14ac:dyDescent="0.25">
      <c r="E32" s="11">
        <f>SUM((C11)*(0.5*C13*F32^2)*(C12))</f>
        <v>-181.98240000000001</v>
      </c>
      <c r="F32" s="11">
        <v>20</v>
      </c>
      <c r="G32" s="11">
        <v>0</v>
      </c>
      <c r="H32" s="11">
        <v>0</v>
      </c>
      <c r="I32" s="8"/>
      <c r="J32" s="8"/>
      <c r="L32" s="1">
        <f t="shared" si="10"/>
        <v>1514.9313000000002</v>
      </c>
      <c r="M32" s="1">
        <f t="shared" si="11"/>
        <v>1457.0209079999997</v>
      </c>
      <c r="N32" s="1">
        <f t="shared" si="12"/>
        <v>1718.0067000000004</v>
      </c>
      <c r="O32" s="1">
        <f t="shared" si="13"/>
        <v>1652.7034919999999</v>
      </c>
    </row>
    <row r="33" spans="5:15" x14ac:dyDescent="0.25">
      <c r="E33" s="11">
        <f>SUM((C11)*(0.5*C13*F33^2)*(C12))</f>
        <v>-284.34750000000003</v>
      </c>
      <c r="F33" s="11">
        <v>25</v>
      </c>
      <c r="G33" s="11">
        <v>0</v>
      </c>
      <c r="H33" s="11">
        <v>0</v>
      </c>
      <c r="I33" s="8"/>
      <c r="J33" s="8"/>
      <c r="L33" s="1">
        <f t="shared" si="10"/>
        <v>1536.4279710000001</v>
      </c>
      <c r="M33" s="1">
        <f t="shared" si="11"/>
        <v>1478.5175789999996</v>
      </c>
      <c r="N33" s="1">
        <f t="shared" si="12"/>
        <v>1747.6925790000005</v>
      </c>
      <c r="O33" s="1">
        <f t="shared" si="13"/>
        <v>1682.389371</v>
      </c>
    </row>
    <row r="34" spans="5:15" x14ac:dyDescent="0.25">
      <c r="E34" s="11">
        <f>SUM((C11)*(0.5*C13*F34^2)*(C12))</f>
        <v>-409.46039999999999</v>
      </c>
      <c r="F34" s="11">
        <v>30</v>
      </c>
      <c r="G34" s="11">
        <v>0</v>
      </c>
      <c r="H34" s="11">
        <v>0</v>
      </c>
      <c r="I34" s="8"/>
      <c r="J34" s="8"/>
      <c r="L34" s="1">
        <f>SUM($C$20-($C$26/2)*0.42)</f>
        <v>1562.7016800000001</v>
      </c>
      <c r="M34" s="1">
        <f>SUM(($C$21-(E34/2)*0.42))</f>
        <v>1504.7912879999997</v>
      </c>
      <c r="N34" s="1">
        <f>SUM(($C$22-(E34/2)*0.58))</f>
        <v>1783.9753200000005</v>
      </c>
      <c r="O34" s="1">
        <f>SUM(($C$23-(E34/2)*0.58))</f>
        <v>1718.672112</v>
      </c>
    </row>
    <row r="35" spans="5:15" x14ac:dyDescent="0.25">
      <c r="H35" s="3"/>
      <c r="I35" s="8"/>
    </row>
  </sheetData>
  <mergeCells count="8">
    <mergeCell ref="L16:O16"/>
    <mergeCell ref="L27:O27"/>
    <mergeCell ref="A1:C1"/>
    <mergeCell ref="E1:G1"/>
    <mergeCell ref="A5:C5"/>
    <mergeCell ref="L3:O3"/>
    <mergeCell ref="N4:O4"/>
    <mergeCell ref="L4:M4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</dc:creator>
  <cp:lastModifiedBy>p</cp:lastModifiedBy>
  <dcterms:created xsi:type="dcterms:W3CDTF">2020-03-20T19:44:39Z</dcterms:created>
  <dcterms:modified xsi:type="dcterms:W3CDTF">2020-03-22T18:44:25Z</dcterms:modified>
</cp:coreProperties>
</file>