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ssignments\Kerry's Assignment\"/>
    </mc:Choice>
  </mc:AlternateContent>
  <xr:revisionPtr revIDLastSave="0" documentId="13_ncr:1_{D7FDD95C-8D73-44DE-B45C-D012C545AE0F}" xr6:coauthVersionLast="45" xr6:coauthVersionMax="45" xr10:uidLastSave="{00000000-0000-0000-0000-000000000000}"/>
  <bookViews>
    <workbookView xWindow="-98" yWindow="-98" windowWidth="20715" windowHeight="13276" xr2:uid="{BD62297E-124C-45D8-A6F4-62DCBE9251E0}"/>
  </bookViews>
  <sheets>
    <sheet name="Part 1-3" sheetId="1" r:id="rId1"/>
    <sheet name="Part 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" i="2" l="1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3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4" i="2"/>
  <c r="B17" i="1" l="1"/>
  <c r="D13" i="1"/>
  <c r="D15" i="1" s="1"/>
  <c r="B13" i="1"/>
  <c r="B14" i="1" s="1"/>
  <c r="B15" i="1" l="1"/>
  <c r="I19" i="1"/>
  <c r="I90" i="1"/>
  <c r="I98" i="1"/>
  <c r="I106" i="1"/>
  <c r="I114" i="1"/>
  <c r="I116" i="1"/>
  <c r="I94" i="1"/>
  <c r="I91" i="1"/>
  <c r="I99" i="1"/>
  <c r="I107" i="1"/>
  <c r="I115" i="1"/>
  <c r="I100" i="1"/>
  <c r="I102" i="1"/>
  <c r="I97" i="1"/>
  <c r="I92" i="1"/>
  <c r="I108" i="1"/>
  <c r="I118" i="1"/>
  <c r="I93" i="1"/>
  <c r="I101" i="1"/>
  <c r="I109" i="1"/>
  <c r="I117" i="1"/>
  <c r="I110" i="1"/>
  <c r="I113" i="1"/>
  <c r="I95" i="1"/>
  <c r="I103" i="1"/>
  <c r="I111" i="1"/>
  <c r="I119" i="1"/>
  <c r="I104" i="1"/>
  <c r="I89" i="1"/>
  <c r="I105" i="1"/>
  <c r="I96" i="1"/>
  <c r="I112" i="1"/>
  <c r="M11" i="2"/>
  <c r="M19" i="2"/>
  <c r="M20" i="2"/>
  <c r="M15" i="2"/>
  <c r="M4" i="2"/>
  <c r="M12" i="2"/>
  <c r="M16" i="2"/>
  <c r="M17" i="2"/>
  <c r="M5" i="2"/>
  <c r="M13" i="2"/>
  <c r="M21" i="2"/>
  <c r="M14" i="2"/>
  <c r="M7" i="2"/>
  <c r="M6" i="2"/>
  <c r="M3" i="2"/>
  <c r="M8" i="2"/>
  <c r="M10" i="2"/>
  <c r="M9" i="2"/>
  <c r="M18" i="2"/>
  <c r="I59" i="1"/>
  <c r="I67" i="1"/>
  <c r="I21" i="1"/>
  <c r="I60" i="1"/>
  <c r="I68" i="1"/>
  <c r="I26" i="1"/>
  <c r="I27" i="1"/>
  <c r="I62" i="1"/>
  <c r="I61" i="1"/>
  <c r="I69" i="1"/>
  <c r="I54" i="1"/>
  <c r="I28" i="1"/>
  <c r="I55" i="1"/>
  <c r="I63" i="1"/>
  <c r="I29" i="1"/>
  <c r="I56" i="1"/>
  <c r="I64" i="1"/>
  <c r="I34" i="1"/>
  <c r="I57" i="1"/>
  <c r="I65" i="1"/>
  <c r="I20" i="1"/>
  <c r="I58" i="1"/>
  <c r="I66" i="1"/>
  <c r="O72" i="1"/>
  <c r="O41" i="1"/>
  <c r="O49" i="1"/>
  <c r="O126" i="1"/>
  <c r="O134" i="1"/>
  <c r="O142" i="1"/>
  <c r="O150" i="1"/>
  <c r="O42" i="1"/>
  <c r="O50" i="1"/>
  <c r="O127" i="1"/>
  <c r="O135" i="1"/>
  <c r="O143" i="1"/>
  <c r="O151" i="1"/>
  <c r="O74" i="1"/>
  <c r="O44" i="1"/>
  <c r="O129" i="1"/>
  <c r="O137" i="1"/>
  <c r="O122" i="1"/>
  <c r="O43" i="1"/>
  <c r="O51" i="1"/>
  <c r="O128" i="1"/>
  <c r="O136" i="1"/>
  <c r="O144" i="1"/>
  <c r="O152" i="1"/>
  <c r="O77" i="1"/>
  <c r="O36" i="1"/>
  <c r="O145" i="1"/>
  <c r="O78" i="1"/>
  <c r="O37" i="1"/>
  <c r="O45" i="1"/>
  <c r="O130" i="1"/>
  <c r="O138" i="1"/>
  <c r="O146" i="1"/>
  <c r="O79" i="1"/>
  <c r="O86" i="1"/>
  <c r="O38" i="1"/>
  <c r="O46" i="1"/>
  <c r="O123" i="1"/>
  <c r="O131" i="1"/>
  <c r="O139" i="1"/>
  <c r="O147" i="1"/>
  <c r="O71" i="1"/>
  <c r="O82" i="1"/>
  <c r="O39" i="1"/>
  <c r="O47" i="1"/>
  <c r="O124" i="1"/>
  <c r="O132" i="1"/>
  <c r="O140" i="1"/>
  <c r="O148" i="1"/>
  <c r="O85" i="1"/>
  <c r="O40" i="1"/>
  <c r="O48" i="1"/>
  <c r="O125" i="1"/>
  <c r="O133" i="1"/>
  <c r="O141" i="1"/>
  <c r="O149" i="1"/>
  <c r="O56" i="1"/>
  <c r="O19" i="1"/>
  <c r="D14" i="1"/>
  <c r="O20" i="1"/>
  <c r="O27" i="1"/>
  <c r="O64" i="1"/>
  <c r="I40" i="1"/>
  <c r="O84" i="1"/>
  <c r="O76" i="1"/>
  <c r="I48" i="1"/>
  <c r="I47" i="1"/>
  <c r="I39" i="1"/>
  <c r="Q39" i="1" s="1"/>
  <c r="O83" i="1"/>
  <c r="O75" i="1"/>
  <c r="I36" i="1"/>
  <c r="I45" i="1"/>
  <c r="O81" i="1"/>
  <c r="O73" i="1"/>
  <c r="I46" i="1"/>
  <c r="I38" i="1"/>
  <c r="Q38" i="1" s="1"/>
  <c r="I37" i="1"/>
  <c r="Q37" i="1" s="1"/>
  <c r="I44" i="1"/>
  <c r="O80" i="1"/>
  <c r="O34" i="1"/>
  <c r="Q34" i="1" s="1"/>
  <c r="O55" i="1"/>
  <c r="O63" i="1"/>
  <c r="O31" i="1"/>
  <c r="O23" i="1"/>
  <c r="O68" i="1"/>
  <c r="O60" i="1"/>
  <c r="O26" i="1"/>
  <c r="Q26" i="1" s="1"/>
  <c r="O25" i="1"/>
  <c r="O32" i="1"/>
  <c r="O69" i="1"/>
  <c r="I25" i="1"/>
  <c r="I24" i="1"/>
  <c r="O30" i="1"/>
  <c r="O22" i="1"/>
  <c r="O67" i="1"/>
  <c r="Q67" i="1" s="1"/>
  <c r="O59" i="1"/>
  <c r="Q59" i="1" s="1"/>
  <c r="O24" i="1"/>
  <c r="I31" i="1"/>
  <c r="I23" i="1"/>
  <c r="O29" i="1"/>
  <c r="O21" i="1"/>
  <c r="O66" i="1"/>
  <c r="O58" i="1"/>
  <c r="O54" i="1"/>
  <c r="Q54" i="1" s="1"/>
  <c r="O33" i="1"/>
  <c r="O62" i="1"/>
  <c r="O61" i="1"/>
  <c r="I33" i="1"/>
  <c r="I32" i="1"/>
  <c r="I30" i="1"/>
  <c r="I22" i="1"/>
  <c r="O28" i="1"/>
  <c r="O65" i="1"/>
  <c r="Q46" i="1" l="1"/>
  <c r="Q47" i="1"/>
  <c r="Q68" i="1"/>
  <c r="Q20" i="1"/>
  <c r="Q69" i="1"/>
  <c r="Q27" i="1"/>
  <c r="Q65" i="1"/>
  <c r="O57" i="1"/>
  <c r="Q57" i="1" s="1"/>
  <c r="O112" i="1"/>
  <c r="Q112" i="1" s="1"/>
  <c r="O104" i="1"/>
  <c r="Q104" i="1" s="1"/>
  <c r="O96" i="1"/>
  <c r="Q96" i="1" s="1"/>
  <c r="O89" i="1"/>
  <c r="Q89" i="1" s="1"/>
  <c r="O119" i="1"/>
  <c r="Q119" i="1" s="1"/>
  <c r="O111" i="1"/>
  <c r="O103" i="1"/>
  <c r="O95" i="1"/>
  <c r="O100" i="1"/>
  <c r="Q100" i="1" s="1"/>
  <c r="O118" i="1"/>
  <c r="O110" i="1"/>
  <c r="Q110" i="1" s="1"/>
  <c r="O102" i="1"/>
  <c r="Q102" i="1" s="1"/>
  <c r="O94" i="1"/>
  <c r="O92" i="1"/>
  <c r="O97" i="1"/>
  <c r="Q97" i="1" s="1"/>
  <c r="O117" i="1"/>
  <c r="Q117" i="1" s="1"/>
  <c r="O109" i="1"/>
  <c r="Q109" i="1" s="1"/>
  <c r="O101" i="1"/>
  <c r="O93" i="1"/>
  <c r="Q93" i="1" s="1"/>
  <c r="O108" i="1"/>
  <c r="O116" i="1"/>
  <c r="Q116" i="1" s="1"/>
  <c r="O115" i="1"/>
  <c r="Q115" i="1" s="1"/>
  <c r="O107" i="1"/>
  <c r="Q107" i="1" s="1"/>
  <c r="O99" i="1"/>
  <c r="Q99" i="1" s="1"/>
  <c r="O91" i="1"/>
  <c r="Q91" i="1" s="1"/>
  <c r="O106" i="1"/>
  <c r="Q106" i="1" s="1"/>
  <c r="O98" i="1"/>
  <c r="Q98" i="1" s="1"/>
  <c r="O90" i="1"/>
  <c r="Q90" i="1" s="1"/>
  <c r="O114" i="1"/>
  <c r="Q114" i="1" s="1"/>
  <c r="O105" i="1"/>
  <c r="Q105" i="1" s="1"/>
  <c r="O113" i="1"/>
  <c r="Q113" i="1" s="1"/>
  <c r="N6" i="2"/>
  <c r="N14" i="2"/>
  <c r="N3" i="2"/>
  <c r="N19" i="2"/>
  <c r="N4" i="2"/>
  <c r="N21" i="2"/>
  <c r="N7" i="2"/>
  <c r="N15" i="2"/>
  <c r="N18" i="2"/>
  <c r="N13" i="2"/>
  <c r="N8" i="2"/>
  <c r="N16" i="2"/>
  <c r="N11" i="2"/>
  <c r="N12" i="2"/>
  <c r="N5" i="2"/>
  <c r="N9" i="2"/>
  <c r="N17" i="2"/>
  <c r="N10" i="2"/>
  <c r="N20" i="2"/>
  <c r="Q62" i="1"/>
  <c r="Q28" i="1"/>
  <c r="Q48" i="1"/>
  <c r="Q36" i="1"/>
  <c r="Q33" i="1"/>
  <c r="Q63" i="1"/>
  <c r="Q60" i="1"/>
  <c r="Q29" i="1"/>
  <c r="Q44" i="1"/>
  <c r="Q24" i="1"/>
  <c r="Q22" i="1"/>
  <c r="Q58" i="1"/>
  <c r="Q55" i="1"/>
  <c r="Q64" i="1"/>
  <c r="Q56" i="1"/>
  <c r="Q61" i="1"/>
  <c r="Q21" i="1"/>
  <c r="Q40" i="1"/>
  <c r="Q66" i="1"/>
  <c r="Q111" i="1"/>
  <c r="Q30" i="1"/>
  <c r="Q25" i="1"/>
  <c r="Q32" i="1"/>
  <c r="Q103" i="1"/>
  <c r="Q108" i="1"/>
  <c r="Q95" i="1"/>
  <c r="Q19" i="1"/>
  <c r="Q118" i="1"/>
  <c r="Q92" i="1"/>
  <c r="Q101" i="1"/>
  <c r="Q94" i="1"/>
  <c r="Q23" i="1"/>
  <c r="I123" i="1"/>
  <c r="Q123" i="1" s="1"/>
  <c r="I124" i="1"/>
  <c r="Q124" i="1" s="1"/>
  <c r="I125" i="1"/>
  <c r="Q125" i="1" s="1"/>
  <c r="I133" i="1"/>
  <c r="Q133" i="1" s="1"/>
  <c r="I141" i="1"/>
  <c r="Q141" i="1" s="1"/>
  <c r="I149" i="1"/>
  <c r="Q149" i="1" s="1"/>
  <c r="I76" i="1"/>
  <c r="Q76" i="1" s="1"/>
  <c r="I84" i="1"/>
  <c r="Q84" i="1" s="1"/>
  <c r="I134" i="1"/>
  <c r="Q134" i="1" s="1"/>
  <c r="I142" i="1"/>
  <c r="Q142" i="1" s="1"/>
  <c r="I150" i="1"/>
  <c r="Q150" i="1" s="1"/>
  <c r="I77" i="1"/>
  <c r="Q77" i="1" s="1"/>
  <c r="I85" i="1"/>
  <c r="Q85" i="1" s="1"/>
  <c r="I41" i="1"/>
  <c r="Q41" i="1" s="1"/>
  <c r="I136" i="1"/>
  <c r="Q136" i="1" s="1"/>
  <c r="I152" i="1"/>
  <c r="Q152" i="1" s="1"/>
  <c r="I42" i="1"/>
  <c r="Q42" i="1" s="1"/>
  <c r="I126" i="1"/>
  <c r="Q126" i="1" s="1"/>
  <c r="I127" i="1"/>
  <c r="Q127" i="1" s="1"/>
  <c r="I135" i="1"/>
  <c r="Q135" i="1" s="1"/>
  <c r="I143" i="1"/>
  <c r="Q143" i="1" s="1"/>
  <c r="I151" i="1"/>
  <c r="Q151" i="1" s="1"/>
  <c r="I78" i="1"/>
  <c r="Q78" i="1" s="1"/>
  <c r="I86" i="1"/>
  <c r="Q86" i="1" s="1"/>
  <c r="I144" i="1"/>
  <c r="Q144" i="1" s="1"/>
  <c r="I79" i="1"/>
  <c r="Q79" i="1" s="1"/>
  <c r="I71" i="1"/>
  <c r="Q71" i="1" s="1"/>
  <c r="I128" i="1"/>
  <c r="Q128" i="1" s="1"/>
  <c r="I129" i="1"/>
  <c r="Q129" i="1" s="1"/>
  <c r="I137" i="1"/>
  <c r="Q137" i="1" s="1"/>
  <c r="I145" i="1"/>
  <c r="Q145" i="1" s="1"/>
  <c r="I122" i="1"/>
  <c r="Q122" i="1" s="1"/>
  <c r="I72" i="1"/>
  <c r="Q72" i="1" s="1"/>
  <c r="I80" i="1"/>
  <c r="Q80" i="1" s="1"/>
  <c r="I43" i="1"/>
  <c r="Q43" i="1" s="1"/>
  <c r="I130" i="1"/>
  <c r="Q130" i="1" s="1"/>
  <c r="I138" i="1"/>
  <c r="Q138" i="1" s="1"/>
  <c r="I146" i="1"/>
  <c r="Q146" i="1" s="1"/>
  <c r="I73" i="1"/>
  <c r="Q73" i="1" s="1"/>
  <c r="I81" i="1"/>
  <c r="Q81" i="1" s="1"/>
  <c r="I49" i="1"/>
  <c r="Q49" i="1" s="1"/>
  <c r="I131" i="1"/>
  <c r="Q131" i="1" s="1"/>
  <c r="I139" i="1"/>
  <c r="Q139" i="1" s="1"/>
  <c r="I147" i="1"/>
  <c r="Q147" i="1" s="1"/>
  <c r="I74" i="1"/>
  <c r="Q74" i="1" s="1"/>
  <c r="I82" i="1"/>
  <c r="Q82" i="1" s="1"/>
  <c r="I50" i="1"/>
  <c r="Q50" i="1" s="1"/>
  <c r="I132" i="1"/>
  <c r="Q132" i="1" s="1"/>
  <c r="I140" i="1"/>
  <c r="Q140" i="1" s="1"/>
  <c r="I148" i="1"/>
  <c r="Q148" i="1" s="1"/>
  <c r="I75" i="1"/>
  <c r="Q75" i="1" s="1"/>
  <c r="I83" i="1"/>
  <c r="Q83" i="1" s="1"/>
  <c r="I51" i="1"/>
  <c r="Q51" i="1" s="1"/>
  <c r="Q45" i="1"/>
  <c r="Q31" i="1"/>
</calcChain>
</file>

<file path=xl/sharedStrings.xml><?xml version="1.0" encoding="utf-8"?>
<sst xmlns="http://schemas.openxmlformats.org/spreadsheetml/2006/main" count="112" uniqueCount="57">
  <si>
    <t>Mass</t>
  </si>
  <si>
    <t>kg</t>
  </si>
  <si>
    <t>Wheelbase</t>
  </si>
  <si>
    <t>m</t>
  </si>
  <si>
    <t>Cl</t>
  </si>
  <si>
    <t>A</t>
  </si>
  <si>
    <r>
      <t>m</t>
    </r>
    <r>
      <rPr>
        <vertAlign val="superscript"/>
        <sz val="11"/>
        <color theme="1"/>
        <rFont val="Arial"/>
        <family val="2"/>
      </rPr>
      <t>2</t>
    </r>
  </si>
  <si>
    <t>Air Density</t>
  </si>
  <si>
    <r>
      <t>kg/m</t>
    </r>
    <r>
      <rPr>
        <vertAlign val="superscript"/>
        <sz val="11"/>
        <color theme="1"/>
        <rFont val="Arial"/>
        <family val="2"/>
      </rPr>
      <t>3</t>
    </r>
  </si>
  <si>
    <t>Average Track</t>
  </si>
  <si>
    <t>Maximum G</t>
  </si>
  <si>
    <t>G</t>
  </si>
  <si>
    <t>CoG Height</t>
  </si>
  <si>
    <t>SWD (Front)</t>
  </si>
  <si>
    <t>SWD (Left)</t>
  </si>
  <si>
    <t>%</t>
  </si>
  <si>
    <t>Front static verticle</t>
  </si>
  <si>
    <t>front left</t>
  </si>
  <si>
    <t>front right</t>
  </si>
  <si>
    <t>rear left</t>
  </si>
  <si>
    <t>rear right</t>
  </si>
  <si>
    <t>rear static verticle</t>
  </si>
  <si>
    <t>Front Left</t>
  </si>
  <si>
    <t>CoP</t>
  </si>
  <si>
    <t>Rear Left</t>
  </si>
  <si>
    <t>Long G-Force</t>
  </si>
  <si>
    <t>Lat G-Force</t>
  </si>
  <si>
    <t xml:space="preserve">Volcity </t>
  </si>
  <si>
    <t>m/s</t>
  </si>
  <si>
    <t>Front Right</t>
  </si>
  <si>
    <t>Long G-Froce</t>
  </si>
  <si>
    <t>Rear Right</t>
  </si>
  <si>
    <t>Long G-Fore</t>
  </si>
  <si>
    <t>Corner Weight</t>
  </si>
  <si>
    <t>Front Load Transfer</t>
  </si>
  <si>
    <t>Rear Load Transfer</t>
  </si>
  <si>
    <t>Aero Load</t>
  </si>
  <si>
    <t>Velocity</t>
  </si>
  <si>
    <t>Lat Accel</t>
  </si>
  <si>
    <t>Max Accel</t>
  </si>
  <si>
    <t>Max Braking</t>
  </si>
  <si>
    <t>Right Turn</t>
  </si>
  <si>
    <t>Left Turn</t>
  </si>
  <si>
    <t>Max Acceleration</t>
  </si>
  <si>
    <t>1.5G</t>
  </si>
  <si>
    <t>B</t>
  </si>
  <si>
    <t>C</t>
  </si>
  <si>
    <t>a</t>
  </si>
  <si>
    <t>b</t>
  </si>
  <si>
    <r>
      <t>A=45</t>
    </r>
    <r>
      <rPr>
        <sz val="11"/>
        <color theme="1"/>
        <rFont val="Calibri"/>
        <family val="2"/>
      </rPr>
      <t>°</t>
    </r>
  </si>
  <si>
    <t>c=1.5</t>
  </si>
  <si>
    <t>Sin(A)=a/1.5</t>
  </si>
  <si>
    <t>a=1.5Sin(45)</t>
  </si>
  <si>
    <t>Lateral Acceleration</t>
  </si>
  <si>
    <t>Angle A</t>
  </si>
  <si>
    <t>Lateral and Longitudinal acceleration is proportion to each other and add togeth to make 1.5 combined acceleration</t>
  </si>
  <si>
    <t>Longitudinal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</si>
</sst>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vertical="center" wrapText="1"/>
    </xf>
    <xf numFmtId="0" fontId="0" fillId="2" borderId="5" xfId="0" applyFill="1" applyBorder="1"/>
    <xf numFmtId="0" fontId="0" fillId="0" borderId="5" xfId="0" applyBorder="1"/>
    <xf numFmtId="0" fontId="0" fillId="3" borderId="5" xfId="0" applyFill="1" applyBorder="1"/>
    <xf numFmtId="0" fontId="0" fillId="0" borderId="6" xfId="0" applyFill="1" applyBorder="1"/>
    <xf numFmtId="0" fontId="0" fillId="4" borderId="5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and Front Right Loads Against Longitudinal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1-3'!$G$19:$G$34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1-3'!$I$19:$I$34</c:f>
              <c:numCache>
                <c:formatCode>General</c:formatCode>
                <c:ptCount val="16"/>
                <c:pt idx="0">
                  <c:v>1547.0229959999999</c:v>
                </c:pt>
                <c:pt idx="1">
                  <c:v>1550.3681426666667</c:v>
                </c:pt>
                <c:pt idx="2">
                  <c:v>1553.7132893333333</c:v>
                </c:pt>
                <c:pt idx="3">
                  <c:v>1557.058436</c:v>
                </c:pt>
                <c:pt idx="4">
                  <c:v>1560.4035826666666</c:v>
                </c:pt>
                <c:pt idx="5">
                  <c:v>1563.7487293333334</c:v>
                </c:pt>
                <c:pt idx="6">
                  <c:v>1567.0938759999999</c:v>
                </c:pt>
                <c:pt idx="7">
                  <c:v>1570.4390226666667</c:v>
                </c:pt>
                <c:pt idx="8">
                  <c:v>1573.7841693333332</c:v>
                </c:pt>
                <c:pt idx="9">
                  <c:v>1577.129316</c:v>
                </c:pt>
                <c:pt idx="10">
                  <c:v>1580.4744626666666</c:v>
                </c:pt>
                <c:pt idx="11">
                  <c:v>1583.8196093333333</c:v>
                </c:pt>
                <c:pt idx="12">
                  <c:v>1587.1647559999999</c:v>
                </c:pt>
                <c:pt idx="13">
                  <c:v>1590.5099026666667</c:v>
                </c:pt>
                <c:pt idx="14">
                  <c:v>1593.8550493333332</c:v>
                </c:pt>
                <c:pt idx="15">
                  <c:v>1597.200196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B9-4522-AF28-901C42D61E04}"/>
            </c:ext>
          </c:extLst>
        </c:ser>
        <c:ser>
          <c:idx val="1"/>
          <c:order val="1"/>
          <c:tx>
            <c:v>Front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1-3'!$G$19:$G$34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1-3'!$O$19:$O$34</c:f>
              <c:numCache>
                <c:formatCode>General</c:formatCode>
                <c:ptCount val="16"/>
                <c:pt idx="0">
                  <c:v>1489.1126039999997</c:v>
                </c:pt>
                <c:pt idx="1">
                  <c:v>1485.8986395555553</c:v>
                </c:pt>
                <c:pt idx="2">
                  <c:v>1482.6846751111109</c:v>
                </c:pt>
                <c:pt idx="3">
                  <c:v>1479.4707106666663</c:v>
                </c:pt>
                <c:pt idx="4">
                  <c:v>1476.2567462222219</c:v>
                </c:pt>
                <c:pt idx="5">
                  <c:v>1473.0427817777775</c:v>
                </c:pt>
                <c:pt idx="6">
                  <c:v>1469.8288173333331</c:v>
                </c:pt>
                <c:pt idx="7">
                  <c:v>1466.6148528888887</c:v>
                </c:pt>
                <c:pt idx="8">
                  <c:v>1463.400888444444</c:v>
                </c:pt>
                <c:pt idx="9">
                  <c:v>1460.1869239999996</c:v>
                </c:pt>
                <c:pt idx="10">
                  <c:v>1456.9729595555552</c:v>
                </c:pt>
                <c:pt idx="11">
                  <c:v>1453.7589951111108</c:v>
                </c:pt>
                <c:pt idx="12">
                  <c:v>1450.5450306666664</c:v>
                </c:pt>
                <c:pt idx="13">
                  <c:v>1447.331066222222</c:v>
                </c:pt>
                <c:pt idx="14">
                  <c:v>1444.1171017777774</c:v>
                </c:pt>
                <c:pt idx="15">
                  <c:v>1440.903137333333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B9-4522-AF28-901C42D61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2269264"/>
        <c:axId val="682272872"/>
      </c:scatterChart>
      <c:valAx>
        <c:axId val="682269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2272872"/>
        <c:crosses val="autoZero"/>
        <c:crossBetween val="midCat"/>
      </c:valAx>
      <c:valAx>
        <c:axId val="682272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2269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RearLeft and Rear Right Loads Against Longitudinal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Rear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1-3'!$G$36:$G$51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1-3'!$I$36:$I$51</c:f>
              <c:numCache>
                <c:formatCode>General</c:formatCode>
                <c:ptCount val="16"/>
                <c:pt idx="0">
                  <c:v>1735.5398040000005</c:v>
                </c:pt>
                <c:pt idx="1">
                  <c:v>1739.311990666667</c:v>
                </c:pt>
                <c:pt idx="2">
                  <c:v>1743.0841773333339</c:v>
                </c:pt>
                <c:pt idx="3">
                  <c:v>1746.8563640000004</c:v>
                </c:pt>
                <c:pt idx="4">
                  <c:v>1750.628550666667</c:v>
                </c:pt>
                <c:pt idx="5">
                  <c:v>1754.4007373333338</c:v>
                </c:pt>
                <c:pt idx="6">
                  <c:v>1758.1729240000004</c:v>
                </c:pt>
                <c:pt idx="7">
                  <c:v>1761.945110666667</c:v>
                </c:pt>
                <c:pt idx="8">
                  <c:v>1765.7172973333338</c:v>
                </c:pt>
                <c:pt idx="9">
                  <c:v>1769.4894840000004</c:v>
                </c:pt>
                <c:pt idx="10">
                  <c:v>1773.2616706666672</c:v>
                </c:pt>
                <c:pt idx="11">
                  <c:v>1777.0338573333338</c:v>
                </c:pt>
                <c:pt idx="12">
                  <c:v>1780.8060440000004</c:v>
                </c:pt>
                <c:pt idx="13">
                  <c:v>1784.5782306666672</c:v>
                </c:pt>
                <c:pt idx="14">
                  <c:v>1788.3504173333338</c:v>
                </c:pt>
                <c:pt idx="15">
                  <c:v>1792.1226040000004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13-4BBF-ABA0-F60FD048997B}"/>
            </c:ext>
          </c:extLst>
        </c:ser>
        <c:ser>
          <c:idx val="1"/>
          <c:order val="1"/>
          <c:tx>
            <c:v>Rear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1-3'!$G$36:$G$51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1-3'!$O$36:$O$51</c:f>
              <c:numCache>
                <c:formatCode>General</c:formatCode>
                <c:ptCount val="16"/>
                <c:pt idx="0">
                  <c:v>1670.2365960000002</c:v>
                </c:pt>
                <c:pt idx="1">
                  <c:v>1666.6123382222224</c:v>
                </c:pt>
                <c:pt idx="2">
                  <c:v>1662.9880804444447</c:v>
                </c:pt>
                <c:pt idx="3">
                  <c:v>1659.3638226666669</c:v>
                </c:pt>
                <c:pt idx="4">
                  <c:v>1655.7395648888892</c:v>
                </c:pt>
                <c:pt idx="5">
                  <c:v>1652.1153071111114</c:v>
                </c:pt>
                <c:pt idx="6">
                  <c:v>1648.4910493333334</c:v>
                </c:pt>
                <c:pt idx="7">
                  <c:v>1644.8667915555557</c:v>
                </c:pt>
                <c:pt idx="8">
                  <c:v>1641.2425337777779</c:v>
                </c:pt>
                <c:pt idx="9">
                  <c:v>1637.6182760000002</c:v>
                </c:pt>
                <c:pt idx="10">
                  <c:v>1633.9940182222224</c:v>
                </c:pt>
                <c:pt idx="11">
                  <c:v>1630.3697604444446</c:v>
                </c:pt>
                <c:pt idx="12">
                  <c:v>1626.7455026666669</c:v>
                </c:pt>
                <c:pt idx="13">
                  <c:v>1623.1212448888891</c:v>
                </c:pt>
                <c:pt idx="14">
                  <c:v>1619.4969871111114</c:v>
                </c:pt>
                <c:pt idx="15">
                  <c:v>1615.8727293333336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13-4BBF-ABA0-F60FD0489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0730216"/>
        <c:axId val="630730872"/>
      </c:scatterChart>
      <c:valAx>
        <c:axId val="630730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730872"/>
        <c:crosses val="autoZero"/>
        <c:crossBetween val="midCat"/>
      </c:valAx>
      <c:valAx>
        <c:axId val="630730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730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and Front Right Loads Against Lateral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1-3'!$H$54:$H$69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1-3'!$I$54:$I$69</c:f>
              <c:numCache>
                <c:formatCode>General</c:formatCode>
                <c:ptCount val="16"/>
                <c:pt idx="0">
                  <c:v>1547.0229959999999</c:v>
                </c:pt>
                <c:pt idx="1">
                  <c:v>1550.3681426666667</c:v>
                </c:pt>
                <c:pt idx="2">
                  <c:v>1553.7132893333333</c:v>
                </c:pt>
                <c:pt idx="3">
                  <c:v>1557.058436</c:v>
                </c:pt>
                <c:pt idx="4">
                  <c:v>1560.4035826666666</c:v>
                </c:pt>
                <c:pt idx="5">
                  <c:v>1563.7487293333334</c:v>
                </c:pt>
                <c:pt idx="6">
                  <c:v>1567.0938759999999</c:v>
                </c:pt>
                <c:pt idx="7">
                  <c:v>1570.4390226666667</c:v>
                </c:pt>
                <c:pt idx="8">
                  <c:v>1573.7841693333332</c:v>
                </c:pt>
                <c:pt idx="9">
                  <c:v>1577.129316</c:v>
                </c:pt>
                <c:pt idx="10">
                  <c:v>1580.4744626666666</c:v>
                </c:pt>
                <c:pt idx="11">
                  <c:v>1583.8196093333333</c:v>
                </c:pt>
                <c:pt idx="12">
                  <c:v>1587.1647559999999</c:v>
                </c:pt>
                <c:pt idx="13">
                  <c:v>1590.5099026666667</c:v>
                </c:pt>
                <c:pt idx="14">
                  <c:v>1593.8550493333332</c:v>
                </c:pt>
                <c:pt idx="15">
                  <c:v>1597.200196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FA-4A54-808D-39FC9B8981E0}"/>
            </c:ext>
          </c:extLst>
        </c:ser>
        <c:ser>
          <c:idx val="1"/>
          <c:order val="1"/>
          <c:tx>
            <c:v>Front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1-3'!$H$54:$H$69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1-3'!$O$54:$O$69</c:f>
              <c:numCache>
                <c:formatCode>General</c:formatCode>
                <c:ptCount val="16"/>
                <c:pt idx="0">
                  <c:v>1489.1126039999997</c:v>
                </c:pt>
                <c:pt idx="1">
                  <c:v>1485.8986395555553</c:v>
                </c:pt>
                <c:pt idx="2">
                  <c:v>1482.6846751111109</c:v>
                </c:pt>
                <c:pt idx="3">
                  <c:v>1479.4707106666663</c:v>
                </c:pt>
                <c:pt idx="4">
                  <c:v>1476.2567462222219</c:v>
                </c:pt>
                <c:pt idx="5">
                  <c:v>1473.0427817777775</c:v>
                </c:pt>
                <c:pt idx="6">
                  <c:v>1469.8288173333331</c:v>
                </c:pt>
                <c:pt idx="7">
                  <c:v>1466.6148528888887</c:v>
                </c:pt>
                <c:pt idx="8">
                  <c:v>1463.400888444444</c:v>
                </c:pt>
                <c:pt idx="9">
                  <c:v>1460.1869239999996</c:v>
                </c:pt>
                <c:pt idx="10">
                  <c:v>1456.9729595555552</c:v>
                </c:pt>
                <c:pt idx="11">
                  <c:v>1453.7589951111108</c:v>
                </c:pt>
                <c:pt idx="12">
                  <c:v>1450.5450306666664</c:v>
                </c:pt>
                <c:pt idx="13">
                  <c:v>1447.331066222222</c:v>
                </c:pt>
                <c:pt idx="14">
                  <c:v>1444.1171017777774</c:v>
                </c:pt>
                <c:pt idx="15">
                  <c:v>1440.903137333333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6FA-4A54-808D-39FC9B898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0418104"/>
        <c:axId val="700407936"/>
      </c:scatterChart>
      <c:valAx>
        <c:axId val="700418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407936"/>
        <c:crosses val="autoZero"/>
        <c:crossBetween val="midCat"/>
      </c:valAx>
      <c:valAx>
        <c:axId val="70040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0418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RearLeft and Rear Right Loads Against Lateral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Rear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1-3'!$H$71:$H$86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1-3'!$I$71:$I$86</c:f>
              <c:numCache>
                <c:formatCode>General</c:formatCode>
                <c:ptCount val="16"/>
                <c:pt idx="0">
                  <c:v>1735.5398040000005</c:v>
                </c:pt>
                <c:pt idx="1">
                  <c:v>1739.311990666667</c:v>
                </c:pt>
                <c:pt idx="2">
                  <c:v>1743.0841773333339</c:v>
                </c:pt>
                <c:pt idx="3">
                  <c:v>1746.8563640000004</c:v>
                </c:pt>
                <c:pt idx="4">
                  <c:v>1750.628550666667</c:v>
                </c:pt>
                <c:pt idx="5">
                  <c:v>1754.4007373333338</c:v>
                </c:pt>
                <c:pt idx="6">
                  <c:v>1758.1729240000004</c:v>
                </c:pt>
                <c:pt idx="7">
                  <c:v>1761.945110666667</c:v>
                </c:pt>
                <c:pt idx="8">
                  <c:v>1765.7172973333338</c:v>
                </c:pt>
                <c:pt idx="9">
                  <c:v>1769.4894840000004</c:v>
                </c:pt>
                <c:pt idx="10">
                  <c:v>1773.2616706666672</c:v>
                </c:pt>
                <c:pt idx="11">
                  <c:v>1777.0338573333338</c:v>
                </c:pt>
                <c:pt idx="12">
                  <c:v>1780.8060440000004</c:v>
                </c:pt>
                <c:pt idx="13">
                  <c:v>1784.5782306666672</c:v>
                </c:pt>
                <c:pt idx="14">
                  <c:v>1788.3504173333338</c:v>
                </c:pt>
                <c:pt idx="15">
                  <c:v>1792.1226040000004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A7-4D0A-87D1-059FE74F1707}"/>
            </c:ext>
          </c:extLst>
        </c:ser>
        <c:ser>
          <c:idx val="1"/>
          <c:order val="1"/>
          <c:tx>
            <c:v>Rear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1-3'!$H$71:$H$86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</c:numCache>
            </c:numRef>
          </c:xVal>
          <c:yVal>
            <c:numRef>
              <c:f>'Part 1-3'!$O$71:$O$86</c:f>
              <c:numCache>
                <c:formatCode>General</c:formatCode>
                <c:ptCount val="16"/>
                <c:pt idx="0">
                  <c:v>1670.2365960000002</c:v>
                </c:pt>
                <c:pt idx="1">
                  <c:v>1666.6123382222224</c:v>
                </c:pt>
                <c:pt idx="2">
                  <c:v>1662.9880804444447</c:v>
                </c:pt>
                <c:pt idx="3">
                  <c:v>1659.3638226666669</c:v>
                </c:pt>
                <c:pt idx="4">
                  <c:v>1655.7395648888892</c:v>
                </c:pt>
                <c:pt idx="5">
                  <c:v>1652.1153071111114</c:v>
                </c:pt>
                <c:pt idx="6">
                  <c:v>1648.4910493333334</c:v>
                </c:pt>
                <c:pt idx="7">
                  <c:v>1644.8667915555557</c:v>
                </c:pt>
                <c:pt idx="8">
                  <c:v>1641.2425337777779</c:v>
                </c:pt>
                <c:pt idx="9">
                  <c:v>1637.6182760000002</c:v>
                </c:pt>
                <c:pt idx="10">
                  <c:v>1633.9940182222224</c:v>
                </c:pt>
                <c:pt idx="11">
                  <c:v>1630.3697604444446</c:v>
                </c:pt>
                <c:pt idx="12">
                  <c:v>1626.7455026666669</c:v>
                </c:pt>
                <c:pt idx="13">
                  <c:v>1623.1212448888891</c:v>
                </c:pt>
                <c:pt idx="14">
                  <c:v>1619.4969871111114</c:v>
                </c:pt>
                <c:pt idx="15">
                  <c:v>1615.8727293333336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A7-4D0A-87D1-059FE74F1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825192"/>
        <c:axId val="663820928"/>
      </c:scatterChart>
      <c:valAx>
        <c:axId val="663825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820928"/>
        <c:crosses val="autoZero"/>
        <c:crossBetween val="midCat"/>
      </c:valAx>
      <c:valAx>
        <c:axId val="66382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825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Front Left and Front Right Loads Against Velocity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1-3'!$E$89:$E$119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'Part 1-3'!$I$89:$I$119</c:f>
              <c:numCache>
                <c:formatCode>General</c:formatCode>
                <c:ptCount val="31"/>
                <c:pt idx="0">
                  <c:v>1476.7149959999999</c:v>
                </c:pt>
                <c:pt idx="1">
                  <c:v>1476.7931159999998</c:v>
                </c:pt>
                <c:pt idx="2">
                  <c:v>1477.027476</c:v>
                </c:pt>
                <c:pt idx="3">
                  <c:v>1477.4180759999999</c:v>
                </c:pt>
                <c:pt idx="4">
                  <c:v>1477.9649159999999</c:v>
                </c:pt>
                <c:pt idx="5">
                  <c:v>1478.6679959999999</c:v>
                </c:pt>
                <c:pt idx="6">
                  <c:v>1479.5273159999999</c:v>
                </c:pt>
                <c:pt idx="7">
                  <c:v>1480.542876</c:v>
                </c:pt>
                <c:pt idx="8">
                  <c:v>1481.7146759999998</c:v>
                </c:pt>
                <c:pt idx="9">
                  <c:v>1483.0427159999999</c:v>
                </c:pt>
                <c:pt idx="10">
                  <c:v>1484.5269959999998</c:v>
                </c:pt>
                <c:pt idx="11">
                  <c:v>1486.167516</c:v>
                </c:pt>
                <c:pt idx="12">
                  <c:v>1487.9642759999999</c:v>
                </c:pt>
                <c:pt idx="13">
                  <c:v>1489.9172759999999</c:v>
                </c:pt>
                <c:pt idx="14">
                  <c:v>1492.0265159999999</c:v>
                </c:pt>
                <c:pt idx="15">
                  <c:v>1494.2919959999999</c:v>
                </c:pt>
                <c:pt idx="16">
                  <c:v>1496.713716</c:v>
                </c:pt>
                <c:pt idx="17">
                  <c:v>1499.2916759999998</c:v>
                </c:pt>
                <c:pt idx="18">
                  <c:v>1502.0258759999999</c:v>
                </c:pt>
                <c:pt idx="19">
                  <c:v>1504.9163159999998</c:v>
                </c:pt>
                <c:pt idx="20">
                  <c:v>1507.962996</c:v>
                </c:pt>
                <c:pt idx="21">
                  <c:v>1511.1659159999999</c:v>
                </c:pt>
                <c:pt idx="22">
                  <c:v>1514.5250759999999</c:v>
                </c:pt>
                <c:pt idx="23">
                  <c:v>1518.0404759999999</c:v>
                </c:pt>
                <c:pt idx="24">
                  <c:v>1521.7121159999999</c:v>
                </c:pt>
                <c:pt idx="25">
                  <c:v>1525.539996</c:v>
                </c:pt>
                <c:pt idx="26">
                  <c:v>1529.5241159999998</c:v>
                </c:pt>
                <c:pt idx="27">
                  <c:v>1533.6644759999999</c:v>
                </c:pt>
                <c:pt idx="28">
                  <c:v>1537.9610759999998</c:v>
                </c:pt>
                <c:pt idx="29">
                  <c:v>1542.413916</c:v>
                </c:pt>
                <c:pt idx="30">
                  <c:v>1547.0229959999999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91-4571-AF53-528BBF2FFAF3}"/>
            </c:ext>
          </c:extLst>
        </c:ser>
        <c:ser>
          <c:idx val="1"/>
          <c:order val="1"/>
          <c:tx>
            <c:v>Front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1-3'!$E$89:$E$119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'Part 1-3'!$O$89:$O$119</c:f>
              <c:numCache>
                <c:formatCode>General</c:formatCode>
                <c:ptCount val="31"/>
                <c:pt idx="0">
                  <c:v>1418.8046039999997</c:v>
                </c:pt>
                <c:pt idx="1">
                  <c:v>1418.8827239999996</c:v>
                </c:pt>
                <c:pt idx="2">
                  <c:v>1419.1170839999997</c:v>
                </c:pt>
                <c:pt idx="3">
                  <c:v>1419.5076839999997</c:v>
                </c:pt>
                <c:pt idx="4">
                  <c:v>1420.0545239999997</c:v>
                </c:pt>
                <c:pt idx="5">
                  <c:v>1420.7576039999997</c:v>
                </c:pt>
                <c:pt idx="6">
                  <c:v>1421.6169239999997</c:v>
                </c:pt>
                <c:pt idx="7">
                  <c:v>1422.6324839999997</c:v>
                </c:pt>
                <c:pt idx="8">
                  <c:v>1423.8042839999996</c:v>
                </c:pt>
                <c:pt idx="9">
                  <c:v>1425.1323239999997</c:v>
                </c:pt>
                <c:pt idx="10">
                  <c:v>1426.6166039999996</c:v>
                </c:pt>
                <c:pt idx="11">
                  <c:v>1428.2571239999997</c:v>
                </c:pt>
                <c:pt idx="12">
                  <c:v>1430.0538839999997</c:v>
                </c:pt>
                <c:pt idx="13">
                  <c:v>1432.0068839999997</c:v>
                </c:pt>
                <c:pt idx="14">
                  <c:v>1434.1161239999997</c:v>
                </c:pt>
                <c:pt idx="15">
                  <c:v>1436.3816039999997</c:v>
                </c:pt>
                <c:pt idx="16">
                  <c:v>1438.8033239999997</c:v>
                </c:pt>
                <c:pt idx="17">
                  <c:v>1441.3812839999996</c:v>
                </c:pt>
                <c:pt idx="18">
                  <c:v>1444.1154839999997</c:v>
                </c:pt>
                <c:pt idx="19">
                  <c:v>1447.0059239999996</c:v>
                </c:pt>
                <c:pt idx="20">
                  <c:v>1450.0526039999997</c:v>
                </c:pt>
                <c:pt idx="21">
                  <c:v>1453.2555239999997</c:v>
                </c:pt>
                <c:pt idx="22">
                  <c:v>1456.6146839999997</c:v>
                </c:pt>
                <c:pt idx="23">
                  <c:v>1460.1300839999997</c:v>
                </c:pt>
                <c:pt idx="24">
                  <c:v>1463.8017239999997</c:v>
                </c:pt>
                <c:pt idx="25">
                  <c:v>1467.6296039999997</c:v>
                </c:pt>
                <c:pt idx="26">
                  <c:v>1471.6137239999996</c:v>
                </c:pt>
                <c:pt idx="27">
                  <c:v>1475.7540839999997</c:v>
                </c:pt>
                <c:pt idx="28">
                  <c:v>1480.0506839999996</c:v>
                </c:pt>
                <c:pt idx="29">
                  <c:v>1484.5035239999997</c:v>
                </c:pt>
                <c:pt idx="30">
                  <c:v>1489.1126039999997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91-4571-AF53-528BBF2FF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0447440"/>
        <c:axId val="580449736"/>
      </c:scatterChart>
      <c:valAx>
        <c:axId val="58044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449736"/>
        <c:crosses val="autoZero"/>
        <c:crossBetween val="midCat"/>
      </c:valAx>
      <c:valAx>
        <c:axId val="58044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447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RearLeft and Rear Right Loads Against Velocity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Rear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1-3'!$E$122:$E$152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'Part 1-3'!$I$122:$I$152</c:f>
              <c:numCache>
                <c:formatCode>General</c:formatCode>
                <c:ptCount val="31"/>
                <c:pt idx="0">
                  <c:v>1665.2318040000005</c:v>
                </c:pt>
                <c:pt idx="1">
                  <c:v>1665.3099240000004</c:v>
                </c:pt>
                <c:pt idx="2">
                  <c:v>1665.5442840000005</c:v>
                </c:pt>
                <c:pt idx="3">
                  <c:v>1665.9348840000005</c:v>
                </c:pt>
                <c:pt idx="4">
                  <c:v>1666.4817240000004</c:v>
                </c:pt>
                <c:pt idx="5">
                  <c:v>1667.1848040000004</c:v>
                </c:pt>
                <c:pt idx="6">
                  <c:v>1668.0441240000005</c:v>
                </c:pt>
                <c:pt idx="7">
                  <c:v>1669.0596840000005</c:v>
                </c:pt>
                <c:pt idx="8">
                  <c:v>1670.2314840000004</c:v>
                </c:pt>
                <c:pt idx="9">
                  <c:v>1671.5595240000005</c:v>
                </c:pt>
                <c:pt idx="10">
                  <c:v>1673.0438040000004</c:v>
                </c:pt>
                <c:pt idx="11">
                  <c:v>1674.6843240000005</c:v>
                </c:pt>
                <c:pt idx="12">
                  <c:v>1676.4810840000005</c:v>
                </c:pt>
                <c:pt idx="13">
                  <c:v>1678.4340840000004</c:v>
                </c:pt>
                <c:pt idx="14">
                  <c:v>1680.5433240000004</c:v>
                </c:pt>
                <c:pt idx="15">
                  <c:v>1682.8088040000005</c:v>
                </c:pt>
                <c:pt idx="16">
                  <c:v>1685.2305240000005</c:v>
                </c:pt>
                <c:pt idx="17">
                  <c:v>1687.8084840000004</c:v>
                </c:pt>
                <c:pt idx="18">
                  <c:v>1690.5426840000005</c:v>
                </c:pt>
                <c:pt idx="19">
                  <c:v>1693.4331240000004</c:v>
                </c:pt>
                <c:pt idx="20">
                  <c:v>1696.4798040000005</c:v>
                </c:pt>
                <c:pt idx="21">
                  <c:v>1699.6827240000005</c:v>
                </c:pt>
                <c:pt idx="22">
                  <c:v>1703.0418840000004</c:v>
                </c:pt>
                <c:pt idx="23">
                  <c:v>1706.5572840000004</c:v>
                </c:pt>
                <c:pt idx="24">
                  <c:v>1710.2289240000005</c:v>
                </c:pt>
                <c:pt idx="25">
                  <c:v>1714.0568040000005</c:v>
                </c:pt>
                <c:pt idx="26">
                  <c:v>1718.0409240000004</c:v>
                </c:pt>
                <c:pt idx="27">
                  <c:v>1722.1812840000005</c:v>
                </c:pt>
                <c:pt idx="28">
                  <c:v>1726.4778840000004</c:v>
                </c:pt>
                <c:pt idx="29">
                  <c:v>1730.9307240000005</c:v>
                </c:pt>
                <c:pt idx="30">
                  <c:v>1735.5398040000005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72-44B7-9A6D-F6930B0FB229}"/>
            </c:ext>
          </c:extLst>
        </c:ser>
        <c:ser>
          <c:idx val="1"/>
          <c:order val="1"/>
          <c:tx>
            <c:v>Rear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1-3'!$E$122:$E$152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'Part 1-3'!$O$122:$O$152</c:f>
              <c:numCache>
                <c:formatCode>General</c:formatCode>
                <c:ptCount val="31"/>
                <c:pt idx="0">
                  <c:v>1599.9285960000002</c:v>
                </c:pt>
                <c:pt idx="1">
                  <c:v>1600.0067160000001</c:v>
                </c:pt>
                <c:pt idx="2">
                  <c:v>1600.2410760000002</c:v>
                </c:pt>
                <c:pt idx="3">
                  <c:v>1600.6316760000002</c:v>
                </c:pt>
                <c:pt idx="4">
                  <c:v>1601.1785160000002</c:v>
                </c:pt>
                <c:pt idx="5">
                  <c:v>1601.8815960000002</c:v>
                </c:pt>
                <c:pt idx="6">
                  <c:v>1602.7409160000002</c:v>
                </c:pt>
                <c:pt idx="7">
                  <c:v>1603.7564760000002</c:v>
                </c:pt>
                <c:pt idx="8">
                  <c:v>1604.9282760000001</c:v>
                </c:pt>
                <c:pt idx="9">
                  <c:v>1606.2563160000002</c:v>
                </c:pt>
                <c:pt idx="10">
                  <c:v>1607.7405960000001</c:v>
                </c:pt>
                <c:pt idx="11">
                  <c:v>1609.3811160000002</c:v>
                </c:pt>
                <c:pt idx="12">
                  <c:v>1611.1778760000002</c:v>
                </c:pt>
                <c:pt idx="13">
                  <c:v>1613.1308760000002</c:v>
                </c:pt>
                <c:pt idx="14">
                  <c:v>1615.2401160000002</c:v>
                </c:pt>
                <c:pt idx="15">
                  <c:v>1617.5055960000002</c:v>
                </c:pt>
                <c:pt idx="16">
                  <c:v>1619.9273160000002</c:v>
                </c:pt>
                <c:pt idx="17">
                  <c:v>1622.5052760000001</c:v>
                </c:pt>
                <c:pt idx="18">
                  <c:v>1625.2394760000002</c:v>
                </c:pt>
                <c:pt idx="19">
                  <c:v>1628.1299160000001</c:v>
                </c:pt>
                <c:pt idx="20">
                  <c:v>1631.1765960000002</c:v>
                </c:pt>
                <c:pt idx="21">
                  <c:v>1634.3795160000002</c:v>
                </c:pt>
                <c:pt idx="22">
                  <c:v>1637.7386760000002</c:v>
                </c:pt>
                <c:pt idx="23">
                  <c:v>1641.2540760000002</c:v>
                </c:pt>
                <c:pt idx="24">
                  <c:v>1644.9257160000002</c:v>
                </c:pt>
                <c:pt idx="25">
                  <c:v>1648.7535960000002</c:v>
                </c:pt>
                <c:pt idx="26">
                  <c:v>1652.7377160000001</c:v>
                </c:pt>
                <c:pt idx="27">
                  <c:v>1656.8780760000002</c:v>
                </c:pt>
                <c:pt idx="28">
                  <c:v>1661.1746760000001</c:v>
                </c:pt>
                <c:pt idx="29">
                  <c:v>1665.6275160000002</c:v>
                </c:pt>
                <c:pt idx="30">
                  <c:v>1670.2365960000002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72-44B7-9A6D-F6930B0FB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2755304"/>
        <c:axId val="662756288"/>
      </c:scatterChart>
      <c:valAx>
        <c:axId val="662755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56288"/>
        <c:crosses val="autoZero"/>
        <c:crossBetween val="midCat"/>
      </c:valAx>
      <c:valAx>
        <c:axId val="66275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7553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Lateral</a:t>
            </a:r>
            <a:r>
              <a:rPr lang="en-IE" baseline="0"/>
              <a:t> Acceleration Against Verticle Loads</a:t>
            </a:r>
            <a:endParaRPr lang="en-I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4'!$K$3:$K$21</c:f>
              <c:numCache>
                <c:formatCode>General</c:formatCode>
                <c:ptCount val="19"/>
                <c:pt idx="0">
                  <c:v>0</c:v>
                </c:pt>
                <c:pt idx="1">
                  <c:v>0.13</c:v>
                </c:pt>
                <c:pt idx="2">
                  <c:v>0.26</c:v>
                </c:pt>
                <c:pt idx="3">
                  <c:v>0.39</c:v>
                </c:pt>
                <c:pt idx="4">
                  <c:v>0.51</c:v>
                </c:pt>
                <c:pt idx="5">
                  <c:v>0.63</c:v>
                </c:pt>
                <c:pt idx="6">
                  <c:v>0.75</c:v>
                </c:pt>
                <c:pt idx="7">
                  <c:v>0.86</c:v>
                </c:pt>
                <c:pt idx="8">
                  <c:v>0.96</c:v>
                </c:pt>
                <c:pt idx="9">
                  <c:v>1.06</c:v>
                </c:pt>
                <c:pt idx="10">
                  <c:v>1.1499999999999999</c:v>
                </c:pt>
                <c:pt idx="11">
                  <c:v>1.22</c:v>
                </c:pt>
                <c:pt idx="12">
                  <c:v>1.3</c:v>
                </c:pt>
                <c:pt idx="13">
                  <c:v>1.36</c:v>
                </c:pt>
                <c:pt idx="14">
                  <c:v>1.41</c:v>
                </c:pt>
                <c:pt idx="15">
                  <c:v>1.45</c:v>
                </c:pt>
                <c:pt idx="16">
                  <c:v>1.48</c:v>
                </c:pt>
                <c:pt idx="17">
                  <c:v>1.49</c:v>
                </c:pt>
                <c:pt idx="18">
                  <c:v>1.5</c:v>
                </c:pt>
              </c:numCache>
            </c:numRef>
          </c:xVal>
          <c:yVal>
            <c:numRef>
              <c:f>'Part 4'!$M$3:$M$21</c:f>
              <c:numCache>
                <c:formatCode>General</c:formatCode>
                <c:ptCount val="19"/>
                <c:pt idx="0">
                  <c:v>1597.200196</c:v>
                </c:pt>
                <c:pt idx="1">
                  <c:v>1597.200196</c:v>
                </c:pt>
                <c:pt idx="2">
                  <c:v>1597.200196</c:v>
                </c:pt>
                <c:pt idx="3">
                  <c:v>1597.200196</c:v>
                </c:pt>
                <c:pt idx="4">
                  <c:v>1597.200196</c:v>
                </c:pt>
                <c:pt idx="5">
                  <c:v>1597.2001959999998</c:v>
                </c:pt>
                <c:pt idx="6">
                  <c:v>1597.200196</c:v>
                </c:pt>
                <c:pt idx="7">
                  <c:v>1597.200196</c:v>
                </c:pt>
                <c:pt idx="8">
                  <c:v>1597.2001959999998</c:v>
                </c:pt>
                <c:pt idx="9">
                  <c:v>1597.200196</c:v>
                </c:pt>
                <c:pt idx="10">
                  <c:v>1597.200196</c:v>
                </c:pt>
                <c:pt idx="11">
                  <c:v>1597.200196</c:v>
                </c:pt>
                <c:pt idx="12">
                  <c:v>1597.200196</c:v>
                </c:pt>
                <c:pt idx="13">
                  <c:v>1597.2001959999998</c:v>
                </c:pt>
                <c:pt idx="14">
                  <c:v>1597.2001959999998</c:v>
                </c:pt>
                <c:pt idx="15">
                  <c:v>1597.2001959999998</c:v>
                </c:pt>
                <c:pt idx="16">
                  <c:v>1597.200196</c:v>
                </c:pt>
                <c:pt idx="17">
                  <c:v>1597.2001959999998</c:v>
                </c:pt>
                <c:pt idx="18">
                  <c:v>1597.200196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78-475C-B1B8-FD115604258C}"/>
            </c:ext>
          </c:extLst>
        </c:ser>
        <c:ser>
          <c:idx val="1"/>
          <c:order val="1"/>
          <c:tx>
            <c:v>Front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4'!$K$3:$K$21</c:f>
              <c:numCache>
                <c:formatCode>General</c:formatCode>
                <c:ptCount val="19"/>
                <c:pt idx="0">
                  <c:v>0</c:v>
                </c:pt>
                <c:pt idx="1">
                  <c:v>0.13</c:v>
                </c:pt>
                <c:pt idx="2">
                  <c:v>0.26</c:v>
                </c:pt>
                <c:pt idx="3">
                  <c:v>0.39</c:v>
                </c:pt>
                <c:pt idx="4">
                  <c:v>0.51</c:v>
                </c:pt>
                <c:pt idx="5">
                  <c:v>0.63</c:v>
                </c:pt>
                <c:pt idx="6">
                  <c:v>0.75</c:v>
                </c:pt>
                <c:pt idx="7">
                  <c:v>0.86</c:v>
                </c:pt>
                <c:pt idx="8">
                  <c:v>0.96</c:v>
                </c:pt>
                <c:pt idx="9">
                  <c:v>1.06</c:v>
                </c:pt>
                <c:pt idx="10">
                  <c:v>1.1499999999999999</c:v>
                </c:pt>
                <c:pt idx="11">
                  <c:v>1.22</c:v>
                </c:pt>
                <c:pt idx="12">
                  <c:v>1.3</c:v>
                </c:pt>
                <c:pt idx="13">
                  <c:v>1.36</c:v>
                </c:pt>
                <c:pt idx="14">
                  <c:v>1.41</c:v>
                </c:pt>
                <c:pt idx="15">
                  <c:v>1.45</c:v>
                </c:pt>
                <c:pt idx="16">
                  <c:v>1.48</c:v>
                </c:pt>
                <c:pt idx="17">
                  <c:v>1.49</c:v>
                </c:pt>
                <c:pt idx="18">
                  <c:v>1.5</c:v>
                </c:pt>
              </c:numCache>
            </c:numRef>
          </c:xVal>
          <c:yVal>
            <c:numRef>
              <c:f>'Part 4'!$N$3:$N$21</c:f>
              <c:numCache>
                <c:formatCode>General</c:formatCode>
                <c:ptCount val="19"/>
                <c:pt idx="0">
                  <c:v>1537.3220706666664</c:v>
                </c:pt>
                <c:pt idx="1">
                  <c:v>1537.3220706666664</c:v>
                </c:pt>
                <c:pt idx="2">
                  <c:v>1537.3220706666664</c:v>
                </c:pt>
                <c:pt idx="3">
                  <c:v>1537.3220706666664</c:v>
                </c:pt>
                <c:pt idx="4">
                  <c:v>1537.3220706666664</c:v>
                </c:pt>
                <c:pt idx="5">
                  <c:v>1537.3220706666664</c:v>
                </c:pt>
                <c:pt idx="6">
                  <c:v>1537.3220706666664</c:v>
                </c:pt>
                <c:pt idx="7">
                  <c:v>1537.3220706666664</c:v>
                </c:pt>
                <c:pt idx="8">
                  <c:v>1537.3220706666661</c:v>
                </c:pt>
                <c:pt idx="9">
                  <c:v>1537.3220706666664</c:v>
                </c:pt>
                <c:pt idx="10">
                  <c:v>1537.3220706666664</c:v>
                </c:pt>
                <c:pt idx="11">
                  <c:v>1537.3220706666664</c:v>
                </c:pt>
                <c:pt idx="12">
                  <c:v>1537.3220706666661</c:v>
                </c:pt>
                <c:pt idx="13">
                  <c:v>1537.3220706666664</c:v>
                </c:pt>
                <c:pt idx="14">
                  <c:v>1537.3220706666664</c:v>
                </c:pt>
                <c:pt idx="15">
                  <c:v>1537.3220706666664</c:v>
                </c:pt>
                <c:pt idx="16">
                  <c:v>1537.3220706666664</c:v>
                </c:pt>
                <c:pt idx="17">
                  <c:v>1537.3220706666664</c:v>
                </c:pt>
                <c:pt idx="18">
                  <c:v>1537.3220706666664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78-475C-B1B8-FD115604258C}"/>
            </c:ext>
          </c:extLst>
        </c:ser>
        <c:ser>
          <c:idx val="2"/>
          <c:order val="2"/>
          <c:tx>
            <c:v>Rear Left</c:v>
          </c:tx>
          <c:spPr>
            <a:ln w="28575">
              <a:solidFill>
                <a:schemeClr val="accent3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'Part 4'!$K$3:$K$21</c:f>
              <c:numCache>
                <c:formatCode>General</c:formatCode>
                <c:ptCount val="19"/>
                <c:pt idx="0">
                  <c:v>0</c:v>
                </c:pt>
                <c:pt idx="1">
                  <c:v>0.13</c:v>
                </c:pt>
                <c:pt idx="2">
                  <c:v>0.26</c:v>
                </c:pt>
                <c:pt idx="3">
                  <c:v>0.39</c:v>
                </c:pt>
                <c:pt idx="4">
                  <c:v>0.51</c:v>
                </c:pt>
                <c:pt idx="5">
                  <c:v>0.63</c:v>
                </c:pt>
                <c:pt idx="6">
                  <c:v>0.75</c:v>
                </c:pt>
                <c:pt idx="7">
                  <c:v>0.86</c:v>
                </c:pt>
                <c:pt idx="8">
                  <c:v>0.96</c:v>
                </c:pt>
                <c:pt idx="9">
                  <c:v>1.06</c:v>
                </c:pt>
                <c:pt idx="10">
                  <c:v>1.1499999999999999</c:v>
                </c:pt>
                <c:pt idx="11">
                  <c:v>1.22</c:v>
                </c:pt>
                <c:pt idx="12">
                  <c:v>1.3</c:v>
                </c:pt>
                <c:pt idx="13">
                  <c:v>1.36</c:v>
                </c:pt>
                <c:pt idx="14">
                  <c:v>1.41</c:v>
                </c:pt>
                <c:pt idx="15">
                  <c:v>1.45</c:v>
                </c:pt>
                <c:pt idx="16">
                  <c:v>1.48</c:v>
                </c:pt>
                <c:pt idx="17">
                  <c:v>1.49</c:v>
                </c:pt>
                <c:pt idx="18">
                  <c:v>1.5</c:v>
                </c:pt>
              </c:numCache>
            </c:numRef>
          </c:xVal>
          <c:yVal>
            <c:numRef>
              <c:f>'Part 4'!$O$3:$O$21</c:f>
              <c:numCache>
                <c:formatCode>General</c:formatCode>
                <c:ptCount val="19"/>
                <c:pt idx="0">
                  <c:v>1792.1226040000004</c:v>
                </c:pt>
                <c:pt idx="1">
                  <c:v>1792.1226040000004</c:v>
                </c:pt>
                <c:pt idx="2">
                  <c:v>1792.1226040000006</c:v>
                </c:pt>
                <c:pt idx="3">
                  <c:v>1792.1226040000006</c:v>
                </c:pt>
                <c:pt idx="4">
                  <c:v>1792.1226040000004</c:v>
                </c:pt>
                <c:pt idx="5">
                  <c:v>1792.1226040000004</c:v>
                </c:pt>
                <c:pt idx="6">
                  <c:v>1792.1226040000006</c:v>
                </c:pt>
                <c:pt idx="7">
                  <c:v>1792.1226040000006</c:v>
                </c:pt>
                <c:pt idx="8">
                  <c:v>1792.1226040000004</c:v>
                </c:pt>
                <c:pt idx="9">
                  <c:v>1792.1226040000004</c:v>
                </c:pt>
                <c:pt idx="10">
                  <c:v>1792.1226040000004</c:v>
                </c:pt>
                <c:pt idx="11">
                  <c:v>1792.1226040000006</c:v>
                </c:pt>
                <c:pt idx="12">
                  <c:v>1792.1226040000006</c:v>
                </c:pt>
                <c:pt idx="13">
                  <c:v>1792.1226040000004</c:v>
                </c:pt>
                <c:pt idx="14">
                  <c:v>1792.1226040000006</c:v>
                </c:pt>
                <c:pt idx="15">
                  <c:v>1792.1226040000004</c:v>
                </c:pt>
                <c:pt idx="16">
                  <c:v>1792.1226040000004</c:v>
                </c:pt>
                <c:pt idx="17">
                  <c:v>1792.1226040000006</c:v>
                </c:pt>
                <c:pt idx="18">
                  <c:v>1792.1226040000004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78-475C-B1B8-FD115604258C}"/>
            </c:ext>
          </c:extLst>
        </c:ser>
        <c:ser>
          <c:idx val="3"/>
          <c:order val="3"/>
          <c:tx>
            <c:v>Rear Right</c:v>
          </c:tx>
          <c:spPr>
            <a:ln w="28575">
              <a:solidFill>
                <a:schemeClr val="accent4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'Part 4'!$K$3:$K$21</c:f>
              <c:numCache>
                <c:formatCode>General</c:formatCode>
                <c:ptCount val="19"/>
                <c:pt idx="0">
                  <c:v>0</c:v>
                </c:pt>
                <c:pt idx="1">
                  <c:v>0.13</c:v>
                </c:pt>
                <c:pt idx="2">
                  <c:v>0.26</c:v>
                </c:pt>
                <c:pt idx="3">
                  <c:v>0.39</c:v>
                </c:pt>
                <c:pt idx="4">
                  <c:v>0.51</c:v>
                </c:pt>
                <c:pt idx="5">
                  <c:v>0.63</c:v>
                </c:pt>
                <c:pt idx="6">
                  <c:v>0.75</c:v>
                </c:pt>
                <c:pt idx="7">
                  <c:v>0.86</c:v>
                </c:pt>
                <c:pt idx="8">
                  <c:v>0.96</c:v>
                </c:pt>
                <c:pt idx="9">
                  <c:v>1.06</c:v>
                </c:pt>
                <c:pt idx="10">
                  <c:v>1.1499999999999999</c:v>
                </c:pt>
                <c:pt idx="11">
                  <c:v>1.22</c:v>
                </c:pt>
                <c:pt idx="12">
                  <c:v>1.3</c:v>
                </c:pt>
                <c:pt idx="13">
                  <c:v>1.36</c:v>
                </c:pt>
                <c:pt idx="14">
                  <c:v>1.41</c:v>
                </c:pt>
                <c:pt idx="15">
                  <c:v>1.45</c:v>
                </c:pt>
                <c:pt idx="16">
                  <c:v>1.48</c:v>
                </c:pt>
                <c:pt idx="17">
                  <c:v>1.49</c:v>
                </c:pt>
                <c:pt idx="18">
                  <c:v>1.5</c:v>
                </c:pt>
              </c:numCache>
            </c:numRef>
          </c:xVal>
          <c:yVal>
            <c:numRef>
              <c:f>'Part 4'!$P$3:$P$21</c:f>
              <c:numCache>
                <c:formatCode>General</c:formatCode>
                <c:ptCount val="19"/>
                <c:pt idx="0">
                  <c:v>1724.6004626666668</c:v>
                </c:pt>
                <c:pt idx="1">
                  <c:v>1724.6004626666668</c:v>
                </c:pt>
                <c:pt idx="2">
                  <c:v>1724.6004626666668</c:v>
                </c:pt>
                <c:pt idx="3">
                  <c:v>1724.600462666667</c:v>
                </c:pt>
                <c:pt idx="4">
                  <c:v>1724.6004626666668</c:v>
                </c:pt>
                <c:pt idx="5">
                  <c:v>1724.600462666667</c:v>
                </c:pt>
                <c:pt idx="6">
                  <c:v>1724.6004626666668</c:v>
                </c:pt>
                <c:pt idx="7">
                  <c:v>1724.6004626666668</c:v>
                </c:pt>
                <c:pt idx="8">
                  <c:v>1724.6004626666668</c:v>
                </c:pt>
                <c:pt idx="9">
                  <c:v>1724.6004626666668</c:v>
                </c:pt>
                <c:pt idx="10">
                  <c:v>1724.6004626666668</c:v>
                </c:pt>
                <c:pt idx="11">
                  <c:v>1724.6004626666668</c:v>
                </c:pt>
                <c:pt idx="12">
                  <c:v>1724.6004626666668</c:v>
                </c:pt>
                <c:pt idx="13">
                  <c:v>1724.6004626666668</c:v>
                </c:pt>
                <c:pt idx="14">
                  <c:v>1724.6004626666668</c:v>
                </c:pt>
                <c:pt idx="15">
                  <c:v>1724.600462666667</c:v>
                </c:pt>
                <c:pt idx="16">
                  <c:v>1724.6004626666668</c:v>
                </c:pt>
                <c:pt idx="17">
                  <c:v>1724.600462666667</c:v>
                </c:pt>
                <c:pt idx="18">
                  <c:v>1724.6004626666668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278-475C-B1B8-FD1156042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673855"/>
        <c:axId val="1340034175"/>
      </c:scatterChart>
      <c:valAx>
        <c:axId val="13466738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E"/>
                  <a:t>Lateral</a:t>
                </a:r>
                <a:r>
                  <a:rPr lang="en-IE" baseline="0"/>
                  <a:t> </a:t>
                </a:r>
                <a:r>
                  <a:rPr lang="en-IE"/>
                  <a:t>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034175"/>
        <c:crosses val="autoZero"/>
        <c:crossBetween val="midCat"/>
      </c:valAx>
      <c:valAx>
        <c:axId val="1340034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E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66738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 sz="1800" b="0" i="0" baseline="0">
                <a:effectLst/>
              </a:rPr>
              <a:t>Longitudinal Acceleration Against Verticle Loads</a:t>
            </a:r>
            <a:endParaRPr lang="en-I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Left</c:v>
          </c:tx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'Part 4'!$L$3:$L$21</c:f>
              <c:numCache>
                <c:formatCode>General</c:formatCode>
                <c:ptCount val="19"/>
                <c:pt idx="0">
                  <c:v>1.5</c:v>
                </c:pt>
                <c:pt idx="1">
                  <c:v>1.37</c:v>
                </c:pt>
                <c:pt idx="2">
                  <c:v>1.24</c:v>
                </c:pt>
                <c:pt idx="3">
                  <c:v>1.1099999999999999</c:v>
                </c:pt>
                <c:pt idx="4">
                  <c:v>0.99</c:v>
                </c:pt>
                <c:pt idx="5">
                  <c:v>0.87</c:v>
                </c:pt>
                <c:pt idx="6">
                  <c:v>0.75</c:v>
                </c:pt>
                <c:pt idx="7">
                  <c:v>0.64</c:v>
                </c:pt>
                <c:pt idx="8">
                  <c:v>0.54</c:v>
                </c:pt>
                <c:pt idx="9">
                  <c:v>0.43999999999999995</c:v>
                </c:pt>
                <c:pt idx="10">
                  <c:v>0.35000000000000009</c:v>
                </c:pt>
                <c:pt idx="11">
                  <c:v>0.28000000000000003</c:v>
                </c:pt>
                <c:pt idx="12">
                  <c:v>0.19999999999999996</c:v>
                </c:pt>
                <c:pt idx="13">
                  <c:v>0.1399999999999999</c:v>
                </c:pt>
                <c:pt idx="14">
                  <c:v>9.000000000000008E-2</c:v>
                </c:pt>
                <c:pt idx="15">
                  <c:v>5.0000000000000044E-2</c:v>
                </c:pt>
                <c:pt idx="16">
                  <c:v>2.0000000000000018E-2</c:v>
                </c:pt>
                <c:pt idx="17">
                  <c:v>1.0000000000000009E-2</c:v>
                </c:pt>
                <c:pt idx="18">
                  <c:v>0</c:v>
                </c:pt>
              </c:numCache>
            </c:numRef>
          </c:xVal>
          <c:yVal>
            <c:numRef>
              <c:f>'Part 4'!$M$3:$M$21</c:f>
              <c:numCache>
                <c:formatCode>General</c:formatCode>
                <c:ptCount val="19"/>
                <c:pt idx="0">
                  <c:v>1597.200196</c:v>
                </c:pt>
                <c:pt idx="1">
                  <c:v>1597.200196</c:v>
                </c:pt>
                <c:pt idx="2">
                  <c:v>1597.200196</c:v>
                </c:pt>
                <c:pt idx="3">
                  <c:v>1597.200196</c:v>
                </c:pt>
                <c:pt idx="4">
                  <c:v>1597.200196</c:v>
                </c:pt>
                <c:pt idx="5">
                  <c:v>1597.2001959999998</c:v>
                </c:pt>
                <c:pt idx="6">
                  <c:v>1597.200196</c:v>
                </c:pt>
                <c:pt idx="7">
                  <c:v>1597.200196</c:v>
                </c:pt>
                <c:pt idx="8">
                  <c:v>1597.2001959999998</c:v>
                </c:pt>
                <c:pt idx="9">
                  <c:v>1597.200196</c:v>
                </c:pt>
                <c:pt idx="10">
                  <c:v>1597.200196</c:v>
                </c:pt>
                <c:pt idx="11">
                  <c:v>1597.200196</c:v>
                </c:pt>
                <c:pt idx="12">
                  <c:v>1597.200196</c:v>
                </c:pt>
                <c:pt idx="13">
                  <c:v>1597.2001959999998</c:v>
                </c:pt>
                <c:pt idx="14">
                  <c:v>1597.2001959999998</c:v>
                </c:pt>
                <c:pt idx="15">
                  <c:v>1597.2001959999998</c:v>
                </c:pt>
                <c:pt idx="16">
                  <c:v>1597.200196</c:v>
                </c:pt>
                <c:pt idx="17">
                  <c:v>1597.2001959999998</c:v>
                </c:pt>
                <c:pt idx="18">
                  <c:v>1597.200196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8B-4F75-A9C1-B8DCBA81014F}"/>
            </c:ext>
          </c:extLst>
        </c:ser>
        <c:ser>
          <c:idx val="1"/>
          <c:order val="1"/>
          <c:tx>
            <c:v>Front Right</c:v>
          </c:tx>
          <c:spPr>
            <a:ln w="28575">
              <a:solidFill>
                <a:schemeClr val="accent2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'Part 4'!$L$3:$L$21</c:f>
              <c:numCache>
                <c:formatCode>General</c:formatCode>
                <c:ptCount val="19"/>
                <c:pt idx="0">
                  <c:v>1.5</c:v>
                </c:pt>
                <c:pt idx="1">
                  <c:v>1.37</c:v>
                </c:pt>
                <c:pt idx="2">
                  <c:v>1.24</c:v>
                </c:pt>
                <c:pt idx="3">
                  <c:v>1.1099999999999999</c:v>
                </c:pt>
                <c:pt idx="4">
                  <c:v>0.99</c:v>
                </c:pt>
                <c:pt idx="5">
                  <c:v>0.87</c:v>
                </c:pt>
                <c:pt idx="6">
                  <c:v>0.75</c:v>
                </c:pt>
                <c:pt idx="7">
                  <c:v>0.64</c:v>
                </c:pt>
                <c:pt idx="8">
                  <c:v>0.54</c:v>
                </c:pt>
                <c:pt idx="9">
                  <c:v>0.43999999999999995</c:v>
                </c:pt>
                <c:pt idx="10">
                  <c:v>0.35000000000000009</c:v>
                </c:pt>
                <c:pt idx="11">
                  <c:v>0.28000000000000003</c:v>
                </c:pt>
                <c:pt idx="12">
                  <c:v>0.19999999999999996</c:v>
                </c:pt>
                <c:pt idx="13">
                  <c:v>0.1399999999999999</c:v>
                </c:pt>
                <c:pt idx="14">
                  <c:v>9.000000000000008E-2</c:v>
                </c:pt>
                <c:pt idx="15">
                  <c:v>5.0000000000000044E-2</c:v>
                </c:pt>
                <c:pt idx="16">
                  <c:v>2.0000000000000018E-2</c:v>
                </c:pt>
                <c:pt idx="17">
                  <c:v>1.0000000000000009E-2</c:v>
                </c:pt>
                <c:pt idx="18">
                  <c:v>0</c:v>
                </c:pt>
              </c:numCache>
            </c:numRef>
          </c:xVal>
          <c:yVal>
            <c:numRef>
              <c:f>'Part 4'!$N$3:$N$21</c:f>
              <c:numCache>
                <c:formatCode>General</c:formatCode>
                <c:ptCount val="19"/>
                <c:pt idx="0">
                  <c:v>1537.3220706666664</c:v>
                </c:pt>
                <c:pt idx="1">
                  <c:v>1537.3220706666664</c:v>
                </c:pt>
                <c:pt idx="2">
                  <c:v>1537.3220706666664</c:v>
                </c:pt>
                <c:pt idx="3">
                  <c:v>1537.3220706666664</c:v>
                </c:pt>
                <c:pt idx="4">
                  <c:v>1537.3220706666664</c:v>
                </c:pt>
                <c:pt idx="5">
                  <c:v>1537.3220706666664</c:v>
                </c:pt>
                <c:pt idx="6">
                  <c:v>1537.3220706666664</c:v>
                </c:pt>
                <c:pt idx="7">
                  <c:v>1537.3220706666664</c:v>
                </c:pt>
                <c:pt idx="8">
                  <c:v>1537.3220706666661</c:v>
                </c:pt>
                <c:pt idx="9">
                  <c:v>1537.3220706666664</c:v>
                </c:pt>
                <c:pt idx="10">
                  <c:v>1537.3220706666664</c:v>
                </c:pt>
                <c:pt idx="11">
                  <c:v>1537.3220706666664</c:v>
                </c:pt>
                <c:pt idx="12">
                  <c:v>1537.3220706666661</c:v>
                </c:pt>
                <c:pt idx="13">
                  <c:v>1537.3220706666664</c:v>
                </c:pt>
                <c:pt idx="14">
                  <c:v>1537.3220706666664</c:v>
                </c:pt>
                <c:pt idx="15">
                  <c:v>1537.3220706666664</c:v>
                </c:pt>
                <c:pt idx="16">
                  <c:v>1537.3220706666664</c:v>
                </c:pt>
                <c:pt idx="17">
                  <c:v>1537.3220706666664</c:v>
                </c:pt>
                <c:pt idx="18">
                  <c:v>1537.3220706666664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8B-4F75-A9C1-B8DCBA81014F}"/>
            </c:ext>
          </c:extLst>
        </c:ser>
        <c:ser>
          <c:idx val="2"/>
          <c:order val="2"/>
          <c:tx>
            <c:v>Rear Left</c:v>
          </c:tx>
          <c:spPr>
            <a:ln w="28575">
              <a:solidFill>
                <a:schemeClr val="accent3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'Part 4'!$L$3:$L$21</c:f>
              <c:numCache>
                <c:formatCode>General</c:formatCode>
                <c:ptCount val="19"/>
                <c:pt idx="0">
                  <c:v>1.5</c:v>
                </c:pt>
                <c:pt idx="1">
                  <c:v>1.37</c:v>
                </c:pt>
                <c:pt idx="2">
                  <c:v>1.24</c:v>
                </c:pt>
                <c:pt idx="3">
                  <c:v>1.1099999999999999</c:v>
                </c:pt>
                <c:pt idx="4">
                  <c:v>0.99</c:v>
                </c:pt>
                <c:pt idx="5">
                  <c:v>0.87</c:v>
                </c:pt>
                <c:pt idx="6">
                  <c:v>0.75</c:v>
                </c:pt>
                <c:pt idx="7">
                  <c:v>0.64</c:v>
                </c:pt>
                <c:pt idx="8">
                  <c:v>0.54</c:v>
                </c:pt>
                <c:pt idx="9">
                  <c:v>0.43999999999999995</c:v>
                </c:pt>
                <c:pt idx="10">
                  <c:v>0.35000000000000009</c:v>
                </c:pt>
                <c:pt idx="11">
                  <c:v>0.28000000000000003</c:v>
                </c:pt>
                <c:pt idx="12">
                  <c:v>0.19999999999999996</c:v>
                </c:pt>
                <c:pt idx="13">
                  <c:v>0.1399999999999999</c:v>
                </c:pt>
                <c:pt idx="14">
                  <c:v>9.000000000000008E-2</c:v>
                </c:pt>
                <c:pt idx="15">
                  <c:v>5.0000000000000044E-2</c:v>
                </c:pt>
                <c:pt idx="16">
                  <c:v>2.0000000000000018E-2</c:v>
                </c:pt>
                <c:pt idx="17">
                  <c:v>1.0000000000000009E-2</c:v>
                </c:pt>
                <c:pt idx="18">
                  <c:v>0</c:v>
                </c:pt>
              </c:numCache>
            </c:numRef>
          </c:xVal>
          <c:yVal>
            <c:numRef>
              <c:f>'Part 4'!$O$3:$O$21</c:f>
              <c:numCache>
                <c:formatCode>General</c:formatCode>
                <c:ptCount val="19"/>
                <c:pt idx="0">
                  <c:v>1792.1226040000004</c:v>
                </c:pt>
                <c:pt idx="1">
                  <c:v>1792.1226040000004</c:v>
                </c:pt>
                <c:pt idx="2">
                  <c:v>1792.1226040000006</c:v>
                </c:pt>
                <c:pt idx="3">
                  <c:v>1792.1226040000006</c:v>
                </c:pt>
                <c:pt idx="4">
                  <c:v>1792.1226040000004</c:v>
                </c:pt>
                <c:pt idx="5">
                  <c:v>1792.1226040000004</c:v>
                </c:pt>
                <c:pt idx="6">
                  <c:v>1792.1226040000006</c:v>
                </c:pt>
                <c:pt idx="7">
                  <c:v>1792.1226040000006</c:v>
                </c:pt>
                <c:pt idx="8">
                  <c:v>1792.1226040000004</c:v>
                </c:pt>
                <c:pt idx="9">
                  <c:v>1792.1226040000004</c:v>
                </c:pt>
                <c:pt idx="10">
                  <c:v>1792.1226040000004</c:v>
                </c:pt>
                <c:pt idx="11">
                  <c:v>1792.1226040000006</c:v>
                </c:pt>
                <c:pt idx="12">
                  <c:v>1792.1226040000006</c:v>
                </c:pt>
                <c:pt idx="13">
                  <c:v>1792.1226040000004</c:v>
                </c:pt>
                <c:pt idx="14">
                  <c:v>1792.1226040000006</c:v>
                </c:pt>
                <c:pt idx="15">
                  <c:v>1792.1226040000004</c:v>
                </c:pt>
                <c:pt idx="16">
                  <c:v>1792.1226040000004</c:v>
                </c:pt>
                <c:pt idx="17">
                  <c:v>1792.1226040000006</c:v>
                </c:pt>
                <c:pt idx="18">
                  <c:v>1792.1226040000004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8B-4F75-A9C1-B8DCBA81014F}"/>
            </c:ext>
          </c:extLst>
        </c:ser>
        <c:ser>
          <c:idx val="3"/>
          <c:order val="3"/>
          <c:tx>
            <c:v>Rear Right</c:v>
          </c:tx>
          <c:spPr>
            <a:ln w="28575">
              <a:solidFill>
                <a:schemeClr val="accent4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'Part 4'!$L$3:$L$21</c:f>
              <c:numCache>
                <c:formatCode>General</c:formatCode>
                <c:ptCount val="19"/>
                <c:pt idx="0">
                  <c:v>1.5</c:v>
                </c:pt>
                <c:pt idx="1">
                  <c:v>1.37</c:v>
                </c:pt>
                <c:pt idx="2">
                  <c:v>1.24</c:v>
                </c:pt>
                <c:pt idx="3">
                  <c:v>1.1099999999999999</c:v>
                </c:pt>
                <c:pt idx="4">
                  <c:v>0.99</c:v>
                </c:pt>
                <c:pt idx="5">
                  <c:v>0.87</c:v>
                </c:pt>
                <c:pt idx="6">
                  <c:v>0.75</c:v>
                </c:pt>
                <c:pt idx="7">
                  <c:v>0.64</c:v>
                </c:pt>
                <c:pt idx="8">
                  <c:v>0.54</c:v>
                </c:pt>
                <c:pt idx="9">
                  <c:v>0.43999999999999995</c:v>
                </c:pt>
                <c:pt idx="10">
                  <c:v>0.35000000000000009</c:v>
                </c:pt>
                <c:pt idx="11">
                  <c:v>0.28000000000000003</c:v>
                </c:pt>
                <c:pt idx="12">
                  <c:v>0.19999999999999996</c:v>
                </c:pt>
                <c:pt idx="13">
                  <c:v>0.1399999999999999</c:v>
                </c:pt>
                <c:pt idx="14">
                  <c:v>9.000000000000008E-2</c:v>
                </c:pt>
                <c:pt idx="15">
                  <c:v>5.0000000000000044E-2</c:v>
                </c:pt>
                <c:pt idx="16">
                  <c:v>2.0000000000000018E-2</c:v>
                </c:pt>
                <c:pt idx="17">
                  <c:v>1.0000000000000009E-2</c:v>
                </c:pt>
                <c:pt idx="18">
                  <c:v>0</c:v>
                </c:pt>
              </c:numCache>
            </c:numRef>
          </c:xVal>
          <c:yVal>
            <c:numRef>
              <c:f>'Part 4'!$P$3:$P$21</c:f>
              <c:numCache>
                <c:formatCode>General</c:formatCode>
                <c:ptCount val="19"/>
                <c:pt idx="0">
                  <c:v>1724.6004626666668</c:v>
                </c:pt>
                <c:pt idx="1">
                  <c:v>1724.6004626666668</c:v>
                </c:pt>
                <c:pt idx="2">
                  <c:v>1724.6004626666668</c:v>
                </c:pt>
                <c:pt idx="3">
                  <c:v>1724.600462666667</c:v>
                </c:pt>
                <c:pt idx="4">
                  <c:v>1724.6004626666668</c:v>
                </c:pt>
                <c:pt idx="5">
                  <c:v>1724.600462666667</c:v>
                </c:pt>
                <c:pt idx="6">
                  <c:v>1724.6004626666668</c:v>
                </c:pt>
                <c:pt idx="7">
                  <c:v>1724.6004626666668</c:v>
                </c:pt>
                <c:pt idx="8">
                  <c:v>1724.6004626666668</c:v>
                </c:pt>
                <c:pt idx="9">
                  <c:v>1724.6004626666668</c:v>
                </c:pt>
                <c:pt idx="10">
                  <c:v>1724.6004626666668</c:v>
                </c:pt>
                <c:pt idx="11">
                  <c:v>1724.6004626666668</c:v>
                </c:pt>
                <c:pt idx="12">
                  <c:v>1724.6004626666668</c:v>
                </c:pt>
                <c:pt idx="13">
                  <c:v>1724.6004626666668</c:v>
                </c:pt>
                <c:pt idx="14">
                  <c:v>1724.6004626666668</c:v>
                </c:pt>
                <c:pt idx="15">
                  <c:v>1724.600462666667</c:v>
                </c:pt>
                <c:pt idx="16">
                  <c:v>1724.6004626666668</c:v>
                </c:pt>
                <c:pt idx="17">
                  <c:v>1724.600462666667</c:v>
                </c:pt>
                <c:pt idx="18">
                  <c:v>1724.6004626666668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D8B-4F75-A9C1-B8DCBA810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5589007"/>
        <c:axId val="1340032511"/>
      </c:scatterChart>
      <c:valAx>
        <c:axId val="845589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E"/>
                  <a:t>Longitudinal</a:t>
                </a:r>
                <a:r>
                  <a:rPr lang="en-IE" baseline="0"/>
                  <a:t> Acceleration (G)</a:t>
                </a:r>
                <a:endParaRPr lang="en-I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032511"/>
        <c:crosses val="autoZero"/>
        <c:crossBetween val="midCat"/>
      </c:valAx>
      <c:valAx>
        <c:axId val="1340032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E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55890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428625</xdr:colOff>
      <xdr:row>17</xdr:row>
      <xdr:rowOff>138111</xdr:rowOff>
    </xdr:from>
    <xdr:to>
      <xdr:col>25</xdr:col>
      <xdr:colOff>123825</xdr:colOff>
      <xdr:row>33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B26B39-258E-4527-84B9-4C2A792FA1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428625</xdr:colOff>
      <xdr:row>35</xdr:row>
      <xdr:rowOff>166687</xdr:rowOff>
    </xdr:from>
    <xdr:to>
      <xdr:col>25</xdr:col>
      <xdr:colOff>123825</xdr:colOff>
      <xdr:row>50</xdr:row>
      <xdr:rowOff>52387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4557603-7404-4999-963C-52E7E330B0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361950</xdr:colOff>
      <xdr:row>52</xdr:row>
      <xdr:rowOff>176212</xdr:rowOff>
    </xdr:from>
    <xdr:to>
      <xdr:col>25</xdr:col>
      <xdr:colOff>57150</xdr:colOff>
      <xdr:row>67</xdr:row>
      <xdr:rowOff>61912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D80ADD2-25F7-4919-8220-D62D8C16C0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419100</xdr:colOff>
      <xdr:row>70</xdr:row>
      <xdr:rowOff>90487</xdr:rowOff>
    </xdr:from>
    <xdr:to>
      <xdr:col>25</xdr:col>
      <xdr:colOff>114300</xdr:colOff>
      <xdr:row>84</xdr:row>
      <xdr:rowOff>166687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DF3A60D-F0A3-443B-8287-2B100BBC78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361950</xdr:colOff>
      <xdr:row>93</xdr:row>
      <xdr:rowOff>147637</xdr:rowOff>
    </xdr:from>
    <xdr:to>
      <xdr:col>25</xdr:col>
      <xdr:colOff>57150</xdr:colOff>
      <xdr:row>108</xdr:row>
      <xdr:rowOff>33337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E7290F-DF6D-4D39-9581-046E649903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28575</xdr:colOff>
      <xdr:row>125</xdr:row>
      <xdr:rowOff>109537</xdr:rowOff>
    </xdr:from>
    <xdr:to>
      <xdr:col>25</xdr:col>
      <xdr:colOff>333375</xdr:colOff>
      <xdr:row>140</xdr:row>
      <xdr:rowOff>2379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57AD7A6-BE99-4FBC-956F-548BA81E42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19051</xdr:colOff>
      <xdr:row>2</xdr:row>
      <xdr:rowOff>9525</xdr:rowOff>
    </xdr:from>
    <xdr:to>
      <xdr:col>6</xdr:col>
      <xdr:colOff>1</xdr:colOff>
      <xdr:row>12</xdr:row>
      <xdr:rowOff>85726</xdr:rowOff>
    </xdr:to>
    <xdr:sp macro="" textlink="">
      <xdr:nvSpPr>
        <xdr:cNvPr id="2" name="Flowchart: Connector 1">
          <a:extLst>
            <a:ext uri="{FF2B5EF4-FFF2-40B4-BE49-F238E27FC236}">
              <a16:creationId xmlns:a16="http://schemas.microsoft.com/office/drawing/2014/main" id="{689DB30A-3680-405D-9B1B-3EEE290BB885}"/>
            </a:ext>
          </a:extLst>
        </xdr:cNvPr>
        <xdr:cNvSpPr/>
      </xdr:nvSpPr>
      <xdr:spPr>
        <a:xfrm>
          <a:off x="666751" y="371475"/>
          <a:ext cx="1924050" cy="1885951"/>
        </a:xfrm>
        <a:prstGeom prst="flowChartConnector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4</xdr:col>
      <xdr:colOff>333376</xdr:colOff>
      <xdr:row>2</xdr:row>
      <xdr:rowOff>9525</xdr:rowOff>
    </xdr:from>
    <xdr:to>
      <xdr:col>4</xdr:col>
      <xdr:colOff>333376</xdr:colOff>
      <xdr:row>12</xdr:row>
      <xdr:rowOff>85726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44AC33B-3F5E-43C6-AD7C-D8BE30DF7BE6}"/>
            </a:ext>
          </a:extLst>
        </xdr:cNvPr>
        <xdr:cNvCxnSpPr>
          <a:stCxn id="2" idx="0"/>
          <a:endCxn id="2" idx="4"/>
        </xdr:cNvCxnSpPr>
      </xdr:nvCxnSpPr>
      <xdr:spPr>
        <a:xfrm>
          <a:off x="1628776" y="371475"/>
          <a:ext cx="0" cy="188595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19051</xdr:colOff>
      <xdr:row>7</xdr:row>
      <xdr:rowOff>47626</xdr:rowOff>
    </xdr:from>
    <xdr:to>
      <xdr:col>6</xdr:col>
      <xdr:colOff>1</xdr:colOff>
      <xdr:row>7</xdr:row>
      <xdr:rowOff>47626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15D1389-4D24-465F-AD21-2207090DC690}"/>
            </a:ext>
          </a:extLst>
        </xdr:cNvPr>
        <xdr:cNvCxnSpPr>
          <a:stCxn id="2" idx="2"/>
          <a:endCxn id="2" idx="6"/>
        </xdr:cNvCxnSpPr>
      </xdr:nvCxnSpPr>
      <xdr:spPr>
        <a:xfrm>
          <a:off x="666751" y="1314451"/>
          <a:ext cx="19240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328613</xdr:colOff>
      <xdr:row>3</xdr:row>
      <xdr:rowOff>104741</xdr:rowOff>
    </xdr:from>
    <xdr:to>
      <xdr:col>5</xdr:col>
      <xdr:colOff>365930</xdr:colOff>
      <xdr:row>7</xdr:row>
      <xdr:rowOff>47625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665CA4C2-F591-4E7E-89D5-40267A5157AA}"/>
            </a:ext>
          </a:extLst>
        </xdr:cNvPr>
        <xdr:cNvCxnSpPr>
          <a:endCxn id="2" idx="7"/>
        </xdr:cNvCxnSpPr>
      </xdr:nvCxnSpPr>
      <xdr:spPr>
        <a:xfrm flipV="1">
          <a:off x="1624013" y="647666"/>
          <a:ext cx="685017" cy="666784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338138</xdr:colOff>
      <xdr:row>3</xdr:row>
      <xdr:rowOff>95250</xdr:rowOff>
    </xdr:from>
    <xdr:to>
      <xdr:col>5</xdr:col>
      <xdr:colOff>365930</xdr:colOff>
      <xdr:row>3</xdr:row>
      <xdr:rowOff>104741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3EECA013-D046-4382-8ADE-0C4E7D5FE9E0}"/>
            </a:ext>
          </a:extLst>
        </xdr:cNvPr>
        <xdr:cNvCxnSpPr>
          <a:stCxn id="2" idx="7"/>
        </xdr:cNvCxnSpPr>
      </xdr:nvCxnSpPr>
      <xdr:spPr>
        <a:xfrm flipH="1" flipV="1">
          <a:off x="1633538" y="638175"/>
          <a:ext cx="675492" cy="9491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365930</xdr:colOff>
      <xdr:row>3</xdr:row>
      <xdr:rowOff>104741</xdr:rowOff>
    </xdr:from>
    <xdr:to>
      <xdr:col>5</xdr:col>
      <xdr:colOff>385763</xdr:colOff>
      <xdr:row>7</xdr:row>
      <xdr:rowOff>42863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B10F31D5-C06C-432E-B981-4AEEA0731A8B}"/>
            </a:ext>
          </a:extLst>
        </xdr:cNvPr>
        <xdr:cNvCxnSpPr>
          <a:stCxn id="2" idx="7"/>
        </xdr:cNvCxnSpPr>
      </xdr:nvCxnSpPr>
      <xdr:spPr>
        <a:xfrm>
          <a:off x="2309030" y="647666"/>
          <a:ext cx="19833" cy="662022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14</xdr:row>
      <xdr:rowOff>176213</xdr:rowOff>
    </xdr:from>
    <xdr:to>
      <xdr:col>2</xdr:col>
      <xdr:colOff>9525</xdr:colOff>
      <xdr:row>20</xdr:row>
      <xdr:rowOff>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7161FC34-9CC1-4069-A361-3E41165A6DC4}"/>
            </a:ext>
          </a:extLst>
        </xdr:cNvPr>
        <xdr:cNvCxnSpPr/>
      </xdr:nvCxnSpPr>
      <xdr:spPr>
        <a:xfrm flipV="1">
          <a:off x="1304925" y="2709863"/>
          <a:ext cx="0" cy="909637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14288</xdr:colOff>
      <xdr:row>19</xdr:row>
      <xdr:rowOff>171450</xdr:rowOff>
    </xdr:from>
    <xdr:to>
      <xdr:col>3</xdr:col>
      <xdr:colOff>300038</xdr:colOff>
      <xdr:row>19</xdr:row>
      <xdr:rowOff>176213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82BE2B79-92C8-47CF-8139-B0D1C790AD40}"/>
            </a:ext>
          </a:extLst>
        </xdr:cNvPr>
        <xdr:cNvCxnSpPr/>
      </xdr:nvCxnSpPr>
      <xdr:spPr>
        <a:xfrm flipV="1">
          <a:off x="1309688" y="3609975"/>
          <a:ext cx="933450" cy="4763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23813</xdr:colOff>
      <xdr:row>15</xdr:row>
      <xdr:rowOff>14288</xdr:rowOff>
    </xdr:from>
    <xdr:to>
      <xdr:col>3</xdr:col>
      <xdr:colOff>261938</xdr:colOff>
      <xdr:row>19</xdr:row>
      <xdr:rowOff>171450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56B44CA1-8578-41B0-80A0-E0BE2B28D1C3}"/>
            </a:ext>
          </a:extLst>
        </xdr:cNvPr>
        <xdr:cNvCxnSpPr/>
      </xdr:nvCxnSpPr>
      <xdr:spPr>
        <a:xfrm flipV="1">
          <a:off x="1319213" y="2728913"/>
          <a:ext cx="885825" cy="881062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640556</xdr:colOff>
      <xdr:row>15</xdr:row>
      <xdr:rowOff>21431</xdr:rowOff>
    </xdr:from>
    <xdr:to>
      <xdr:col>7</xdr:col>
      <xdr:colOff>159543</xdr:colOff>
      <xdr:row>19</xdr:row>
      <xdr:rowOff>164306</xdr:rowOff>
    </xdr:to>
    <xdr:sp macro="" textlink="">
      <xdr:nvSpPr>
        <xdr:cNvPr id="21" name="Right Triangle 20">
          <a:extLst>
            <a:ext uri="{FF2B5EF4-FFF2-40B4-BE49-F238E27FC236}">
              <a16:creationId xmlns:a16="http://schemas.microsoft.com/office/drawing/2014/main" id="{3CB5959D-8C2A-4B07-B238-C1DD2296327D}"/>
            </a:ext>
          </a:extLst>
        </xdr:cNvPr>
        <xdr:cNvSpPr/>
      </xdr:nvSpPr>
      <xdr:spPr>
        <a:xfrm rot="16200000">
          <a:off x="3852862" y="2762250"/>
          <a:ext cx="866775" cy="814387"/>
        </a:xfrm>
        <a:prstGeom prst="rtTriangl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7</xdr:col>
      <xdr:colOff>0</xdr:colOff>
      <xdr:row>19</xdr:row>
      <xdr:rowOff>14288</xdr:rowOff>
    </xdr:from>
    <xdr:to>
      <xdr:col>7</xdr:col>
      <xdr:colOff>157163</xdr:colOff>
      <xdr:row>19</xdr:row>
      <xdr:rowOff>157163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5548775E-7C93-41D6-AE2D-5BEDC65A2971}"/>
            </a:ext>
          </a:extLst>
        </xdr:cNvPr>
        <xdr:cNvSpPr/>
      </xdr:nvSpPr>
      <xdr:spPr>
        <a:xfrm>
          <a:off x="4533900" y="3452813"/>
          <a:ext cx="157163" cy="142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6</xdr:col>
      <xdr:colOff>151534</xdr:colOff>
      <xdr:row>18</xdr:row>
      <xdr:rowOff>168853</xdr:rowOff>
    </xdr:from>
    <xdr:to>
      <xdr:col>6</xdr:col>
      <xdr:colOff>197253</xdr:colOff>
      <xdr:row>20</xdr:row>
      <xdr:rowOff>155864</xdr:rowOff>
    </xdr:to>
    <xdr:sp macro="" textlink="">
      <xdr:nvSpPr>
        <xdr:cNvPr id="24" name="Arc 23">
          <a:extLst>
            <a:ext uri="{FF2B5EF4-FFF2-40B4-BE49-F238E27FC236}">
              <a16:creationId xmlns:a16="http://schemas.microsoft.com/office/drawing/2014/main" id="{9BF9F6AB-5436-40CD-82C7-5FD8A3BECBF1}"/>
            </a:ext>
          </a:extLst>
        </xdr:cNvPr>
        <xdr:cNvSpPr/>
      </xdr:nvSpPr>
      <xdr:spPr>
        <a:xfrm>
          <a:off x="4035136" y="3441989"/>
          <a:ext cx="45719" cy="350693"/>
        </a:xfrm>
        <a:prstGeom prst="arc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  <xdr:twoCellAnchor>
    <xdr:from>
      <xdr:col>16</xdr:col>
      <xdr:colOff>411955</xdr:colOff>
      <xdr:row>0</xdr:row>
      <xdr:rowOff>50005</xdr:rowOff>
    </xdr:from>
    <xdr:to>
      <xdr:col>23</xdr:col>
      <xdr:colOff>450055</xdr:colOff>
      <xdr:row>15</xdr:row>
      <xdr:rowOff>78580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C52BED-E135-47B6-A7DB-0098E0F8FC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330992</xdr:colOff>
      <xdr:row>15</xdr:row>
      <xdr:rowOff>97631</xdr:rowOff>
    </xdr:from>
    <xdr:to>
      <xdr:col>23</xdr:col>
      <xdr:colOff>369092</xdr:colOff>
      <xdr:row>30</xdr:row>
      <xdr:rowOff>126206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577B497-4D95-4E20-B73E-2E7CAA50A1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EED82-0503-4924-BB49-584917251D9D}">
  <dimension ref="A1:Q152"/>
  <sheetViews>
    <sheetView tabSelected="1" zoomScale="85" zoomScaleNormal="85" workbookViewId="0">
      <selection activeCell="I127" sqref="I127"/>
    </sheetView>
  </sheetViews>
  <sheetFormatPr defaultRowHeight="14.25" x14ac:dyDescent="0.45"/>
  <cols>
    <col min="1" max="1" width="9.3984375" customWidth="1"/>
    <col min="2" max="2" width="9.59765625" bestFit="1" customWidth="1"/>
    <col min="6" max="6" width="10.1328125" customWidth="1"/>
    <col min="7" max="7" width="12.59765625" customWidth="1"/>
    <col min="8" max="8" width="11.1328125" customWidth="1"/>
    <col min="9" max="9" width="15.1328125" customWidth="1"/>
    <col min="12" max="12" width="10.86328125" customWidth="1"/>
    <col min="13" max="13" width="12.59765625" customWidth="1"/>
    <col min="14" max="14" width="11.265625" customWidth="1"/>
    <col min="15" max="15" width="15.3984375" customWidth="1"/>
    <col min="17" max="17" width="18.59765625" customWidth="1"/>
  </cols>
  <sheetData>
    <row r="1" spans="1:4" ht="14.65" thickBot="1" x14ac:dyDescent="0.5">
      <c r="A1" s="6" t="s">
        <v>0</v>
      </c>
      <c r="B1" s="1">
        <v>628</v>
      </c>
      <c r="C1" s="2" t="s">
        <v>1</v>
      </c>
    </row>
    <row r="2" spans="1:4" ht="27.4" thickBot="1" x14ac:dyDescent="0.5">
      <c r="A2" s="7" t="s">
        <v>2</v>
      </c>
      <c r="B2" s="3">
        <v>2.8</v>
      </c>
      <c r="C2" s="4" t="s">
        <v>3</v>
      </c>
    </row>
    <row r="3" spans="1:4" ht="27.4" thickBot="1" x14ac:dyDescent="0.5">
      <c r="A3" s="7" t="s">
        <v>12</v>
      </c>
      <c r="B3" s="3">
        <v>0.36</v>
      </c>
      <c r="C3" s="4" t="s">
        <v>3</v>
      </c>
    </row>
    <row r="4" spans="1:4" ht="27.4" thickBot="1" x14ac:dyDescent="0.5">
      <c r="A4" s="7" t="s">
        <v>13</v>
      </c>
      <c r="B4" s="3">
        <v>0.47</v>
      </c>
      <c r="C4" s="4" t="s">
        <v>15</v>
      </c>
    </row>
    <row r="5" spans="1:4" ht="27.4" thickBot="1" x14ac:dyDescent="0.5">
      <c r="A5" s="7" t="s">
        <v>14</v>
      </c>
      <c r="B5" s="3">
        <v>0.51</v>
      </c>
      <c r="C5" s="4" t="s">
        <v>15</v>
      </c>
    </row>
    <row r="6" spans="1:4" ht="14.65" thickBot="1" x14ac:dyDescent="0.5">
      <c r="A6" s="7" t="s">
        <v>4</v>
      </c>
      <c r="B6" s="3">
        <v>-0.62</v>
      </c>
      <c r="C6" s="4"/>
    </row>
    <row r="7" spans="1:4" ht="15.75" thickBot="1" x14ac:dyDescent="0.5">
      <c r="A7" s="7" t="s">
        <v>5</v>
      </c>
      <c r="B7" s="3">
        <v>1.2</v>
      </c>
      <c r="C7" s="4" t="s">
        <v>6</v>
      </c>
    </row>
    <row r="8" spans="1:4" ht="27.4" thickBot="1" x14ac:dyDescent="0.5">
      <c r="A8" s="7" t="s">
        <v>7</v>
      </c>
      <c r="B8" s="3">
        <v>1.2230000000000001</v>
      </c>
      <c r="C8" s="4" t="s">
        <v>8</v>
      </c>
    </row>
    <row r="9" spans="1:4" ht="14.65" thickBot="1" x14ac:dyDescent="0.5">
      <c r="A9" s="7" t="s">
        <v>23</v>
      </c>
      <c r="B9" s="3">
        <v>0.42</v>
      </c>
      <c r="C9" s="4" t="s">
        <v>15</v>
      </c>
    </row>
    <row r="10" spans="1:4" ht="27.4" thickBot="1" x14ac:dyDescent="0.5">
      <c r="A10" s="7" t="s">
        <v>9</v>
      </c>
      <c r="B10" s="3">
        <v>1.62</v>
      </c>
      <c r="C10" s="4" t="s">
        <v>3</v>
      </c>
    </row>
    <row r="11" spans="1:4" ht="27.4" thickBot="1" x14ac:dyDescent="0.5">
      <c r="A11" s="7" t="s">
        <v>10</v>
      </c>
      <c r="B11" s="3">
        <v>1.5</v>
      </c>
      <c r="C11" s="4" t="s">
        <v>11</v>
      </c>
    </row>
    <row r="13" spans="1:4" ht="40.5" x14ac:dyDescent="0.45">
      <c r="A13" s="8" t="s">
        <v>16</v>
      </c>
      <c r="B13" s="11">
        <f>B4*B1*9.81</f>
        <v>2895.5195999999996</v>
      </c>
      <c r="C13" s="9" t="s">
        <v>21</v>
      </c>
      <c r="D13" s="11">
        <f>0.53*B1*9.81</f>
        <v>3265.1604000000007</v>
      </c>
    </row>
    <row r="14" spans="1:4" x14ac:dyDescent="0.45">
      <c r="A14" s="8" t="s">
        <v>17</v>
      </c>
      <c r="B14" s="11">
        <f>B13*0.51</f>
        <v>1476.7149959999999</v>
      </c>
      <c r="C14" s="9" t="s">
        <v>19</v>
      </c>
      <c r="D14" s="11">
        <f>D13*0.51</f>
        <v>1665.2318040000005</v>
      </c>
    </row>
    <row r="15" spans="1:4" x14ac:dyDescent="0.45">
      <c r="A15" s="8" t="s">
        <v>18</v>
      </c>
      <c r="B15" s="11">
        <f>B13*0.49</f>
        <v>1418.8046039999997</v>
      </c>
      <c r="C15" s="9" t="s">
        <v>20</v>
      </c>
      <c r="D15" s="11">
        <f>D13*0.49</f>
        <v>1599.9285960000002</v>
      </c>
    </row>
    <row r="17" spans="1:17" x14ac:dyDescent="0.45">
      <c r="A17" s="10" t="s">
        <v>36</v>
      </c>
      <c r="B17" s="11">
        <f>B6*0.5*(B8*B18^2)*B7</f>
        <v>-409.46039999999999</v>
      </c>
    </row>
    <row r="18" spans="1:17" x14ac:dyDescent="0.45">
      <c r="A18" s="10" t="s">
        <v>27</v>
      </c>
      <c r="B18" s="11">
        <v>30</v>
      </c>
      <c r="C18" s="5" t="s">
        <v>28</v>
      </c>
      <c r="G18" s="10" t="s">
        <v>25</v>
      </c>
      <c r="H18" s="10" t="s">
        <v>38</v>
      </c>
      <c r="I18" s="10" t="s">
        <v>33</v>
      </c>
      <c r="M18" s="10" t="s">
        <v>30</v>
      </c>
      <c r="N18" s="10" t="s">
        <v>38</v>
      </c>
      <c r="O18" s="10" t="s">
        <v>33</v>
      </c>
      <c r="Q18" s="10" t="s">
        <v>34</v>
      </c>
    </row>
    <row r="19" spans="1:17" x14ac:dyDescent="0.45">
      <c r="F19" s="19" t="s">
        <v>22</v>
      </c>
      <c r="G19" s="11">
        <v>0</v>
      </c>
      <c r="H19" s="11">
        <v>0</v>
      </c>
      <c r="I19" s="11">
        <f>$B$14+(($B$1*G19*$B$3)/$B$10)*$B$5*$B$4-(($B$6*0.5*($B$18^2)*$B$7*$B$9)/2)</f>
        <v>1547.0229959999999</v>
      </c>
      <c r="L19" s="19" t="s">
        <v>29</v>
      </c>
      <c r="M19" s="11">
        <v>0</v>
      </c>
      <c r="N19" s="11">
        <v>0</v>
      </c>
      <c r="O19" s="11">
        <f>$B$15-(($B$1*M19*$B$3)/$B$10)*0.49*$B$4-(($B$6*0.5*($B$18^2)*$B$7*$B$9)/2)</f>
        <v>1489.1126039999997</v>
      </c>
      <c r="Q19" s="11">
        <f>I19-O19</f>
        <v>57.910392000000229</v>
      </c>
    </row>
    <row r="20" spans="1:17" x14ac:dyDescent="0.45">
      <c r="F20" s="19"/>
      <c r="G20" s="11">
        <v>0.1</v>
      </c>
      <c r="H20" s="11">
        <v>0</v>
      </c>
      <c r="I20" s="11">
        <f>$B$14+(($B$1*G20*$B$3)/$B$10)*$B$5*$B$4-(($B$6*0.5*($B$18^2)*$B$7*$B$9)/2)</f>
        <v>1550.3681426666667</v>
      </c>
      <c r="L20" s="19"/>
      <c r="M20" s="11">
        <v>0.1</v>
      </c>
      <c r="N20" s="11">
        <v>0</v>
      </c>
      <c r="O20" s="11">
        <f>$B$15-(($B$1*M20*$B$3)/$B$10)*0.49*$B$4-(($B$6*0.5*($B$18^2)*$B$7*$B$9)/2)</f>
        <v>1485.8986395555553</v>
      </c>
      <c r="Q20" s="11">
        <f>I20-O20</f>
        <v>64.469503111111408</v>
      </c>
    </row>
    <row r="21" spans="1:17" x14ac:dyDescent="0.45">
      <c r="F21" s="19"/>
      <c r="G21" s="11">
        <v>0.2</v>
      </c>
      <c r="H21" s="11">
        <v>0</v>
      </c>
      <c r="I21" s="11">
        <f t="shared" ref="I21:I34" si="0">$B$14+(($B$1*G21*$B$3)/$B$10)*$B$5*$B$4-(($B$6*0.5*($B$18^2)*$B$7*$B$9)/2)</f>
        <v>1553.7132893333333</v>
      </c>
      <c r="L21" s="19"/>
      <c r="M21" s="11">
        <v>0.2</v>
      </c>
      <c r="N21" s="11">
        <v>0</v>
      </c>
      <c r="O21" s="11">
        <f t="shared" ref="O21:O34" si="1">$B$15-(($B$1*M21*$B$3)/$B$10)*0.49*$B$4-(($B$6*0.5*($B$18^2)*$B$7*$B$9)/2)</f>
        <v>1482.6846751111109</v>
      </c>
      <c r="Q21" s="11">
        <f t="shared" ref="Q21:Q51" si="2">I21-O21</f>
        <v>71.028614222222359</v>
      </c>
    </row>
    <row r="22" spans="1:17" x14ac:dyDescent="0.45">
      <c r="F22" s="19"/>
      <c r="G22" s="11">
        <v>0.3</v>
      </c>
      <c r="H22" s="11">
        <v>0</v>
      </c>
      <c r="I22" s="11">
        <f t="shared" si="0"/>
        <v>1557.058436</v>
      </c>
      <c r="L22" s="19"/>
      <c r="M22" s="11">
        <v>0.3</v>
      </c>
      <c r="N22" s="11">
        <v>0</v>
      </c>
      <c r="O22" s="11">
        <f t="shared" si="1"/>
        <v>1479.4707106666663</v>
      </c>
      <c r="Q22" s="11">
        <f t="shared" si="2"/>
        <v>77.587725333333765</v>
      </c>
    </row>
    <row r="23" spans="1:17" x14ac:dyDescent="0.45">
      <c r="F23" s="19"/>
      <c r="G23" s="11">
        <v>0.4</v>
      </c>
      <c r="H23" s="11">
        <v>0</v>
      </c>
      <c r="I23" s="11">
        <f t="shared" si="0"/>
        <v>1560.4035826666666</v>
      </c>
      <c r="L23" s="19"/>
      <c r="M23" s="11">
        <v>0.4</v>
      </c>
      <c r="N23" s="11">
        <v>0</v>
      </c>
      <c r="O23" s="11">
        <f t="shared" si="1"/>
        <v>1476.2567462222219</v>
      </c>
      <c r="Q23" s="11">
        <f t="shared" si="2"/>
        <v>84.146836444444716</v>
      </c>
    </row>
    <row r="24" spans="1:17" x14ac:dyDescent="0.45">
      <c r="F24" s="19"/>
      <c r="G24" s="11">
        <v>0.5</v>
      </c>
      <c r="H24" s="11">
        <v>0</v>
      </c>
      <c r="I24" s="11">
        <f t="shared" si="0"/>
        <v>1563.7487293333334</v>
      </c>
      <c r="L24" s="19"/>
      <c r="M24" s="11">
        <v>0.5</v>
      </c>
      <c r="N24" s="11">
        <v>0</v>
      </c>
      <c r="O24" s="11">
        <f t="shared" si="1"/>
        <v>1473.0427817777775</v>
      </c>
      <c r="Q24" s="11">
        <f t="shared" si="2"/>
        <v>90.705947555555895</v>
      </c>
    </row>
    <row r="25" spans="1:17" x14ac:dyDescent="0.45">
      <c r="F25" s="19"/>
      <c r="G25" s="11">
        <v>0.6</v>
      </c>
      <c r="H25" s="11">
        <v>0</v>
      </c>
      <c r="I25" s="11">
        <f t="shared" si="0"/>
        <v>1567.0938759999999</v>
      </c>
      <c r="L25" s="19"/>
      <c r="M25" s="11">
        <v>0.6</v>
      </c>
      <c r="N25" s="11">
        <v>0</v>
      </c>
      <c r="O25" s="11">
        <f t="shared" si="1"/>
        <v>1469.8288173333331</v>
      </c>
      <c r="Q25" s="11">
        <f t="shared" si="2"/>
        <v>97.265058666666846</v>
      </c>
    </row>
    <row r="26" spans="1:17" x14ac:dyDescent="0.45">
      <c r="F26" s="19"/>
      <c r="G26" s="11">
        <v>0.7</v>
      </c>
      <c r="H26" s="11">
        <v>0</v>
      </c>
      <c r="I26" s="11">
        <f t="shared" si="0"/>
        <v>1570.4390226666667</v>
      </c>
      <c r="L26" s="19"/>
      <c r="M26" s="11">
        <v>0.7</v>
      </c>
      <c r="N26" s="11">
        <v>0</v>
      </c>
      <c r="O26" s="11">
        <f t="shared" si="1"/>
        <v>1466.6148528888887</v>
      </c>
      <c r="Q26" s="11">
        <f t="shared" si="2"/>
        <v>103.82416977777802</v>
      </c>
    </row>
    <row r="27" spans="1:17" x14ac:dyDescent="0.45">
      <c r="F27" s="19"/>
      <c r="G27" s="11">
        <v>0.8</v>
      </c>
      <c r="H27" s="11">
        <v>0</v>
      </c>
      <c r="I27" s="11">
        <f t="shared" si="0"/>
        <v>1573.7841693333332</v>
      </c>
      <c r="L27" s="19"/>
      <c r="M27" s="11">
        <v>0.8</v>
      </c>
      <c r="N27" s="11">
        <v>0</v>
      </c>
      <c r="O27" s="11">
        <f t="shared" si="1"/>
        <v>1463.400888444444</v>
      </c>
      <c r="Q27" s="11">
        <f t="shared" si="2"/>
        <v>110.3832808888892</v>
      </c>
    </row>
    <row r="28" spans="1:17" x14ac:dyDescent="0.45">
      <c r="F28" s="19"/>
      <c r="G28" s="11">
        <v>0.9</v>
      </c>
      <c r="H28" s="11">
        <v>0</v>
      </c>
      <c r="I28" s="11">
        <f t="shared" si="0"/>
        <v>1577.129316</v>
      </c>
      <c r="L28" s="19"/>
      <c r="M28" s="11">
        <v>0.9</v>
      </c>
      <c r="N28" s="11">
        <v>0</v>
      </c>
      <c r="O28" s="11">
        <f t="shared" si="1"/>
        <v>1460.1869239999996</v>
      </c>
      <c r="Q28" s="11">
        <f t="shared" si="2"/>
        <v>116.94239200000038</v>
      </c>
    </row>
    <row r="29" spans="1:17" x14ac:dyDescent="0.45">
      <c r="F29" s="19"/>
      <c r="G29" s="11">
        <v>1</v>
      </c>
      <c r="H29" s="11">
        <v>0</v>
      </c>
      <c r="I29" s="11">
        <f t="shared" si="0"/>
        <v>1580.4744626666666</v>
      </c>
      <c r="L29" s="19"/>
      <c r="M29" s="11">
        <v>1</v>
      </c>
      <c r="N29" s="11">
        <v>0</v>
      </c>
      <c r="O29" s="11">
        <f t="shared" si="1"/>
        <v>1456.9729595555552</v>
      </c>
      <c r="Q29" s="11">
        <f t="shared" si="2"/>
        <v>123.50150311111133</v>
      </c>
    </row>
    <row r="30" spans="1:17" x14ac:dyDescent="0.45">
      <c r="F30" s="19"/>
      <c r="G30" s="11">
        <v>1.1000000000000001</v>
      </c>
      <c r="H30" s="11">
        <v>0</v>
      </c>
      <c r="I30" s="11">
        <f t="shared" si="0"/>
        <v>1583.8196093333333</v>
      </c>
      <c r="L30" s="19"/>
      <c r="M30" s="11">
        <v>1.1000000000000001</v>
      </c>
      <c r="N30" s="11">
        <v>0</v>
      </c>
      <c r="O30" s="11">
        <f t="shared" si="1"/>
        <v>1453.7589951111108</v>
      </c>
      <c r="Q30" s="11">
        <f t="shared" si="2"/>
        <v>130.06061422222251</v>
      </c>
    </row>
    <row r="31" spans="1:17" x14ac:dyDescent="0.45">
      <c r="F31" s="19"/>
      <c r="G31" s="11">
        <v>1.2</v>
      </c>
      <c r="H31" s="11">
        <v>0</v>
      </c>
      <c r="I31" s="11">
        <f t="shared" si="0"/>
        <v>1587.1647559999999</v>
      </c>
      <c r="L31" s="19"/>
      <c r="M31" s="11">
        <v>1.2</v>
      </c>
      <c r="N31" s="11">
        <v>0</v>
      </c>
      <c r="O31" s="11">
        <f t="shared" si="1"/>
        <v>1450.5450306666664</v>
      </c>
      <c r="Q31" s="11">
        <f t="shared" si="2"/>
        <v>136.61972533333346</v>
      </c>
    </row>
    <row r="32" spans="1:17" x14ac:dyDescent="0.45">
      <c r="F32" s="19"/>
      <c r="G32" s="11">
        <v>1.3</v>
      </c>
      <c r="H32" s="11">
        <v>0</v>
      </c>
      <c r="I32" s="11">
        <f t="shared" si="0"/>
        <v>1590.5099026666667</v>
      </c>
      <c r="L32" s="19"/>
      <c r="M32" s="11">
        <v>1.3</v>
      </c>
      <c r="N32" s="11">
        <v>0</v>
      </c>
      <c r="O32" s="11">
        <f t="shared" si="1"/>
        <v>1447.331066222222</v>
      </c>
      <c r="Q32" s="11">
        <f t="shared" si="2"/>
        <v>143.17883644444464</v>
      </c>
    </row>
    <row r="33" spans="6:17" x14ac:dyDescent="0.45">
      <c r="F33" s="19"/>
      <c r="G33" s="11">
        <v>1.4</v>
      </c>
      <c r="H33" s="11">
        <v>0</v>
      </c>
      <c r="I33" s="11">
        <f t="shared" si="0"/>
        <v>1593.8550493333332</v>
      </c>
      <c r="L33" s="19"/>
      <c r="M33" s="11">
        <v>1.4</v>
      </c>
      <c r="N33" s="11">
        <v>0</v>
      </c>
      <c r="O33" s="11">
        <f t="shared" si="1"/>
        <v>1444.1171017777774</v>
      </c>
      <c r="Q33" s="11">
        <f t="shared" si="2"/>
        <v>149.73794755555582</v>
      </c>
    </row>
    <row r="34" spans="6:17" x14ac:dyDescent="0.45">
      <c r="F34" s="19"/>
      <c r="G34" s="11">
        <v>1.5</v>
      </c>
      <c r="H34" s="11">
        <v>0</v>
      </c>
      <c r="I34" s="11">
        <f t="shared" si="0"/>
        <v>1597.200196</v>
      </c>
      <c r="L34" s="19"/>
      <c r="M34" s="11">
        <v>1.5</v>
      </c>
      <c r="N34" s="11">
        <v>0</v>
      </c>
      <c r="O34" s="11">
        <f t="shared" si="1"/>
        <v>1440.903137333333</v>
      </c>
      <c r="Q34" s="11">
        <f t="shared" si="2"/>
        <v>156.297058666667</v>
      </c>
    </row>
    <row r="35" spans="6:17" x14ac:dyDescent="0.45">
      <c r="G35" s="10" t="s">
        <v>32</v>
      </c>
      <c r="H35" s="10" t="s">
        <v>38</v>
      </c>
      <c r="I35" s="10" t="s">
        <v>33</v>
      </c>
      <c r="M35" s="10" t="s">
        <v>32</v>
      </c>
      <c r="N35" s="10" t="s">
        <v>38</v>
      </c>
      <c r="O35" s="10" t="s">
        <v>33</v>
      </c>
      <c r="Q35" s="10" t="s">
        <v>35</v>
      </c>
    </row>
    <row r="36" spans="6:17" x14ac:dyDescent="0.45">
      <c r="F36" s="19" t="s">
        <v>24</v>
      </c>
      <c r="G36" s="13">
        <v>0</v>
      </c>
      <c r="H36" s="13">
        <v>0</v>
      </c>
      <c r="I36" s="11">
        <f>$D$14+(($B$1*G36*$B$3)/$B$10)*$B$5*0.53-(($B$6*0.5*($B$18^2)*$B$7*$B$9)/2)</f>
        <v>1735.5398040000005</v>
      </c>
      <c r="L36" s="19" t="s">
        <v>31</v>
      </c>
      <c r="M36" s="13">
        <v>0</v>
      </c>
      <c r="N36" s="13">
        <v>0</v>
      </c>
      <c r="O36" s="11">
        <f>$D$15+-(($B$1*M36*$B$3)/$B$10)*0.49*0.53-(($B$6*0.5*($B$18^2)*$B$7*$B$9)/2)</f>
        <v>1670.2365960000002</v>
      </c>
      <c r="Q36" s="11">
        <f t="shared" si="2"/>
        <v>65.303208000000268</v>
      </c>
    </row>
    <row r="37" spans="6:17" x14ac:dyDescent="0.45">
      <c r="F37" s="19"/>
      <c r="G37" s="11">
        <v>0.1</v>
      </c>
      <c r="H37" s="11">
        <v>0</v>
      </c>
      <c r="I37" s="11">
        <f>$D$14+(($B$1*G37*$B$3)/$B$10)*$B$5*0.53-(($B$6*0.5*($B$18^2)*$B$7*$B$9)/2)</f>
        <v>1739.311990666667</v>
      </c>
      <c r="L37" s="19"/>
      <c r="M37" s="11">
        <v>0.1</v>
      </c>
      <c r="N37" s="11">
        <v>0</v>
      </c>
      <c r="O37" s="11">
        <f t="shared" ref="O37:O51" si="3">$D$15+-(($B$1*M37*$B$3)/$B$10)*0.49*0.53-(($B$6*0.5*($B$18^2)*$B$7*$B$9)/2)</f>
        <v>1666.6123382222224</v>
      </c>
      <c r="Q37" s="11">
        <f t="shared" si="2"/>
        <v>72.69965244444461</v>
      </c>
    </row>
    <row r="38" spans="6:17" x14ac:dyDescent="0.45">
      <c r="F38" s="19"/>
      <c r="G38" s="11">
        <v>0.2</v>
      </c>
      <c r="H38" s="11">
        <v>0</v>
      </c>
      <c r="I38" s="11">
        <f t="shared" ref="I38:I51" si="4">$D$14+(($B$1*G38*$B$3)/$B$10)*$B$5*0.53-(($B$6*0.5*($B$18^2)*$B$7*$B$9)/2)</f>
        <v>1743.0841773333339</v>
      </c>
      <c r="L38" s="19"/>
      <c r="M38" s="11">
        <v>0.2</v>
      </c>
      <c r="N38" s="11">
        <v>0</v>
      </c>
      <c r="O38" s="11">
        <f t="shared" si="3"/>
        <v>1662.9880804444447</v>
      </c>
      <c r="Q38" s="11">
        <f t="shared" si="2"/>
        <v>80.096096888889178</v>
      </c>
    </row>
    <row r="39" spans="6:17" x14ac:dyDescent="0.45">
      <c r="F39" s="19"/>
      <c r="G39" s="11">
        <v>0.3</v>
      </c>
      <c r="H39" s="11">
        <v>0</v>
      </c>
      <c r="I39" s="11">
        <f t="shared" si="4"/>
        <v>1746.8563640000004</v>
      </c>
      <c r="L39" s="19"/>
      <c r="M39" s="11">
        <v>0.3</v>
      </c>
      <c r="N39" s="11">
        <v>0</v>
      </c>
      <c r="O39" s="11">
        <f t="shared" si="3"/>
        <v>1659.3638226666669</v>
      </c>
      <c r="Q39" s="11">
        <f t="shared" si="2"/>
        <v>87.49254133333352</v>
      </c>
    </row>
    <row r="40" spans="6:17" x14ac:dyDescent="0.45">
      <c r="F40" s="19"/>
      <c r="G40" s="11">
        <v>0.4</v>
      </c>
      <c r="H40" s="11">
        <v>0</v>
      </c>
      <c r="I40" s="11">
        <f t="shared" si="4"/>
        <v>1750.628550666667</v>
      </c>
      <c r="L40" s="19"/>
      <c r="M40" s="11">
        <v>0.4</v>
      </c>
      <c r="N40" s="11">
        <v>0</v>
      </c>
      <c r="O40" s="11">
        <f t="shared" si="3"/>
        <v>1655.7395648888892</v>
      </c>
      <c r="Q40" s="11">
        <f t="shared" si="2"/>
        <v>94.888985777777862</v>
      </c>
    </row>
    <row r="41" spans="6:17" x14ac:dyDescent="0.45">
      <c r="F41" s="19"/>
      <c r="G41" s="11">
        <v>0.5</v>
      </c>
      <c r="H41" s="11">
        <v>0</v>
      </c>
      <c r="I41" s="11">
        <f t="shared" si="4"/>
        <v>1754.4007373333338</v>
      </c>
      <c r="L41" s="19"/>
      <c r="M41" s="11">
        <v>0.5</v>
      </c>
      <c r="N41" s="11">
        <v>0</v>
      </c>
      <c r="O41" s="11">
        <f t="shared" si="3"/>
        <v>1652.1153071111114</v>
      </c>
      <c r="Q41" s="11">
        <f t="shared" si="2"/>
        <v>102.28543022222243</v>
      </c>
    </row>
    <row r="42" spans="6:17" x14ac:dyDescent="0.45">
      <c r="F42" s="19"/>
      <c r="G42" s="11">
        <v>0.6</v>
      </c>
      <c r="H42" s="11">
        <v>0</v>
      </c>
      <c r="I42" s="11">
        <f t="shared" si="4"/>
        <v>1758.1729240000004</v>
      </c>
      <c r="L42" s="19"/>
      <c r="M42" s="11">
        <v>0.6</v>
      </c>
      <c r="N42" s="11">
        <v>0</v>
      </c>
      <c r="O42" s="11">
        <f t="shared" si="3"/>
        <v>1648.4910493333334</v>
      </c>
      <c r="Q42" s="11">
        <f t="shared" si="2"/>
        <v>109.681874666667</v>
      </c>
    </row>
    <row r="43" spans="6:17" x14ac:dyDescent="0.45">
      <c r="F43" s="19"/>
      <c r="G43" s="11">
        <v>0.7</v>
      </c>
      <c r="H43" s="11">
        <v>0</v>
      </c>
      <c r="I43" s="11">
        <f t="shared" si="4"/>
        <v>1761.945110666667</v>
      </c>
      <c r="L43" s="19"/>
      <c r="M43" s="11">
        <v>0.7</v>
      </c>
      <c r="N43" s="11">
        <v>0</v>
      </c>
      <c r="O43" s="11">
        <f t="shared" si="3"/>
        <v>1644.8667915555557</v>
      </c>
      <c r="Q43" s="11">
        <f t="shared" si="2"/>
        <v>117.07831911111134</v>
      </c>
    </row>
    <row r="44" spans="6:17" x14ac:dyDescent="0.45">
      <c r="F44" s="19"/>
      <c r="G44" s="11">
        <v>0.8</v>
      </c>
      <c r="H44" s="11">
        <v>0</v>
      </c>
      <c r="I44" s="11">
        <f t="shared" si="4"/>
        <v>1765.7172973333338</v>
      </c>
      <c r="L44" s="19"/>
      <c r="M44" s="11">
        <v>0.8</v>
      </c>
      <c r="N44" s="11">
        <v>0</v>
      </c>
      <c r="O44" s="11">
        <f t="shared" si="3"/>
        <v>1641.2425337777779</v>
      </c>
      <c r="Q44" s="11">
        <f t="shared" si="2"/>
        <v>124.47476355555591</v>
      </c>
    </row>
    <row r="45" spans="6:17" x14ac:dyDescent="0.45">
      <c r="F45" s="19"/>
      <c r="G45" s="11">
        <v>0.9</v>
      </c>
      <c r="H45" s="11">
        <v>0</v>
      </c>
      <c r="I45" s="11">
        <f t="shared" si="4"/>
        <v>1769.4894840000004</v>
      </c>
      <c r="L45" s="19"/>
      <c r="M45" s="11">
        <v>0.9</v>
      </c>
      <c r="N45" s="11">
        <v>0</v>
      </c>
      <c r="O45" s="11">
        <f t="shared" si="3"/>
        <v>1637.6182760000002</v>
      </c>
      <c r="Q45" s="11">
        <f t="shared" si="2"/>
        <v>131.87120800000025</v>
      </c>
    </row>
    <row r="46" spans="6:17" x14ac:dyDescent="0.45">
      <c r="F46" s="19"/>
      <c r="G46" s="11">
        <v>1</v>
      </c>
      <c r="H46" s="11">
        <v>0</v>
      </c>
      <c r="I46" s="11">
        <f t="shared" si="4"/>
        <v>1773.2616706666672</v>
      </c>
      <c r="L46" s="19"/>
      <c r="M46" s="11">
        <v>1</v>
      </c>
      <c r="N46" s="11">
        <v>0</v>
      </c>
      <c r="O46" s="11">
        <f t="shared" si="3"/>
        <v>1633.9940182222224</v>
      </c>
      <c r="Q46" s="11">
        <f t="shared" si="2"/>
        <v>139.26765244444482</v>
      </c>
    </row>
    <row r="47" spans="6:17" x14ac:dyDescent="0.45">
      <c r="F47" s="19"/>
      <c r="G47" s="11">
        <v>1.1000000000000001</v>
      </c>
      <c r="H47" s="11">
        <v>0</v>
      </c>
      <c r="I47" s="11">
        <f t="shared" si="4"/>
        <v>1777.0338573333338</v>
      </c>
      <c r="L47" s="19"/>
      <c r="M47" s="11">
        <v>1.1000000000000001</v>
      </c>
      <c r="N47" s="11">
        <v>0</v>
      </c>
      <c r="O47" s="11">
        <f t="shared" si="3"/>
        <v>1630.3697604444446</v>
      </c>
      <c r="Q47" s="11">
        <f t="shared" si="2"/>
        <v>146.66409688888916</v>
      </c>
    </row>
    <row r="48" spans="6:17" x14ac:dyDescent="0.45">
      <c r="F48" s="19"/>
      <c r="G48" s="11">
        <v>1.2</v>
      </c>
      <c r="H48" s="11">
        <v>0</v>
      </c>
      <c r="I48" s="11">
        <f t="shared" si="4"/>
        <v>1780.8060440000004</v>
      </c>
      <c r="L48" s="19"/>
      <c r="M48" s="11">
        <v>1.2</v>
      </c>
      <c r="N48" s="11">
        <v>0</v>
      </c>
      <c r="O48" s="11">
        <f t="shared" si="3"/>
        <v>1626.7455026666669</v>
      </c>
      <c r="Q48" s="11">
        <f t="shared" si="2"/>
        <v>154.0605413333335</v>
      </c>
    </row>
    <row r="49" spans="6:17" x14ac:dyDescent="0.45">
      <c r="F49" s="19"/>
      <c r="G49" s="11">
        <v>1.3</v>
      </c>
      <c r="H49" s="11">
        <v>0</v>
      </c>
      <c r="I49" s="11">
        <f t="shared" si="4"/>
        <v>1784.5782306666672</v>
      </c>
      <c r="L49" s="19"/>
      <c r="M49" s="11">
        <v>1.3</v>
      </c>
      <c r="N49" s="11">
        <v>0</v>
      </c>
      <c r="O49" s="11">
        <f t="shared" si="3"/>
        <v>1623.1212448888891</v>
      </c>
      <c r="Q49" s="11">
        <f t="shared" si="2"/>
        <v>161.45698577777807</v>
      </c>
    </row>
    <row r="50" spans="6:17" x14ac:dyDescent="0.45">
      <c r="F50" s="19"/>
      <c r="G50" s="11">
        <v>1.4</v>
      </c>
      <c r="H50" s="11">
        <v>0</v>
      </c>
      <c r="I50" s="11">
        <f t="shared" si="4"/>
        <v>1788.3504173333338</v>
      </c>
      <c r="L50" s="19"/>
      <c r="M50" s="11">
        <v>1.4</v>
      </c>
      <c r="N50" s="11">
        <v>0</v>
      </c>
      <c r="O50" s="11">
        <f t="shared" si="3"/>
        <v>1619.4969871111114</v>
      </c>
      <c r="Q50" s="11">
        <f t="shared" si="2"/>
        <v>168.85343022222241</v>
      </c>
    </row>
    <row r="51" spans="6:17" x14ac:dyDescent="0.45">
      <c r="F51" s="19"/>
      <c r="G51" s="11">
        <v>1.5</v>
      </c>
      <c r="H51" s="11">
        <v>0</v>
      </c>
      <c r="I51" s="11">
        <f t="shared" si="4"/>
        <v>1792.1226040000004</v>
      </c>
      <c r="L51" s="19"/>
      <c r="M51" s="11">
        <v>1.5</v>
      </c>
      <c r="N51" s="11">
        <v>0</v>
      </c>
      <c r="O51" s="11">
        <f t="shared" si="3"/>
        <v>1615.8727293333336</v>
      </c>
      <c r="Q51" s="11">
        <f t="shared" si="2"/>
        <v>176.24987466666676</v>
      </c>
    </row>
    <row r="53" spans="6:17" x14ac:dyDescent="0.45">
      <c r="G53" s="12" t="s">
        <v>25</v>
      </c>
      <c r="H53" s="12" t="s">
        <v>38</v>
      </c>
      <c r="I53" s="12" t="s">
        <v>33</v>
      </c>
      <c r="M53" s="12" t="s">
        <v>30</v>
      </c>
      <c r="N53" s="12" t="s">
        <v>26</v>
      </c>
      <c r="O53" s="12" t="s">
        <v>33</v>
      </c>
      <c r="Q53" s="12" t="s">
        <v>34</v>
      </c>
    </row>
    <row r="54" spans="6:17" x14ac:dyDescent="0.45">
      <c r="F54" s="24" t="s">
        <v>22</v>
      </c>
      <c r="G54" s="11">
        <v>0</v>
      </c>
      <c r="H54" s="11">
        <v>0</v>
      </c>
      <c r="I54" s="11">
        <f>$B$14+(($B$1*H54*$B$3)/$B$10)*$B$5*$B$4-(($B$6*0.5*($B$18^2)*$B$7*$B$9)/2)</f>
        <v>1547.0229959999999</v>
      </c>
      <c r="L54" s="24" t="s">
        <v>29</v>
      </c>
      <c r="M54" s="11">
        <v>0</v>
      </c>
      <c r="N54" s="11">
        <v>0</v>
      </c>
      <c r="O54" s="11">
        <f>$B$15-(($B$1*N54*$B$3)/$B$10)*0.49*$B$4-(($B$6*0.5*($B$18^2)*$B$7*$B$9)/2)</f>
        <v>1489.1126039999997</v>
      </c>
      <c r="Q54" s="11">
        <f>I54-O54</f>
        <v>57.910392000000229</v>
      </c>
    </row>
    <row r="55" spans="6:17" x14ac:dyDescent="0.45">
      <c r="F55" s="24"/>
      <c r="G55" s="11">
        <v>0</v>
      </c>
      <c r="H55" s="11">
        <v>0.1</v>
      </c>
      <c r="I55" s="11">
        <f t="shared" ref="I55:I69" si="5">$B$14+(($B$1*H55*$B$3)/$B$10)*$B$5*$B$4-(($B$6*0.5*($B$18^2)*$B$7*$B$9)/2)</f>
        <v>1550.3681426666667</v>
      </c>
      <c r="L55" s="24"/>
      <c r="M55" s="11">
        <v>0</v>
      </c>
      <c r="N55" s="11">
        <v>0.1</v>
      </c>
      <c r="O55" s="11">
        <f>$B$15-(($B$1*N55*$B$3)/$B$10)*0.49*$B$4-(($B$6*0.5*($B$18^2)*$B$7*$B$9)/2)</f>
        <v>1485.8986395555553</v>
      </c>
      <c r="Q55" s="11">
        <f>I55-O55</f>
        <v>64.469503111111408</v>
      </c>
    </row>
    <row r="56" spans="6:17" x14ac:dyDescent="0.45">
      <c r="F56" s="24"/>
      <c r="G56" s="11">
        <v>0</v>
      </c>
      <c r="H56" s="11">
        <v>0.2</v>
      </c>
      <c r="I56" s="11">
        <f t="shared" si="5"/>
        <v>1553.7132893333333</v>
      </c>
      <c r="L56" s="24"/>
      <c r="M56" s="11">
        <v>0</v>
      </c>
      <c r="N56" s="11">
        <v>0.2</v>
      </c>
      <c r="O56" s="11">
        <f t="shared" ref="O56:O69" si="6">$B$15-(($B$1*N56*$B$3)/$B$10)*0.49*$B$4-(($B$6*0.5*($B$18^2)*$B$7*$B$9)/2)</f>
        <v>1482.6846751111109</v>
      </c>
      <c r="Q56" s="11">
        <f t="shared" ref="Q56:Q69" si="7">I56-O56</f>
        <v>71.028614222222359</v>
      </c>
    </row>
    <row r="57" spans="6:17" x14ac:dyDescent="0.45">
      <c r="F57" s="24"/>
      <c r="G57" s="11">
        <v>0</v>
      </c>
      <c r="H57" s="11">
        <v>0.3</v>
      </c>
      <c r="I57" s="11">
        <f t="shared" si="5"/>
        <v>1557.058436</v>
      </c>
      <c r="L57" s="24"/>
      <c r="M57" s="11">
        <v>0</v>
      </c>
      <c r="N57" s="11">
        <v>0.3</v>
      </c>
      <c r="O57" s="11">
        <f t="shared" si="6"/>
        <v>1479.4707106666663</v>
      </c>
      <c r="Q57" s="11">
        <f t="shared" si="7"/>
        <v>77.587725333333765</v>
      </c>
    </row>
    <row r="58" spans="6:17" x14ac:dyDescent="0.45">
      <c r="F58" s="24"/>
      <c r="G58" s="11">
        <v>0</v>
      </c>
      <c r="H58" s="11">
        <v>0.4</v>
      </c>
      <c r="I58" s="11">
        <f t="shared" si="5"/>
        <v>1560.4035826666666</v>
      </c>
      <c r="L58" s="24"/>
      <c r="M58" s="11">
        <v>0</v>
      </c>
      <c r="N58" s="11">
        <v>0.4</v>
      </c>
      <c r="O58" s="11">
        <f t="shared" si="6"/>
        <v>1476.2567462222219</v>
      </c>
      <c r="Q58" s="11">
        <f t="shared" si="7"/>
        <v>84.146836444444716</v>
      </c>
    </row>
    <row r="59" spans="6:17" x14ac:dyDescent="0.45">
      <c r="F59" s="24"/>
      <c r="G59" s="11">
        <v>0</v>
      </c>
      <c r="H59" s="11">
        <v>0.5</v>
      </c>
      <c r="I59" s="11">
        <f t="shared" si="5"/>
        <v>1563.7487293333334</v>
      </c>
      <c r="L59" s="24"/>
      <c r="M59" s="11">
        <v>0</v>
      </c>
      <c r="N59" s="11">
        <v>0.5</v>
      </c>
      <c r="O59" s="11">
        <f t="shared" si="6"/>
        <v>1473.0427817777775</v>
      </c>
      <c r="Q59" s="11">
        <f t="shared" si="7"/>
        <v>90.705947555555895</v>
      </c>
    </row>
    <row r="60" spans="6:17" x14ac:dyDescent="0.45">
      <c r="F60" s="24"/>
      <c r="G60" s="11">
        <v>0</v>
      </c>
      <c r="H60" s="11">
        <v>0.6</v>
      </c>
      <c r="I60" s="11">
        <f t="shared" si="5"/>
        <v>1567.0938759999999</v>
      </c>
      <c r="L60" s="24"/>
      <c r="M60" s="11">
        <v>0</v>
      </c>
      <c r="N60" s="11">
        <v>0.6</v>
      </c>
      <c r="O60" s="11">
        <f t="shared" si="6"/>
        <v>1469.8288173333331</v>
      </c>
      <c r="Q60" s="11">
        <f t="shared" si="7"/>
        <v>97.265058666666846</v>
      </c>
    </row>
    <row r="61" spans="6:17" x14ac:dyDescent="0.45">
      <c r="F61" s="24"/>
      <c r="G61" s="11">
        <v>0</v>
      </c>
      <c r="H61" s="11">
        <v>0.7</v>
      </c>
      <c r="I61" s="11">
        <f t="shared" si="5"/>
        <v>1570.4390226666667</v>
      </c>
      <c r="L61" s="24"/>
      <c r="M61" s="11">
        <v>0</v>
      </c>
      <c r="N61" s="11">
        <v>0.7</v>
      </c>
      <c r="O61" s="11">
        <f t="shared" si="6"/>
        <v>1466.6148528888887</v>
      </c>
      <c r="Q61" s="11">
        <f t="shared" si="7"/>
        <v>103.82416977777802</v>
      </c>
    </row>
    <row r="62" spans="6:17" x14ac:dyDescent="0.45">
      <c r="F62" s="24"/>
      <c r="G62" s="11">
        <v>0</v>
      </c>
      <c r="H62" s="11">
        <v>0.8</v>
      </c>
      <c r="I62" s="11">
        <f t="shared" si="5"/>
        <v>1573.7841693333332</v>
      </c>
      <c r="L62" s="24"/>
      <c r="M62" s="11">
        <v>0</v>
      </c>
      <c r="N62" s="11">
        <v>0.8</v>
      </c>
      <c r="O62" s="11">
        <f t="shared" si="6"/>
        <v>1463.400888444444</v>
      </c>
      <c r="Q62" s="11">
        <f t="shared" si="7"/>
        <v>110.3832808888892</v>
      </c>
    </row>
    <row r="63" spans="6:17" x14ac:dyDescent="0.45">
      <c r="F63" s="24"/>
      <c r="G63" s="11">
        <v>0</v>
      </c>
      <c r="H63" s="11">
        <v>0.9</v>
      </c>
      <c r="I63" s="11">
        <f t="shared" si="5"/>
        <v>1577.129316</v>
      </c>
      <c r="L63" s="24"/>
      <c r="M63" s="11">
        <v>0</v>
      </c>
      <c r="N63" s="11">
        <v>0.9</v>
      </c>
      <c r="O63" s="11">
        <f t="shared" si="6"/>
        <v>1460.1869239999996</v>
      </c>
      <c r="Q63" s="11">
        <f t="shared" si="7"/>
        <v>116.94239200000038</v>
      </c>
    </row>
    <row r="64" spans="6:17" x14ac:dyDescent="0.45">
      <c r="F64" s="24"/>
      <c r="G64" s="11">
        <v>0</v>
      </c>
      <c r="H64" s="11">
        <v>1</v>
      </c>
      <c r="I64" s="11">
        <f t="shared" si="5"/>
        <v>1580.4744626666666</v>
      </c>
      <c r="L64" s="24"/>
      <c r="M64" s="11">
        <v>0</v>
      </c>
      <c r="N64" s="11">
        <v>1</v>
      </c>
      <c r="O64" s="11">
        <f t="shared" si="6"/>
        <v>1456.9729595555552</v>
      </c>
      <c r="Q64" s="11">
        <f t="shared" si="7"/>
        <v>123.50150311111133</v>
      </c>
    </row>
    <row r="65" spans="6:17" x14ac:dyDescent="0.45">
      <c r="F65" s="24"/>
      <c r="G65" s="11">
        <v>0</v>
      </c>
      <c r="H65" s="11">
        <v>1.1000000000000001</v>
      </c>
      <c r="I65" s="11">
        <f t="shared" si="5"/>
        <v>1583.8196093333333</v>
      </c>
      <c r="L65" s="24"/>
      <c r="M65" s="11">
        <v>0</v>
      </c>
      <c r="N65" s="11">
        <v>1.1000000000000001</v>
      </c>
      <c r="O65" s="11">
        <f t="shared" si="6"/>
        <v>1453.7589951111108</v>
      </c>
      <c r="Q65" s="11">
        <f t="shared" si="7"/>
        <v>130.06061422222251</v>
      </c>
    </row>
    <row r="66" spans="6:17" x14ac:dyDescent="0.45">
      <c r="F66" s="24"/>
      <c r="G66" s="11">
        <v>0</v>
      </c>
      <c r="H66" s="11">
        <v>1.2</v>
      </c>
      <c r="I66" s="11">
        <f t="shared" si="5"/>
        <v>1587.1647559999999</v>
      </c>
      <c r="L66" s="24"/>
      <c r="M66" s="11">
        <v>0</v>
      </c>
      <c r="N66" s="11">
        <v>1.2</v>
      </c>
      <c r="O66" s="11">
        <f t="shared" si="6"/>
        <v>1450.5450306666664</v>
      </c>
      <c r="Q66" s="11">
        <f t="shared" si="7"/>
        <v>136.61972533333346</v>
      </c>
    </row>
    <row r="67" spans="6:17" x14ac:dyDescent="0.45">
      <c r="F67" s="24"/>
      <c r="G67" s="11">
        <v>0</v>
      </c>
      <c r="H67" s="11">
        <v>1.3</v>
      </c>
      <c r="I67" s="11">
        <f t="shared" si="5"/>
        <v>1590.5099026666667</v>
      </c>
      <c r="L67" s="24"/>
      <c r="M67" s="11">
        <v>0</v>
      </c>
      <c r="N67" s="11">
        <v>1.3</v>
      </c>
      <c r="O67" s="11">
        <f t="shared" si="6"/>
        <v>1447.331066222222</v>
      </c>
      <c r="Q67" s="11">
        <f t="shared" si="7"/>
        <v>143.17883644444464</v>
      </c>
    </row>
    <row r="68" spans="6:17" x14ac:dyDescent="0.45">
      <c r="F68" s="24"/>
      <c r="G68" s="11">
        <v>0</v>
      </c>
      <c r="H68" s="11">
        <v>1.4</v>
      </c>
      <c r="I68" s="11">
        <f t="shared" si="5"/>
        <v>1593.8550493333332</v>
      </c>
      <c r="L68" s="24"/>
      <c r="M68" s="11">
        <v>0</v>
      </c>
      <c r="N68" s="11">
        <v>1.4</v>
      </c>
      <c r="O68" s="11">
        <f t="shared" si="6"/>
        <v>1444.1171017777774</v>
      </c>
      <c r="Q68" s="11">
        <f t="shared" si="7"/>
        <v>149.73794755555582</v>
      </c>
    </row>
    <row r="69" spans="6:17" x14ac:dyDescent="0.45">
      <c r="F69" s="24"/>
      <c r="G69" s="11">
        <v>0</v>
      </c>
      <c r="H69" s="11">
        <v>1.5</v>
      </c>
      <c r="I69" s="11">
        <f t="shared" si="5"/>
        <v>1597.200196</v>
      </c>
      <c r="L69" s="24"/>
      <c r="M69" s="11">
        <v>0</v>
      </c>
      <c r="N69" s="11">
        <v>1.5</v>
      </c>
      <c r="O69" s="11">
        <f t="shared" si="6"/>
        <v>1440.903137333333</v>
      </c>
      <c r="Q69" s="11">
        <f t="shared" si="7"/>
        <v>156.297058666667</v>
      </c>
    </row>
    <row r="70" spans="6:17" x14ac:dyDescent="0.45">
      <c r="G70" s="12" t="s">
        <v>32</v>
      </c>
      <c r="H70" s="12" t="s">
        <v>26</v>
      </c>
      <c r="I70" s="12" t="s">
        <v>33</v>
      </c>
      <c r="M70" s="12" t="s">
        <v>32</v>
      </c>
      <c r="N70" s="12" t="s">
        <v>26</v>
      </c>
      <c r="O70" s="12" t="s">
        <v>33</v>
      </c>
      <c r="Q70" s="12" t="s">
        <v>35</v>
      </c>
    </row>
    <row r="71" spans="6:17" x14ac:dyDescent="0.45">
      <c r="F71" s="24" t="s">
        <v>24</v>
      </c>
      <c r="G71" s="11">
        <v>0</v>
      </c>
      <c r="H71" s="11">
        <v>0</v>
      </c>
      <c r="I71" s="11">
        <f>$D$14+(($B$1*H71*$B$3)/$B$10)*$B$5*0.53-(($B$6*0.5*($B$18^2)*$B$7*$B$9)/2)</f>
        <v>1735.5398040000005</v>
      </c>
      <c r="L71" s="24" t="s">
        <v>31</v>
      </c>
      <c r="M71" s="11">
        <v>0</v>
      </c>
      <c r="N71" s="11">
        <v>0</v>
      </c>
      <c r="O71" s="11">
        <f>$D$15-(($B$1*N71*$B$3)/$B$10)*0.49*0.53-(($B$6*0.5*($B$18^2)*$B$7*$B$9)/2)</f>
        <v>1670.2365960000002</v>
      </c>
      <c r="Q71" s="11">
        <f t="shared" ref="Q71:Q86" si="8">I71-O71</f>
        <v>65.303208000000268</v>
      </c>
    </row>
    <row r="72" spans="6:17" x14ac:dyDescent="0.45">
      <c r="F72" s="24"/>
      <c r="G72" s="11">
        <v>0</v>
      </c>
      <c r="H72" s="11">
        <v>0.1</v>
      </c>
      <c r="I72" s="11">
        <f t="shared" ref="I72:I86" si="9">$D$14+(($B$1*H72*$B$3)/$B$10)*$B$5*0.53-(($B$6*0.5*($B$18^2)*$B$7*$B$9)/2)</f>
        <v>1739.311990666667</v>
      </c>
      <c r="L72" s="24"/>
      <c r="M72" s="11">
        <v>0</v>
      </c>
      <c r="N72" s="11">
        <v>0.1</v>
      </c>
      <c r="O72" s="11">
        <f>$D$15-(($B$1*N72*$B$3)/$B$10)*0.49*0.53-(($B$6*0.5*($B$18^2)*$B$7*$B$9)/2)</f>
        <v>1666.6123382222224</v>
      </c>
      <c r="Q72" s="11">
        <f t="shared" si="8"/>
        <v>72.69965244444461</v>
      </c>
    </row>
    <row r="73" spans="6:17" x14ac:dyDescent="0.45">
      <c r="F73" s="24"/>
      <c r="G73" s="11">
        <v>0</v>
      </c>
      <c r="H73" s="11">
        <v>0.2</v>
      </c>
      <c r="I73" s="11">
        <f t="shared" si="9"/>
        <v>1743.0841773333339</v>
      </c>
      <c r="L73" s="24"/>
      <c r="M73" s="11">
        <v>0</v>
      </c>
      <c r="N73" s="11">
        <v>0.2</v>
      </c>
      <c r="O73" s="11">
        <f t="shared" ref="O73:O86" si="10">$D$15-(($B$1*N73*$B$3)/$B$10)*0.49*0.53-(($B$6*0.5*($B$18^2)*$B$7*$B$9)/2)</f>
        <v>1662.9880804444447</v>
      </c>
      <c r="Q73" s="11">
        <f t="shared" si="8"/>
        <v>80.096096888889178</v>
      </c>
    </row>
    <row r="74" spans="6:17" x14ac:dyDescent="0.45">
      <c r="F74" s="24"/>
      <c r="G74" s="11">
        <v>0</v>
      </c>
      <c r="H74" s="11">
        <v>0.3</v>
      </c>
      <c r="I74" s="11">
        <f t="shared" si="9"/>
        <v>1746.8563640000004</v>
      </c>
      <c r="L74" s="24"/>
      <c r="M74" s="11">
        <v>0</v>
      </c>
      <c r="N74" s="11">
        <v>0.3</v>
      </c>
      <c r="O74" s="11">
        <f t="shared" si="10"/>
        <v>1659.3638226666669</v>
      </c>
      <c r="Q74" s="11">
        <f t="shared" si="8"/>
        <v>87.49254133333352</v>
      </c>
    </row>
    <row r="75" spans="6:17" x14ac:dyDescent="0.45">
      <c r="F75" s="24"/>
      <c r="G75" s="11">
        <v>0</v>
      </c>
      <c r="H75" s="11">
        <v>0.4</v>
      </c>
      <c r="I75" s="11">
        <f t="shared" si="9"/>
        <v>1750.628550666667</v>
      </c>
      <c r="L75" s="24"/>
      <c r="M75" s="11">
        <v>0</v>
      </c>
      <c r="N75" s="11">
        <v>0.4</v>
      </c>
      <c r="O75" s="11">
        <f t="shared" si="10"/>
        <v>1655.7395648888892</v>
      </c>
      <c r="Q75" s="11">
        <f t="shared" si="8"/>
        <v>94.888985777777862</v>
      </c>
    </row>
    <row r="76" spans="6:17" x14ac:dyDescent="0.45">
      <c r="F76" s="24"/>
      <c r="G76" s="11">
        <v>0</v>
      </c>
      <c r="H76" s="11">
        <v>0.5</v>
      </c>
      <c r="I76" s="11">
        <f t="shared" si="9"/>
        <v>1754.4007373333338</v>
      </c>
      <c r="L76" s="24"/>
      <c r="M76" s="11">
        <v>0</v>
      </c>
      <c r="N76" s="11">
        <v>0.5</v>
      </c>
      <c r="O76" s="11">
        <f t="shared" si="10"/>
        <v>1652.1153071111114</v>
      </c>
      <c r="Q76" s="11">
        <f t="shared" si="8"/>
        <v>102.28543022222243</v>
      </c>
    </row>
    <row r="77" spans="6:17" x14ac:dyDescent="0.45">
      <c r="F77" s="24"/>
      <c r="G77" s="11">
        <v>0</v>
      </c>
      <c r="H77" s="11">
        <v>0.6</v>
      </c>
      <c r="I77" s="11">
        <f t="shared" si="9"/>
        <v>1758.1729240000004</v>
      </c>
      <c r="L77" s="24"/>
      <c r="M77" s="11">
        <v>0</v>
      </c>
      <c r="N77" s="11">
        <v>0.6</v>
      </c>
      <c r="O77" s="11">
        <f t="shared" si="10"/>
        <v>1648.4910493333334</v>
      </c>
      <c r="Q77" s="11">
        <f t="shared" si="8"/>
        <v>109.681874666667</v>
      </c>
    </row>
    <row r="78" spans="6:17" x14ac:dyDescent="0.45">
      <c r="F78" s="24"/>
      <c r="G78" s="11">
        <v>0</v>
      </c>
      <c r="H78" s="11">
        <v>0.7</v>
      </c>
      <c r="I78" s="11">
        <f t="shared" si="9"/>
        <v>1761.945110666667</v>
      </c>
      <c r="L78" s="24"/>
      <c r="M78" s="11">
        <v>0</v>
      </c>
      <c r="N78" s="11">
        <v>0.7</v>
      </c>
      <c r="O78" s="11">
        <f t="shared" si="10"/>
        <v>1644.8667915555557</v>
      </c>
      <c r="Q78" s="11">
        <f t="shared" si="8"/>
        <v>117.07831911111134</v>
      </c>
    </row>
    <row r="79" spans="6:17" x14ac:dyDescent="0.45">
      <c r="F79" s="24"/>
      <c r="G79" s="11">
        <v>0</v>
      </c>
      <c r="H79" s="11">
        <v>0.8</v>
      </c>
      <c r="I79" s="11">
        <f t="shared" si="9"/>
        <v>1765.7172973333338</v>
      </c>
      <c r="L79" s="24"/>
      <c r="M79" s="11">
        <v>0</v>
      </c>
      <c r="N79" s="11">
        <v>0.8</v>
      </c>
      <c r="O79" s="11">
        <f t="shared" si="10"/>
        <v>1641.2425337777779</v>
      </c>
      <c r="Q79" s="11">
        <f t="shared" si="8"/>
        <v>124.47476355555591</v>
      </c>
    </row>
    <row r="80" spans="6:17" x14ac:dyDescent="0.45">
      <c r="F80" s="24"/>
      <c r="G80" s="11">
        <v>0</v>
      </c>
      <c r="H80" s="11">
        <v>0.9</v>
      </c>
      <c r="I80" s="11">
        <f t="shared" si="9"/>
        <v>1769.4894840000004</v>
      </c>
      <c r="L80" s="24"/>
      <c r="M80" s="11">
        <v>0</v>
      </c>
      <c r="N80" s="11">
        <v>0.9</v>
      </c>
      <c r="O80" s="11">
        <f t="shared" si="10"/>
        <v>1637.6182760000002</v>
      </c>
      <c r="Q80" s="11">
        <f t="shared" si="8"/>
        <v>131.87120800000025</v>
      </c>
    </row>
    <row r="81" spans="5:17" x14ac:dyDescent="0.45">
      <c r="F81" s="24"/>
      <c r="G81" s="11">
        <v>0</v>
      </c>
      <c r="H81" s="11">
        <v>1</v>
      </c>
      <c r="I81" s="11">
        <f t="shared" si="9"/>
        <v>1773.2616706666672</v>
      </c>
      <c r="L81" s="24"/>
      <c r="M81" s="11">
        <v>0</v>
      </c>
      <c r="N81" s="11">
        <v>1</v>
      </c>
      <c r="O81" s="11">
        <f t="shared" si="10"/>
        <v>1633.9940182222224</v>
      </c>
      <c r="Q81" s="11">
        <f t="shared" si="8"/>
        <v>139.26765244444482</v>
      </c>
    </row>
    <row r="82" spans="5:17" x14ac:dyDescent="0.45">
      <c r="F82" s="24"/>
      <c r="G82" s="11">
        <v>0</v>
      </c>
      <c r="H82" s="11">
        <v>1.1000000000000001</v>
      </c>
      <c r="I82" s="11">
        <f t="shared" si="9"/>
        <v>1777.0338573333338</v>
      </c>
      <c r="L82" s="24"/>
      <c r="M82" s="11">
        <v>0</v>
      </c>
      <c r="N82" s="11">
        <v>1.1000000000000001</v>
      </c>
      <c r="O82" s="11">
        <f t="shared" si="10"/>
        <v>1630.3697604444446</v>
      </c>
      <c r="Q82" s="11">
        <f t="shared" si="8"/>
        <v>146.66409688888916</v>
      </c>
    </row>
    <row r="83" spans="5:17" x14ac:dyDescent="0.45">
      <c r="F83" s="24"/>
      <c r="G83" s="11">
        <v>0</v>
      </c>
      <c r="H83" s="11">
        <v>1.2</v>
      </c>
      <c r="I83" s="11">
        <f t="shared" si="9"/>
        <v>1780.8060440000004</v>
      </c>
      <c r="L83" s="24"/>
      <c r="M83" s="11">
        <v>0</v>
      </c>
      <c r="N83" s="11">
        <v>1.2</v>
      </c>
      <c r="O83" s="11">
        <f t="shared" si="10"/>
        <v>1626.7455026666669</v>
      </c>
      <c r="Q83" s="11">
        <f t="shared" si="8"/>
        <v>154.0605413333335</v>
      </c>
    </row>
    <row r="84" spans="5:17" x14ac:dyDescent="0.45">
      <c r="F84" s="24"/>
      <c r="G84" s="11">
        <v>0</v>
      </c>
      <c r="H84" s="11">
        <v>1.3</v>
      </c>
      <c r="I84" s="11">
        <f t="shared" si="9"/>
        <v>1784.5782306666672</v>
      </c>
      <c r="L84" s="24"/>
      <c r="M84" s="11">
        <v>0</v>
      </c>
      <c r="N84" s="11">
        <v>1.3</v>
      </c>
      <c r="O84" s="11">
        <f t="shared" si="10"/>
        <v>1623.1212448888891</v>
      </c>
      <c r="Q84" s="11">
        <f t="shared" si="8"/>
        <v>161.45698577777807</v>
      </c>
    </row>
    <row r="85" spans="5:17" x14ac:dyDescent="0.45">
      <c r="F85" s="24"/>
      <c r="G85" s="11">
        <v>0</v>
      </c>
      <c r="H85" s="11">
        <v>1.4</v>
      </c>
      <c r="I85" s="11">
        <f t="shared" si="9"/>
        <v>1788.3504173333338</v>
      </c>
      <c r="L85" s="24"/>
      <c r="M85" s="11">
        <v>0</v>
      </c>
      <c r="N85" s="11">
        <v>1.4</v>
      </c>
      <c r="O85" s="11">
        <f t="shared" si="10"/>
        <v>1619.4969871111114</v>
      </c>
      <c r="Q85" s="11">
        <f t="shared" si="8"/>
        <v>168.85343022222241</v>
      </c>
    </row>
    <row r="86" spans="5:17" x14ac:dyDescent="0.45">
      <c r="F86" s="24"/>
      <c r="G86" s="11">
        <v>0</v>
      </c>
      <c r="H86" s="11">
        <v>1.5</v>
      </c>
      <c r="I86" s="11">
        <f t="shared" si="9"/>
        <v>1792.1226040000004</v>
      </c>
      <c r="L86" s="24"/>
      <c r="M86" s="11">
        <v>0</v>
      </c>
      <c r="N86" s="11">
        <v>1.5</v>
      </c>
      <c r="O86" s="11">
        <f t="shared" si="10"/>
        <v>1615.8727293333336</v>
      </c>
      <c r="Q86" s="11">
        <f t="shared" si="8"/>
        <v>176.24987466666676</v>
      </c>
    </row>
    <row r="88" spans="5:17" x14ac:dyDescent="0.45">
      <c r="E88" s="14" t="s">
        <v>37</v>
      </c>
      <c r="G88" s="14" t="s">
        <v>25</v>
      </c>
      <c r="H88" s="14" t="s">
        <v>26</v>
      </c>
      <c r="I88" s="14" t="s">
        <v>33</v>
      </c>
      <c r="K88" s="14" t="s">
        <v>37</v>
      </c>
      <c r="M88" s="14" t="s">
        <v>30</v>
      </c>
      <c r="N88" s="14" t="s">
        <v>26</v>
      </c>
      <c r="O88" s="14" t="s">
        <v>33</v>
      </c>
      <c r="Q88" s="14" t="s">
        <v>34</v>
      </c>
    </row>
    <row r="89" spans="5:17" x14ac:dyDescent="0.45">
      <c r="E89" s="11">
        <v>0</v>
      </c>
      <c r="F89" s="20" t="s">
        <v>22</v>
      </c>
      <c r="G89" s="11">
        <v>0</v>
      </c>
      <c r="H89" s="11">
        <v>0</v>
      </c>
      <c r="I89" s="11">
        <f>$B$14-(($B$6*0.5*(E89^2)*$B$7*$B$9)/2)</f>
        <v>1476.7149959999999</v>
      </c>
      <c r="K89" s="11">
        <v>0</v>
      </c>
      <c r="L89" s="22" t="s">
        <v>29</v>
      </c>
      <c r="M89" s="11">
        <v>0</v>
      </c>
      <c r="N89" s="11">
        <v>0</v>
      </c>
      <c r="O89" s="11">
        <f>$B$15-(($B$6*0.5*(K89^2)*$B$7*$B$9)/2)</f>
        <v>1418.8046039999997</v>
      </c>
      <c r="Q89" s="11">
        <f>I89-O89</f>
        <v>57.910392000000229</v>
      </c>
    </row>
    <row r="90" spans="5:17" x14ac:dyDescent="0.45">
      <c r="E90" s="11">
        <v>1</v>
      </c>
      <c r="F90" s="21"/>
      <c r="G90" s="11">
        <v>0</v>
      </c>
      <c r="H90" s="11">
        <v>0</v>
      </c>
      <c r="I90" s="11">
        <f t="shared" ref="I90:I119" si="11">$B$14-(($B$6*0.5*(E90^2)*$B$7*$B$9)/2)</f>
        <v>1476.7931159999998</v>
      </c>
      <c r="K90" s="11">
        <v>1</v>
      </c>
      <c r="L90" s="23"/>
      <c r="M90" s="11">
        <v>0</v>
      </c>
      <c r="N90" s="11">
        <v>0</v>
      </c>
      <c r="O90" s="11">
        <f t="shared" ref="O90:O119" si="12">$B$15-(($B$6*0.5*(K90^2)*$B$7*$B$9)/2)</f>
        <v>1418.8827239999996</v>
      </c>
      <c r="Q90" s="11">
        <f>I90-O90</f>
        <v>57.910392000000229</v>
      </c>
    </row>
    <row r="91" spans="5:17" x14ac:dyDescent="0.45">
      <c r="E91" s="11">
        <v>2</v>
      </c>
      <c r="F91" s="21"/>
      <c r="G91" s="11">
        <v>0</v>
      </c>
      <c r="H91" s="11">
        <v>0</v>
      </c>
      <c r="I91" s="11">
        <f t="shared" si="11"/>
        <v>1477.027476</v>
      </c>
      <c r="K91" s="11">
        <v>2</v>
      </c>
      <c r="L91" s="23"/>
      <c r="M91" s="11">
        <v>0</v>
      </c>
      <c r="N91" s="11">
        <v>0</v>
      </c>
      <c r="O91" s="11">
        <f t="shared" si="12"/>
        <v>1419.1170839999997</v>
      </c>
      <c r="Q91" s="11">
        <f t="shared" ref="Q91:Q119" si="13">I91-O91</f>
        <v>57.910392000000229</v>
      </c>
    </row>
    <row r="92" spans="5:17" x14ac:dyDescent="0.45">
      <c r="E92" s="11">
        <v>3</v>
      </c>
      <c r="F92" s="21"/>
      <c r="G92" s="11">
        <v>0</v>
      </c>
      <c r="H92" s="11">
        <v>0</v>
      </c>
      <c r="I92" s="11">
        <f t="shared" si="11"/>
        <v>1477.4180759999999</v>
      </c>
      <c r="K92" s="11">
        <v>3</v>
      </c>
      <c r="L92" s="23"/>
      <c r="M92" s="11">
        <v>0</v>
      </c>
      <c r="N92" s="11">
        <v>0</v>
      </c>
      <c r="O92" s="11">
        <f t="shared" si="12"/>
        <v>1419.5076839999997</v>
      </c>
      <c r="Q92" s="11">
        <f t="shared" si="13"/>
        <v>57.910392000000229</v>
      </c>
    </row>
    <row r="93" spans="5:17" x14ac:dyDescent="0.45">
      <c r="E93" s="11">
        <v>4</v>
      </c>
      <c r="F93" s="21"/>
      <c r="G93" s="11">
        <v>0</v>
      </c>
      <c r="H93" s="11">
        <v>0</v>
      </c>
      <c r="I93" s="11">
        <f t="shared" si="11"/>
        <v>1477.9649159999999</v>
      </c>
      <c r="K93" s="11">
        <v>4</v>
      </c>
      <c r="L93" s="23"/>
      <c r="M93" s="11">
        <v>0</v>
      </c>
      <c r="N93" s="11">
        <v>0</v>
      </c>
      <c r="O93" s="11">
        <f t="shared" si="12"/>
        <v>1420.0545239999997</v>
      </c>
      <c r="Q93" s="11">
        <f t="shared" si="13"/>
        <v>57.910392000000229</v>
      </c>
    </row>
    <row r="94" spans="5:17" x14ac:dyDescent="0.45">
      <c r="E94" s="11">
        <v>5</v>
      </c>
      <c r="F94" s="21"/>
      <c r="G94" s="11">
        <v>0</v>
      </c>
      <c r="H94" s="11">
        <v>0</v>
      </c>
      <c r="I94" s="11">
        <f t="shared" si="11"/>
        <v>1478.6679959999999</v>
      </c>
      <c r="K94" s="11">
        <v>5</v>
      </c>
      <c r="L94" s="23"/>
      <c r="M94" s="11">
        <v>0</v>
      </c>
      <c r="N94" s="11">
        <v>0</v>
      </c>
      <c r="O94" s="11">
        <f t="shared" si="12"/>
        <v>1420.7576039999997</v>
      </c>
      <c r="Q94" s="11">
        <f t="shared" si="13"/>
        <v>57.910392000000229</v>
      </c>
    </row>
    <row r="95" spans="5:17" x14ac:dyDescent="0.45">
      <c r="E95" s="11">
        <v>6</v>
      </c>
      <c r="F95" s="21"/>
      <c r="G95" s="11">
        <v>0</v>
      </c>
      <c r="H95" s="11">
        <v>0</v>
      </c>
      <c r="I95" s="11">
        <f t="shared" si="11"/>
        <v>1479.5273159999999</v>
      </c>
      <c r="K95" s="11">
        <v>6</v>
      </c>
      <c r="L95" s="23"/>
      <c r="M95" s="11">
        <v>0</v>
      </c>
      <c r="N95" s="11">
        <v>0</v>
      </c>
      <c r="O95" s="11">
        <f t="shared" si="12"/>
        <v>1421.6169239999997</v>
      </c>
      <c r="Q95" s="11">
        <f t="shared" si="13"/>
        <v>57.910392000000229</v>
      </c>
    </row>
    <row r="96" spans="5:17" x14ac:dyDescent="0.45">
      <c r="E96" s="11">
        <v>7</v>
      </c>
      <c r="F96" s="21"/>
      <c r="G96" s="11">
        <v>0</v>
      </c>
      <c r="H96" s="11">
        <v>0</v>
      </c>
      <c r="I96" s="11">
        <f t="shared" si="11"/>
        <v>1480.542876</v>
      </c>
      <c r="K96" s="11">
        <v>7</v>
      </c>
      <c r="L96" s="23"/>
      <c r="M96" s="11">
        <v>0</v>
      </c>
      <c r="N96" s="11">
        <v>0</v>
      </c>
      <c r="O96" s="11">
        <f t="shared" si="12"/>
        <v>1422.6324839999997</v>
      </c>
      <c r="Q96" s="11">
        <f t="shared" si="13"/>
        <v>57.910392000000229</v>
      </c>
    </row>
    <row r="97" spans="5:17" x14ac:dyDescent="0.45">
      <c r="E97" s="11">
        <v>8</v>
      </c>
      <c r="F97" s="21"/>
      <c r="G97" s="11">
        <v>0</v>
      </c>
      <c r="H97" s="11">
        <v>0</v>
      </c>
      <c r="I97" s="11">
        <f t="shared" si="11"/>
        <v>1481.7146759999998</v>
      </c>
      <c r="K97" s="11">
        <v>8</v>
      </c>
      <c r="L97" s="23"/>
      <c r="M97" s="11">
        <v>0</v>
      </c>
      <c r="N97" s="11">
        <v>0</v>
      </c>
      <c r="O97" s="11">
        <f t="shared" si="12"/>
        <v>1423.8042839999996</v>
      </c>
      <c r="Q97" s="11">
        <f t="shared" si="13"/>
        <v>57.910392000000229</v>
      </c>
    </row>
    <row r="98" spans="5:17" x14ac:dyDescent="0.45">
      <c r="E98" s="11">
        <v>9</v>
      </c>
      <c r="F98" s="21"/>
      <c r="G98" s="11">
        <v>0</v>
      </c>
      <c r="H98" s="11">
        <v>0</v>
      </c>
      <c r="I98" s="11">
        <f t="shared" si="11"/>
        <v>1483.0427159999999</v>
      </c>
      <c r="K98" s="11">
        <v>9</v>
      </c>
      <c r="L98" s="23"/>
      <c r="M98" s="11">
        <v>0</v>
      </c>
      <c r="N98" s="11">
        <v>0</v>
      </c>
      <c r="O98" s="11">
        <f t="shared" si="12"/>
        <v>1425.1323239999997</v>
      </c>
      <c r="Q98" s="11">
        <f t="shared" si="13"/>
        <v>57.910392000000229</v>
      </c>
    </row>
    <row r="99" spans="5:17" x14ac:dyDescent="0.45">
      <c r="E99" s="11">
        <v>10</v>
      </c>
      <c r="F99" s="21"/>
      <c r="G99" s="11">
        <v>0</v>
      </c>
      <c r="H99" s="11">
        <v>0</v>
      </c>
      <c r="I99" s="11">
        <f t="shared" si="11"/>
        <v>1484.5269959999998</v>
      </c>
      <c r="K99" s="11">
        <v>10</v>
      </c>
      <c r="L99" s="23"/>
      <c r="M99" s="11">
        <v>0</v>
      </c>
      <c r="N99" s="11">
        <v>0</v>
      </c>
      <c r="O99" s="11">
        <f t="shared" si="12"/>
        <v>1426.6166039999996</v>
      </c>
      <c r="Q99" s="11">
        <f t="shared" si="13"/>
        <v>57.910392000000229</v>
      </c>
    </row>
    <row r="100" spans="5:17" x14ac:dyDescent="0.45">
      <c r="E100" s="11">
        <v>11</v>
      </c>
      <c r="F100" s="21"/>
      <c r="G100" s="11">
        <v>0</v>
      </c>
      <c r="H100" s="11">
        <v>0</v>
      </c>
      <c r="I100" s="11">
        <f t="shared" si="11"/>
        <v>1486.167516</v>
      </c>
      <c r="K100" s="11">
        <v>11</v>
      </c>
      <c r="L100" s="23"/>
      <c r="M100" s="11">
        <v>0</v>
      </c>
      <c r="N100" s="11">
        <v>0</v>
      </c>
      <c r="O100" s="11">
        <f t="shared" si="12"/>
        <v>1428.2571239999997</v>
      </c>
      <c r="Q100" s="11">
        <f t="shared" si="13"/>
        <v>57.910392000000229</v>
      </c>
    </row>
    <row r="101" spans="5:17" x14ac:dyDescent="0.45">
      <c r="E101" s="11">
        <v>12</v>
      </c>
      <c r="F101" s="21"/>
      <c r="G101" s="11">
        <v>0</v>
      </c>
      <c r="H101" s="11">
        <v>0</v>
      </c>
      <c r="I101" s="11">
        <f t="shared" si="11"/>
        <v>1487.9642759999999</v>
      </c>
      <c r="K101" s="11">
        <v>12</v>
      </c>
      <c r="L101" s="23"/>
      <c r="M101" s="11">
        <v>0</v>
      </c>
      <c r="N101" s="11">
        <v>0</v>
      </c>
      <c r="O101" s="11">
        <f t="shared" si="12"/>
        <v>1430.0538839999997</v>
      </c>
      <c r="Q101" s="11">
        <f t="shared" si="13"/>
        <v>57.910392000000229</v>
      </c>
    </row>
    <row r="102" spans="5:17" x14ac:dyDescent="0.45">
      <c r="E102" s="11">
        <v>13</v>
      </c>
      <c r="F102" s="21"/>
      <c r="G102" s="11">
        <v>0</v>
      </c>
      <c r="H102" s="11">
        <v>0</v>
      </c>
      <c r="I102" s="11">
        <f t="shared" si="11"/>
        <v>1489.9172759999999</v>
      </c>
      <c r="K102" s="11">
        <v>13</v>
      </c>
      <c r="L102" s="23"/>
      <c r="M102" s="11">
        <v>0</v>
      </c>
      <c r="N102" s="11">
        <v>0</v>
      </c>
      <c r="O102" s="11">
        <f t="shared" si="12"/>
        <v>1432.0068839999997</v>
      </c>
      <c r="Q102" s="11">
        <f t="shared" si="13"/>
        <v>57.910392000000229</v>
      </c>
    </row>
    <row r="103" spans="5:17" x14ac:dyDescent="0.45">
      <c r="E103" s="11">
        <v>14</v>
      </c>
      <c r="F103" s="21"/>
      <c r="G103" s="11">
        <v>0</v>
      </c>
      <c r="H103" s="11">
        <v>0</v>
      </c>
      <c r="I103" s="11">
        <f t="shared" si="11"/>
        <v>1492.0265159999999</v>
      </c>
      <c r="K103" s="11">
        <v>14</v>
      </c>
      <c r="L103" s="23"/>
      <c r="M103" s="11">
        <v>0</v>
      </c>
      <c r="N103" s="11">
        <v>0</v>
      </c>
      <c r="O103" s="11">
        <f t="shared" si="12"/>
        <v>1434.1161239999997</v>
      </c>
      <c r="Q103" s="11">
        <f t="shared" si="13"/>
        <v>57.910392000000229</v>
      </c>
    </row>
    <row r="104" spans="5:17" x14ac:dyDescent="0.45">
      <c r="E104" s="11">
        <v>15</v>
      </c>
      <c r="F104" s="21"/>
      <c r="G104" s="11">
        <v>0</v>
      </c>
      <c r="H104" s="11">
        <v>0</v>
      </c>
      <c r="I104" s="11">
        <f t="shared" si="11"/>
        <v>1494.2919959999999</v>
      </c>
      <c r="K104" s="11">
        <v>15</v>
      </c>
      <c r="L104" s="23"/>
      <c r="M104" s="11">
        <v>0</v>
      </c>
      <c r="N104" s="11">
        <v>0</v>
      </c>
      <c r="O104" s="11">
        <f t="shared" si="12"/>
        <v>1436.3816039999997</v>
      </c>
      <c r="Q104" s="11">
        <f t="shared" si="13"/>
        <v>57.910392000000229</v>
      </c>
    </row>
    <row r="105" spans="5:17" x14ac:dyDescent="0.45">
      <c r="E105" s="11">
        <v>16</v>
      </c>
      <c r="F105" s="21"/>
      <c r="G105" s="11">
        <v>0</v>
      </c>
      <c r="H105" s="11">
        <v>0</v>
      </c>
      <c r="I105" s="11">
        <f t="shared" si="11"/>
        <v>1496.713716</v>
      </c>
      <c r="K105" s="11">
        <v>16</v>
      </c>
      <c r="L105" s="23"/>
      <c r="M105" s="11">
        <v>0</v>
      </c>
      <c r="N105" s="11">
        <v>0</v>
      </c>
      <c r="O105" s="11">
        <f t="shared" si="12"/>
        <v>1438.8033239999997</v>
      </c>
      <c r="Q105" s="11">
        <f t="shared" si="13"/>
        <v>57.910392000000229</v>
      </c>
    </row>
    <row r="106" spans="5:17" x14ac:dyDescent="0.45">
      <c r="E106" s="11">
        <v>17</v>
      </c>
      <c r="F106" s="21"/>
      <c r="G106" s="11">
        <v>0</v>
      </c>
      <c r="H106" s="11">
        <v>0</v>
      </c>
      <c r="I106" s="11">
        <f t="shared" si="11"/>
        <v>1499.2916759999998</v>
      </c>
      <c r="K106" s="11">
        <v>17</v>
      </c>
      <c r="L106" s="23"/>
      <c r="M106" s="11">
        <v>0</v>
      </c>
      <c r="N106" s="11">
        <v>0</v>
      </c>
      <c r="O106" s="11">
        <f t="shared" si="12"/>
        <v>1441.3812839999996</v>
      </c>
      <c r="Q106" s="11">
        <f t="shared" si="13"/>
        <v>57.910392000000229</v>
      </c>
    </row>
    <row r="107" spans="5:17" x14ac:dyDescent="0.45">
      <c r="E107" s="11">
        <v>18</v>
      </c>
      <c r="F107" s="21"/>
      <c r="G107" s="11">
        <v>0</v>
      </c>
      <c r="H107" s="11">
        <v>0</v>
      </c>
      <c r="I107" s="11">
        <f t="shared" si="11"/>
        <v>1502.0258759999999</v>
      </c>
      <c r="K107" s="11">
        <v>18</v>
      </c>
      <c r="L107" s="23"/>
      <c r="M107" s="11">
        <v>0</v>
      </c>
      <c r="N107" s="11">
        <v>0</v>
      </c>
      <c r="O107" s="11">
        <f t="shared" si="12"/>
        <v>1444.1154839999997</v>
      </c>
      <c r="Q107" s="11">
        <f t="shared" si="13"/>
        <v>57.910392000000229</v>
      </c>
    </row>
    <row r="108" spans="5:17" x14ac:dyDescent="0.45">
      <c r="E108" s="11">
        <v>19</v>
      </c>
      <c r="F108" s="21"/>
      <c r="G108" s="11">
        <v>0</v>
      </c>
      <c r="H108" s="11">
        <v>0</v>
      </c>
      <c r="I108" s="11">
        <f t="shared" si="11"/>
        <v>1504.9163159999998</v>
      </c>
      <c r="K108" s="11">
        <v>19</v>
      </c>
      <c r="L108" s="23"/>
      <c r="M108" s="11">
        <v>0</v>
      </c>
      <c r="N108" s="11">
        <v>0</v>
      </c>
      <c r="O108" s="11">
        <f t="shared" si="12"/>
        <v>1447.0059239999996</v>
      </c>
      <c r="Q108" s="11">
        <f t="shared" si="13"/>
        <v>57.910392000000229</v>
      </c>
    </row>
    <row r="109" spans="5:17" x14ac:dyDescent="0.45">
      <c r="E109" s="11">
        <v>20</v>
      </c>
      <c r="F109" s="21"/>
      <c r="G109" s="11">
        <v>0</v>
      </c>
      <c r="H109" s="11">
        <v>0</v>
      </c>
      <c r="I109" s="11">
        <f t="shared" si="11"/>
        <v>1507.962996</v>
      </c>
      <c r="K109" s="11">
        <v>20</v>
      </c>
      <c r="L109" s="23"/>
      <c r="M109" s="11">
        <v>0</v>
      </c>
      <c r="N109" s="11">
        <v>0</v>
      </c>
      <c r="O109" s="11">
        <f t="shared" si="12"/>
        <v>1450.0526039999997</v>
      </c>
      <c r="Q109" s="11">
        <f t="shared" si="13"/>
        <v>57.910392000000229</v>
      </c>
    </row>
    <row r="110" spans="5:17" x14ac:dyDescent="0.45">
      <c r="E110" s="11">
        <v>21</v>
      </c>
      <c r="F110" s="21"/>
      <c r="G110" s="11">
        <v>0</v>
      </c>
      <c r="H110" s="11">
        <v>0</v>
      </c>
      <c r="I110" s="11">
        <f t="shared" si="11"/>
        <v>1511.1659159999999</v>
      </c>
      <c r="K110" s="11">
        <v>21</v>
      </c>
      <c r="L110" s="23"/>
      <c r="M110" s="11">
        <v>0</v>
      </c>
      <c r="N110" s="11">
        <v>0</v>
      </c>
      <c r="O110" s="11">
        <f t="shared" si="12"/>
        <v>1453.2555239999997</v>
      </c>
      <c r="Q110" s="11">
        <f t="shared" si="13"/>
        <v>57.910392000000229</v>
      </c>
    </row>
    <row r="111" spans="5:17" x14ac:dyDescent="0.45">
      <c r="E111" s="11">
        <v>22</v>
      </c>
      <c r="F111" s="21"/>
      <c r="G111" s="11">
        <v>0</v>
      </c>
      <c r="H111" s="11">
        <v>0</v>
      </c>
      <c r="I111" s="11">
        <f t="shared" si="11"/>
        <v>1514.5250759999999</v>
      </c>
      <c r="K111" s="11">
        <v>22</v>
      </c>
      <c r="L111" s="23"/>
      <c r="M111" s="11">
        <v>0</v>
      </c>
      <c r="N111" s="11">
        <v>0</v>
      </c>
      <c r="O111" s="11">
        <f t="shared" si="12"/>
        <v>1456.6146839999997</v>
      </c>
      <c r="Q111" s="11">
        <f t="shared" si="13"/>
        <v>57.910392000000229</v>
      </c>
    </row>
    <row r="112" spans="5:17" x14ac:dyDescent="0.45">
      <c r="E112" s="11">
        <v>23</v>
      </c>
      <c r="F112" s="21"/>
      <c r="G112" s="11">
        <v>0</v>
      </c>
      <c r="H112" s="11">
        <v>0</v>
      </c>
      <c r="I112" s="11">
        <f t="shared" si="11"/>
        <v>1518.0404759999999</v>
      </c>
      <c r="K112" s="11">
        <v>23</v>
      </c>
      <c r="L112" s="23"/>
      <c r="M112" s="11">
        <v>0</v>
      </c>
      <c r="N112" s="11">
        <v>0</v>
      </c>
      <c r="O112" s="11">
        <f t="shared" si="12"/>
        <v>1460.1300839999997</v>
      </c>
      <c r="Q112" s="11">
        <f t="shared" si="13"/>
        <v>57.910392000000229</v>
      </c>
    </row>
    <row r="113" spans="5:17" x14ac:dyDescent="0.45">
      <c r="E113" s="11">
        <v>24</v>
      </c>
      <c r="F113" s="21"/>
      <c r="G113" s="11">
        <v>0</v>
      </c>
      <c r="H113" s="11">
        <v>0</v>
      </c>
      <c r="I113" s="11">
        <f t="shared" si="11"/>
        <v>1521.7121159999999</v>
      </c>
      <c r="K113" s="11">
        <v>24</v>
      </c>
      <c r="L113" s="23"/>
      <c r="M113" s="11">
        <v>0</v>
      </c>
      <c r="N113" s="11">
        <v>0</v>
      </c>
      <c r="O113" s="11">
        <f t="shared" si="12"/>
        <v>1463.8017239999997</v>
      </c>
      <c r="Q113" s="11">
        <f t="shared" si="13"/>
        <v>57.910392000000229</v>
      </c>
    </row>
    <row r="114" spans="5:17" x14ac:dyDescent="0.45">
      <c r="E114" s="11">
        <v>25</v>
      </c>
      <c r="F114" s="21"/>
      <c r="G114" s="11">
        <v>0</v>
      </c>
      <c r="H114" s="11">
        <v>0</v>
      </c>
      <c r="I114" s="11">
        <f t="shared" si="11"/>
        <v>1525.539996</v>
      </c>
      <c r="K114" s="11">
        <v>25</v>
      </c>
      <c r="L114" s="23"/>
      <c r="M114" s="11">
        <v>0</v>
      </c>
      <c r="N114" s="11">
        <v>0</v>
      </c>
      <c r="O114" s="11">
        <f t="shared" si="12"/>
        <v>1467.6296039999997</v>
      </c>
      <c r="Q114" s="11">
        <f t="shared" si="13"/>
        <v>57.910392000000229</v>
      </c>
    </row>
    <row r="115" spans="5:17" x14ac:dyDescent="0.45">
      <c r="E115" s="11">
        <v>26</v>
      </c>
      <c r="F115" s="21"/>
      <c r="G115" s="11">
        <v>0</v>
      </c>
      <c r="H115" s="11">
        <v>0</v>
      </c>
      <c r="I115" s="11">
        <f t="shared" si="11"/>
        <v>1529.5241159999998</v>
      </c>
      <c r="K115" s="11">
        <v>26</v>
      </c>
      <c r="L115" s="23"/>
      <c r="M115" s="11">
        <v>0</v>
      </c>
      <c r="N115" s="11">
        <v>0</v>
      </c>
      <c r="O115" s="11">
        <f t="shared" si="12"/>
        <v>1471.6137239999996</v>
      </c>
      <c r="Q115" s="11">
        <f t="shared" si="13"/>
        <v>57.910392000000229</v>
      </c>
    </row>
    <row r="116" spans="5:17" x14ac:dyDescent="0.45">
      <c r="E116" s="11">
        <v>27</v>
      </c>
      <c r="F116" s="21"/>
      <c r="G116" s="11">
        <v>0</v>
      </c>
      <c r="H116" s="11">
        <v>0</v>
      </c>
      <c r="I116" s="11">
        <f t="shared" si="11"/>
        <v>1533.6644759999999</v>
      </c>
      <c r="K116" s="11">
        <v>27</v>
      </c>
      <c r="L116" s="23"/>
      <c r="M116" s="11">
        <v>0</v>
      </c>
      <c r="N116" s="11">
        <v>0</v>
      </c>
      <c r="O116" s="11">
        <f t="shared" si="12"/>
        <v>1475.7540839999997</v>
      </c>
      <c r="Q116" s="11">
        <f t="shared" si="13"/>
        <v>57.910392000000229</v>
      </c>
    </row>
    <row r="117" spans="5:17" x14ac:dyDescent="0.45">
      <c r="E117" s="11">
        <v>28</v>
      </c>
      <c r="F117" s="21"/>
      <c r="G117" s="11">
        <v>0</v>
      </c>
      <c r="H117" s="11">
        <v>0</v>
      </c>
      <c r="I117" s="11">
        <f t="shared" si="11"/>
        <v>1537.9610759999998</v>
      </c>
      <c r="K117" s="11">
        <v>28</v>
      </c>
      <c r="L117" s="23"/>
      <c r="M117" s="11">
        <v>0</v>
      </c>
      <c r="N117" s="11">
        <v>0</v>
      </c>
      <c r="O117" s="11">
        <f t="shared" si="12"/>
        <v>1480.0506839999996</v>
      </c>
      <c r="Q117" s="11">
        <f t="shared" si="13"/>
        <v>57.910392000000229</v>
      </c>
    </row>
    <row r="118" spans="5:17" x14ac:dyDescent="0.45">
      <c r="E118" s="11">
        <v>29</v>
      </c>
      <c r="F118" s="21"/>
      <c r="G118" s="11">
        <v>0</v>
      </c>
      <c r="H118" s="11">
        <v>0</v>
      </c>
      <c r="I118" s="11">
        <f t="shared" si="11"/>
        <v>1542.413916</v>
      </c>
      <c r="K118" s="11">
        <v>29</v>
      </c>
      <c r="L118" s="23"/>
      <c r="M118" s="11">
        <v>0</v>
      </c>
      <c r="N118" s="11">
        <v>0</v>
      </c>
      <c r="O118" s="11">
        <f t="shared" si="12"/>
        <v>1484.5035239999997</v>
      </c>
      <c r="Q118" s="11">
        <f t="shared" si="13"/>
        <v>57.910392000000229</v>
      </c>
    </row>
    <row r="119" spans="5:17" x14ac:dyDescent="0.45">
      <c r="E119" s="11">
        <v>30</v>
      </c>
      <c r="F119" s="21"/>
      <c r="G119" s="11">
        <v>0</v>
      </c>
      <c r="H119" s="11">
        <v>0</v>
      </c>
      <c r="I119" s="11">
        <f t="shared" si="11"/>
        <v>1547.0229959999999</v>
      </c>
      <c r="K119" s="11">
        <v>30</v>
      </c>
      <c r="L119" s="23"/>
      <c r="M119" s="11">
        <v>0</v>
      </c>
      <c r="N119" s="11">
        <v>0</v>
      </c>
      <c r="O119" s="11">
        <f t="shared" si="12"/>
        <v>1489.1126039999997</v>
      </c>
      <c r="Q119" s="11">
        <f t="shared" si="13"/>
        <v>57.910392000000229</v>
      </c>
    </row>
    <row r="121" spans="5:17" x14ac:dyDescent="0.45">
      <c r="E121" s="14" t="s">
        <v>37</v>
      </c>
      <c r="G121" s="14" t="s">
        <v>32</v>
      </c>
      <c r="H121" s="14" t="s">
        <v>26</v>
      </c>
      <c r="I121" s="14" t="s">
        <v>33</v>
      </c>
      <c r="K121" s="14" t="s">
        <v>37</v>
      </c>
      <c r="M121" s="14" t="s">
        <v>32</v>
      </c>
      <c r="N121" s="14" t="s">
        <v>26</v>
      </c>
      <c r="O121" s="14" t="s">
        <v>33</v>
      </c>
      <c r="Q121" s="14" t="s">
        <v>35</v>
      </c>
    </row>
    <row r="122" spans="5:17" x14ac:dyDescent="0.45">
      <c r="E122" s="11">
        <v>0</v>
      </c>
      <c r="F122" s="20" t="s">
        <v>24</v>
      </c>
      <c r="G122" s="11">
        <v>0</v>
      </c>
      <c r="H122" s="11">
        <v>0</v>
      </c>
      <c r="I122" s="11">
        <f>$D$14+(($B$1*H122*$B$3)/$B$10)*$B$5*0.53-(($B$6*0.5*(E122^2)*$B$7*$B$9)/2)</f>
        <v>1665.2318040000005</v>
      </c>
      <c r="K122" s="11">
        <v>0</v>
      </c>
      <c r="L122" s="22" t="s">
        <v>31</v>
      </c>
      <c r="M122" s="11">
        <v>0</v>
      </c>
      <c r="N122" s="11">
        <v>0</v>
      </c>
      <c r="O122" s="11">
        <f>$D$15-(($B$1*N122*$B$3)/$B$10)*0.49*0.53-(($B$6*0.5*(K122^2)*$B$7*$B$9)/2)</f>
        <v>1599.9285960000002</v>
      </c>
      <c r="Q122" s="11">
        <f t="shared" ref="Q122:Q137" si="14">I122-O122</f>
        <v>65.303208000000268</v>
      </c>
    </row>
    <row r="123" spans="5:17" x14ac:dyDescent="0.45">
      <c r="E123" s="11">
        <v>1</v>
      </c>
      <c r="F123" s="21"/>
      <c r="G123" s="11">
        <v>0</v>
      </c>
      <c r="H123" s="11">
        <v>0</v>
      </c>
      <c r="I123" s="11">
        <f t="shared" ref="I123:I152" si="15">$D$14+(($B$1*H123*$B$3)/$B$10)*$B$5*0.53-(($B$6*0.5*(E123^2)*$B$7*$B$9)/2)</f>
        <v>1665.3099240000004</v>
      </c>
      <c r="K123" s="11">
        <v>1</v>
      </c>
      <c r="L123" s="23"/>
      <c r="M123" s="11">
        <v>0</v>
      </c>
      <c r="N123" s="11">
        <v>0</v>
      </c>
      <c r="O123" s="11">
        <f t="shared" ref="O123:O152" si="16">$D$15-(($B$1*N123*$B$3)/$B$10)*0.49*0.53-(($B$6*0.5*(K123^2)*$B$7*$B$9)/2)</f>
        <v>1600.0067160000001</v>
      </c>
      <c r="Q123" s="11">
        <f t="shared" si="14"/>
        <v>65.303208000000268</v>
      </c>
    </row>
    <row r="124" spans="5:17" x14ac:dyDescent="0.45">
      <c r="E124" s="11">
        <v>2</v>
      </c>
      <c r="F124" s="21"/>
      <c r="G124" s="11">
        <v>0</v>
      </c>
      <c r="H124" s="11">
        <v>0</v>
      </c>
      <c r="I124" s="11">
        <f t="shared" si="15"/>
        <v>1665.5442840000005</v>
      </c>
      <c r="K124" s="11">
        <v>2</v>
      </c>
      <c r="L124" s="23"/>
      <c r="M124" s="11">
        <v>0</v>
      </c>
      <c r="N124" s="11">
        <v>0</v>
      </c>
      <c r="O124" s="11">
        <f t="shared" si="16"/>
        <v>1600.2410760000002</v>
      </c>
      <c r="Q124" s="11">
        <f t="shared" si="14"/>
        <v>65.303208000000268</v>
      </c>
    </row>
    <row r="125" spans="5:17" x14ac:dyDescent="0.45">
      <c r="E125" s="11">
        <v>3</v>
      </c>
      <c r="F125" s="21"/>
      <c r="G125" s="11">
        <v>0</v>
      </c>
      <c r="H125" s="11">
        <v>0</v>
      </c>
      <c r="I125" s="11">
        <f t="shared" si="15"/>
        <v>1665.9348840000005</v>
      </c>
      <c r="K125" s="11">
        <v>3</v>
      </c>
      <c r="L125" s="23"/>
      <c r="M125" s="11">
        <v>0</v>
      </c>
      <c r="N125" s="11">
        <v>0</v>
      </c>
      <c r="O125" s="11">
        <f t="shared" si="16"/>
        <v>1600.6316760000002</v>
      </c>
      <c r="Q125" s="11">
        <f t="shared" si="14"/>
        <v>65.303208000000268</v>
      </c>
    </row>
    <row r="126" spans="5:17" x14ac:dyDescent="0.45">
      <c r="E126" s="11">
        <v>4</v>
      </c>
      <c r="F126" s="21"/>
      <c r="G126" s="11">
        <v>0</v>
      </c>
      <c r="H126" s="11">
        <v>0</v>
      </c>
      <c r="I126" s="11">
        <f t="shared" si="15"/>
        <v>1666.4817240000004</v>
      </c>
      <c r="K126" s="11">
        <v>4</v>
      </c>
      <c r="L126" s="23"/>
      <c r="M126" s="11">
        <v>0</v>
      </c>
      <c r="N126" s="11">
        <v>0</v>
      </c>
      <c r="O126" s="11">
        <f t="shared" si="16"/>
        <v>1601.1785160000002</v>
      </c>
      <c r="Q126" s="11">
        <f t="shared" si="14"/>
        <v>65.303208000000268</v>
      </c>
    </row>
    <row r="127" spans="5:17" x14ac:dyDescent="0.45">
      <c r="E127" s="11">
        <v>5</v>
      </c>
      <c r="F127" s="21"/>
      <c r="G127" s="11">
        <v>0</v>
      </c>
      <c r="H127" s="11">
        <v>0</v>
      </c>
      <c r="I127" s="11">
        <f t="shared" si="15"/>
        <v>1667.1848040000004</v>
      </c>
      <c r="K127" s="11">
        <v>5</v>
      </c>
      <c r="L127" s="23"/>
      <c r="M127" s="11">
        <v>0</v>
      </c>
      <c r="N127" s="11">
        <v>0</v>
      </c>
      <c r="O127" s="11">
        <f t="shared" si="16"/>
        <v>1601.8815960000002</v>
      </c>
      <c r="Q127" s="11">
        <f t="shared" si="14"/>
        <v>65.303208000000268</v>
      </c>
    </row>
    <row r="128" spans="5:17" x14ac:dyDescent="0.45">
      <c r="E128" s="11">
        <v>6</v>
      </c>
      <c r="F128" s="21"/>
      <c r="G128" s="11">
        <v>0</v>
      </c>
      <c r="H128" s="11">
        <v>0</v>
      </c>
      <c r="I128" s="11">
        <f t="shared" si="15"/>
        <v>1668.0441240000005</v>
      </c>
      <c r="K128" s="11">
        <v>6</v>
      </c>
      <c r="L128" s="23"/>
      <c r="M128" s="11">
        <v>0</v>
      </c>
      <c r="N128" s="11">
        <v>0</v>
      </c>
      <c r="O128" s="11">
        <f t="shared" si="16"/>
        <v>1602.7409160000002</v>
      </c>
      <c r="Q128" s="11">
        <f t="shared" si="14"/>
        <v>65.303208000000268</v>
      </c>
    </row>
    <row r="129" spans="5:17" x14ac:dyDescent="0.45">
      <c r="E129" s="11">
        <v>7</v>
      </c>
      <c r="F129" s="21"/>
      <c r="G129" s="11">
        <v>0</v>
      </c>
      <c r="H129" s="11">
        <v>0</v>
      </c>
      <c r="I129" s="11">
        <f t="shared" si="15"/>
        <v>1669.0596840000005</v>
      </c>
      <c r="K129" s="11">
        <v>7</v>
      </c>
      <c r="L129" s="23"/>
      <c r="M129" s="11">
        <v>0</v>
      </c>
      <c r="N129" s="11">
        <v>0</v>
      </c>
      <c r="O129" s="11">
        <f t="shared" si="16"/>
        <v>1603.7564760000002</v>
      </c>
      <c r="Q129" s="11">
        <f t="shared" si="14"/>
        <v>65.303208000000268</v>
      </c>
    </row>
    <row r="130" spans="5:17" x14ac:dyDescent="0.45">
      <c r="E130" s="11">
        <v>8</v>
      </c>
      <c r="F130" s="21"/>
      <c r="G130" s="11">
        <v>0</v>
      </c>
      <c r="H130" s="11">
        <v>0</v>
      </c>
      <c r="I130" s="11">
        <f t="shared" si="15"/>
        <v>1670.2314840000004</v>
      </c>
      <c r="K130" s="11">
        <v>8</v>
      </c>
      <c r="L130" s="23"/>
      <c r="M130" s="11">
        <v>0</v>
      </c>
      <c r="N130" s="11">
        <v>0</v>
      </c>
      <c r="O130" s="11">
        <f t="shared" si="16"/>
        <v>1604.9282760000001</v>
      </c>
      <c r="Q130" s="11">
        <f t="shared" si="14"/>
        <v>65.303208000000268</v>
      </c>
    </row>
    <row r="131" spans="5:17" x14ac:dyDescent="0.45">
      <c r="E131" s="11">
        <v>9</v>
      </c>
      <c r="F131" s="21"/>
      <c r="G131" s="11">
        <v>0</v>
      </c>
      <c r="H131" s="11">
        <v>0</v>
      </c>
      <c r="I131" s="11">
        <f t="shared" si="15"/>
        <v>1671.5595240000005</v>
      </c>
      <c r="K131" s="11">
        <v>9</v>
      </c>
      <c r="L131" s="23"/>
      <c r="M131" s="11">
        <v>0</v>
      </c>
      <c r="N131" s="11">
        <v>0</v>
      </c>
      <c r="O131" s="11">
        <f t="shared" si="16"/>
        <v>1606.2563160000002</v>
      </c>
      <c r="Q131" s="11">
        <f t="shared" si="14"/>
        <v>65.303208000000268</v>
      </c>
    </row>
    <row r="132" spans="5:17" x14ac:dyDescent="0.45">
      <c r="E132" s="11">
        <v>10</v>
      </c>
      <c r="F132" s="21"/>
      <c r="G132" s="11">
        <v>0</v>
      </c>
      <c r="H132" s="11">
        <v>0</v>
      </c>
      <c r="I132" s="11">
        <f t="shared" si="15"/>
        <v>1673.0438040000004</v>
      </c>
      <c r="K132" s="11">
        <v>10</v>
      </c>
      <c r="L132" s="23"/>
      <c r="M132" s="11">
        <v>0</v>
      </c>
      <c r="N132" s="11">
        <v>0</v>
      </c>
      <c r="O132" s="11">
        <f t="shared" si="16"/>
        <v>1607.7405960000001</v>
      </c>
      <c r="Q132" s="11">
        <f t="shared" si="14"/>
        <v>65.303208000000268</v>
      </c>
    </row>
    <row r="133" spans="5:17" x14ac:dyDescent="0.45">
      <c r="E133" s="11">
        <v>11</v>
      </c>
      <c r="F133" s="21"/>
      <c r="G133" s="11">
        <v>0</v>
      </c>
      <c r="H133" s="11">
        <v>0</v>
      </c>
      <c r="I133" s="11">
        <f t="shared" si="15"/>
        <v>1674.6843240000005</v>
      </c>
      <c r="K133" s="11">
        <v>11</v>
      </c>
      <c r="L133" s="23"/>
      <c r="M133" s="11">
        <v>0</v>
      </c>
      <c r="N133" s="11">
        <v>0</v>
      </c>
      <c r="O133" s="11">
        <f t="shared" si="16"/>
        <v>1609.3811160000002</v>
      </c>
      <c r="Q133" s="11">
        <f t="shared" si="14"/>
        <v>65.303208000000268</v>
      </c>
    </row>
    <row r="134" spans="5:17" x14ac:dyDescent="0.45">
      <c r="E134" s="11">
        <v>12</v>
      </c>
      <c r="F134" s="21"/>
      <c r="G134" s="11">
        <v>0</v>
      </c>
      <c r="H134" s="11">
        <v>0</v>
      </c>
      <c r="I134" s="11">
        <f t="shared" si="15"/>
        <v>1676.4810840000005</v>
      </c>
      <c r="K134" s="11">
        <v>12</v>
      </c>
      <c r="L134" s="23"/>
      <c r="M134" s="11">
        <v>0</v>
      </c>
      <c r="N134" s="11">
        <v>0</v>
      </c>
      <c r="O134" s="11">
        <f t="shared" si="16"/>
        <v>1611.1778760000002</v>
      </c>
      <c r="Q134" s="11">
        <f t="shared" si="14"/>
        <v>65.303208000000268</v>
      </c>
    </row>
    <row r="135" spans="5:17" x14ac:dyDescent="0.45">
      <c r="E135" s="11">
        <v>13</v>
      </c>
      <c r="F135" s="21"/>
      <c r="G135" s="11">
        <v>0</v>
      </c>
      <c r="H135" s="11">
        <v>0</v>
      </c>
      <c r="I135" s="11">
        <f t="shared" si="15"/>
        <v>1678.4340840000004</v>
      </c>
      <c r="K135" s="11">
        <v>13</v>
      </c>
      <c r="L135" s="23"/>
      <c r="M135" s="11">
        <v>0</v>
      </c>
      <c r="N135" s="11">
        <v>0</v>
      </c>
      <c r="O135" s="11">
        <f t="shared" si="16"/>
        <v>1613.1308760000002</v>
      </c>
      <c r="Q135" s="11">
        <f t="shared" si="14"/>
        <v>65.303208000000268</v>
      </c>
    </row>
    <row r="136" spans="5:17" x14ac:dyDescent="0.45">
      <c r="E136" s="11">
        <v>14</v>
      </c>
      <c r="F136" s="21"/>
      <c r="G136" s="11">
        <v>0</v>
      </c>
      <c r="H136" s="11">
        <v>0</v>
      </c>
      <c r="I136" s="11">
        <f t="shared" si="15"/>
        <v>1680.5433240000004</v>
      </c>
      <c r="K136" s="11">
        <v>14</v>
      </c>
      <c r="L136" s="23"/>
      <c r="M136" s="11">
        <v>0</v>
      </c>
      <c r="N136" s="11">
        <v>0</v>
      </c>
      <c r="O136" s="11">
        <f t="shared" si="16"/>
        <v>1615.2401160000002</v>
      </c>
      <c r="Q136" s="11">
        <f t="shared" si="14"/>
        <v>65.303208000000268</v>
      </c>
    </row>
    <row r="137" spans="5:17" x14ac:dyDescent="0.45">
      <c r="E137" s="11">
        <v>15</v>
      </c>
      <c r="F137" s="21"/>
      <c r="G137" s="11">
        <v>0</v>
      </c>
      <c r="H137" s="11">
        <v>0</v>
      </c>
      <c r="I137" s="11">
        <f t="shared" si="15"/>
        <v>1682.8088040000005</v>
      </c>
      <c r="K137" s="11">
        <v>15</v>
      </c>
      <c r="L137" s="23"/>
      <c r="M137" s="11">
        <v>0</v>
      </c>
      <c r="N137" s="11">
        <v>0</v>
      </c>
      <c r="O137" s="11">
        <f t="shared" si="16"/>
        <v>1617.5055960000002</v>
      </c>
      <c r="Q137" s="11">
        <f t="shared" si="14"/>
        <v>65.303208000000268</v>
      </c>
    </row>
    <row r="138" spans="5:17" x14ac:dyDescent="0.45">
      <c r="E138" s="11">
        <v>16</v>
      </c>
      <c r="F138" s="21"/>
      <c r="G138" s="11">
        <v>0</v>
      </c>
      <c r="H138" s="11">
        <v>0</v>
      </c>
      <c r="I138" s="11">
        <f t="shared" si="15"/>
        <v>1685.2305240000005</v>
      </c>
      <c r="K138" s="11">
        <v>16</v>
      </c>
      <c r="L138" s="23"/>
      <c r="M138" s="11">
        <v>0</v>
      </c>
      <c r="N138" s="11">
        <v>0</v>
      </c>
      <c r="O138" s="11">
        <f t="shared" si="16"/>
        <v>1619.9273160000002</v>
      </c>
      <c r="Q138" s="11">
        <f t="shared" ref="Q138:Q152" si="17">I138-O138</f>
        <v>65.303208000000268</v>
      </c>
    </row>
    <row r="139" spans="5:17" x14ac:dyDescent="0.45">
      <c r="E139" s="11">
        <v>17</v>
      </c>
      <c r="F139" s="21"/>
      <c r="G139" s="11">
        <v>0</v>
      </c>
      <c r="H139" s="11">
        <v>0</v>
      </c>
      <c r="I139" s="11">
        <f t="shared" si="15"/>
        <v>1687.8084840000004</v>
      </c>
      <c r="K139" s="11">
        <v>17</v>
      </c>
      <c r="L139" s="23"/>
      <c r="M139" s="11">
        <v>0</v>
      </c>
      <c r="N139" s="11">
        <v>0</v>
      </c>
      <c r="O139" s="11">
        <f t="shared" si="16"/>
        <v>1622.5052760000001</v>
      </c>
      <c r="Q139" s="11">
        <f t="shared" si="17"/>
        <v>65.303208000000268</v>
      </c>
    </row>
    <row r="140" spans="5:17" x14ac:dyDescent="0.45">
      <c r="E140" s="11">
        <v>18</v>
      </c>
      <c r="F140" s="21"/>
      <c r="G140" s="11">
        <v>0</v>
      </c>
      <c r="H140" s="11">
        <v>0</v>
      </c>
      <c r="I140" s="11">
        <f t="shared" si="15"/>
        <v>1690.5426840000005</v>
      </c>
      <c r="K140" s="11">
        <v>18</v>
      </c>
      <c r="L140" s="23"/>
      <c r="M140" s="11">
        <v>0</v>
      </c>
      <c r="N140" s="11">
        <v>0</v>
      </c>
      <c r="O140" s="11">
        <f t="shared" si="16"/>
        <v>1625.2394760000002</v>
      </c>
      <c r="Q140" s="11">
        <f t="shared" si="17"/>
        <v>65.303208000000268</v>
      </c>
    </row>
    <row r="141" spans="5:17" x14ac:dyDescent="0.45">
      <c r="E141" s="11">
        <v>19</v>
      </c>
      <c r="F141" s="21"/>
      <c r="G141" s="11">
        <v>0</v>
      </c>
      <c r="H141" s="11">
        <v>0</v>
      </c>
      <c r="I141" s="11">
        <f t="shared" si="15"/>
        <v>1693.4331240000004</v>
      </c>
      <c r="K141" s="11">
        <v>19</v>
      </c>
      <c r="L141" s="23"/>
      <c r="M141" s="11">
        <v>0</v>
      </c>
      <c r="N141" s="11">
        <v>0</v>
      </c>
      <c r="O141" s="11">
        <f t="shared" si="16"/>
        <v>1628.1299160000001</v>
      </c>
      <c r="Q141" s="11">
        <f t="shared" si="17"/>
        <v>65.303208000000268</v>
      </c>
    </row>
    <row r="142" spans="5:17" x14ac:dyDescent="0.45">
      <c r="E142" s="11">
        <v>20</v>
      </c>
      <c r="F142" s="21"/>
      <c r="G142" s="11">
        <v>0</v>
      </c>
      <c r="H142" s="11">
        <v>0</v>
      </c>
      <c r="I142" s="11">
        <f t="shared" si="15"/>
        <v>1696.4798040000005</v>
      </c>
      <c r="K142" s="11">
        <v>20</v>
      </c>
      <c r="L142" s="23"/>
      <c r="M142" s="11">
        <v>0</v>
      </c>
      <c r="N142" s="11">
        <v>0</v>
      </c>
      <c r="O142" s="11">
        <f t="shared" si="16"/>
        <v>1631.1765960000002</v>
      </c>
      <c r="Q142" s="11">
        <f t="shared" si="17"/>
        <v>65.303208000000268</v>
      </c>
    </row>
    <row r="143" spans="5:17" x14ac:dyDescent="0.45">
      <c r="E143" s="11">
        <v>21</v>
      </c>
      <c r="F143" s="21"/>
      <c r="G143" s="11">
        <v>0</v>
      </c>
      <c r="H143" s="11">
        <v>0</v>
      </c>
      <c r="I143" s="11">
        <f t="shared" si="15"/>
        <v>1699.6827240000005</v>
      </c>
      <c r="K143" s="11">
        <v>21</v>
      </c>
      <c r="L143" s="23"/>
      <c r="M143" s="11">
        <v>0</v>
      </c>
      <c r="N143" s="11">
        <v>0</v>
      </c>
      <c r="O143" s="11">
        <f t="shared" si="16"/>
        <v>1634.3795160000002</v>
      </c>
      <c r="Q143" s="11">
        <f t="shared" si="17"/>
        <v>65.303208000000268</v>
      </c>
    </row>
    <row r="144" spans="5:17" x14ac:dyDescent="0.45">
      <c r="E144" s="11">
        <v>22</v>
      </c>
      <c r="F144" s="21"/>
      <c r="G144" s="11">
        <v>0</v>
      </c>
      <c r="H144" s="11">
        <v>0</v>
      </c>
      <c r="I144" s="11">
        <f t="shared" si="15"/>
        <v>1703.0418840000004</v>
      </c>
      <c r="K144" s="11">
        <v>22</v>
      </c>
      <c r="L144" s="23"/>
      <c r="M144" s="11">
        <v>0</v>
      </c>
      <c r="N144" s="11">
        <v>0</v>
      </c>
      <c r="O144" s="11">
        <f t="shared" si="16"/>
        <v>1637.7386760000002</v>
      </c>
      <c r="Q144" s="11">
        <f t="shared" si="17"/>
        <v>65.303208000000268</v>
      </c>
    </row>
    <row r="145" spans="5:17" x14ac:dyDescent="0.45">
      <c r="E145" s="11">
        <v>23</v>
      </c>
      <c r="F145" s="21"/>
      <c r="G145" s="11">
        <v>0</v>
      </c>
      <c r="H145" s="11">
        <v>0</v>
      </c>
      <c r="I145" s="11">
        <f t="shared" si="15"/>
        <v>1706.5572840000004</v>
      </c>
      <c r="K145" s="11">
        <v>23</v>
      </c>
      <c r="L145" s="23"/>
      <c r="M145" s="11">
        <v>0</v>
      </c>
      <c r="N145" s="11">
        <v>0</v>
      </c>
      <c r="O145" s="11">
        <f t="shared" si="16"/>
        <v>1641.2540760000002</v>
      </c>
      <c r="Q145" s="11">
        <f t="shared" si="17"/>
        <v>65.303208000000268</v>
      </c>
    </row>
    <row r="146" spans="5:17" x14ac:dyDescent="0.45">
      <c r="E146" s="11">
        <v>24</v>
      </c>
      <c r="F146" s="21"/>
      <c r="G146" s="11">
        <v>0</v>
      </c>
      <c r="H146" s="11">
        <v>0</v>
      </c>
      <c r="I146" s="11">
        <f t="shared" si="15"/>
        <v>1710.2289240000005</v>
      </c>
      <c r="K146" s="11">
        <v>24</v>
      </c>
      <c r="L146" s="23"/>
      <c r="M146" s="11">
        <v>0</v>
      </c>
      <c r="N146" s="11">
        <v>0</v>
      </c>
      <c r="O146" s="11">
        <f t="shared" si="16"/>
        <v>1644.9257160000002</v>
      </c>
      <c r="Q146" s="11">
        <f t="shared" si="17"/>
        <v>65.303208000000268</v>
      </c>
    </row>
    <row r="147" spans="5:17" x14ac:dyDescent="0.45">
      <c r="E147" s="11">
        <v>25</v>
      </c>
      <c r="F147" s="21"/>
      <c r="G147" s="11">
        <v>0</v>
      </c>
      <c r="H147" s="11">
        <v>0</v>
      </c>
      <c r="I147" s="11">
        <f t="shared" si="15"/>
        <v>1714.0568040000005</v>
      </c>
      <c r="K147" s="11">
        <v>25</v>
      </c>
      <c r="L147" s="23"/>
      <c r="M147" s="11">
        <v>0</v>
      </c>
      <c r="N147" s="11">
        <v>0</v>
      </c>
      <c r="O147" s="11">
        <f t="shared" si="16"/>
        <v>1648.7535960000002</v>
      </c>
      <c r="Q147" s="11">
        <f t="shared" si="17"/>
        <v>65.303208000000268</v>
      </c>
    </row>
    <row r="148" spans="5:17" x14ac:dyDescent="0.45">
      <c r="E148" s="11">
        <v>26</v>
      </c>
      <c r="F148" s="21"/>
      <c r="G148" s="11">
        <v>0</v>
      </c>
      <c r="H148" s="11">
        <v>0</v>
      </c>
      <c r="I148" s="11">
        <f t="shared" si="15"/>
        <v>1718.0409240000004</v>
      </c>
      <c r="K148" s="11">
        <v>26</v>
      </c>
      <c r="L148" s="23"/>
      <c r="M148" s="11">
        <v>0</v>
      </c>
      <c r="N148" s="11">
        <v>0</v>
      </c>
      <c r="O148" s="11">
        <f t="shared" si="16"/>
        <v>1652.7377160000001</v>
      </c>
      <c r="Q148" s="11">
        <f t="shared" si="17"/>
        <v>65.303208000000268</v>
      </c>
    </row>
    <row r="149" spans="5:17" x14ac:dyDescent="0.45">
      <c r="E149" s="11">
        <v>27</v>
      </c>
      <c r="F149" s="21"/>
      <c r="G149" s="11">
        <v>0</v>
      </c>
      <c r="H149" s="11">
        <v>0</v>
      </c>
      <c r="I149" s="11">
        <f t="shared" si="15"/>
        <v>1722.1812840000005</v>
      </c>
      <c r="K149" s="11">
        <v>27</v>
      </c>
      <c r="L149" s="23"/>
      <c r="M149" s="11">
        <v>0</v>
      </c>
      <c r="N149" s="11">
        <v>0</v>
      </c>
      <c r="O149" s="11">
        <f t="shared" si="16"/>
        <v>1656.8780760000002</v>
      </c>
      <c r="Q149" s="11">
        <f t="shared" si="17"/>
        <v>65.303208000000268</v>
      </c>
    </row>
    <row r="150" spans="5:17" x14ac:dyDescent="0.45">
      <c r="E150" s="11">
        <v>28</v>
      </c>
      <c r="F150" s="21"/>
      <c r="G150" s="11">
        <v>0</v>
      </c>
      <c r="H150" s="11">
        <v>0</v>
      </c>
      <c r="I150" s="11">
        <f t="shared" si="15"/>
        <v>1726.4778840000004</v>
      </c>
      <c r="K150" s="11">
        <v>28</v>
      </c>
      <c r="L150" s="23"/>
      <c r="M150" s="11">
        <v>0</v>
      </c>
      <c r="N150" s="11">
        <v>0</v>
      </c>
      <c r="O150" s="11">
        <f t="shared" si="16"/>
        <v>1661.1746760000001</v>
      </c>
      <c r="Q150" s="11">
        <f t="shared" si="17"/>
        <v>65.303208000000268</v>
      </c>
    </row>
    <row r="151" spans="5:17" x14ac:dyDescent="0.45">
      <c r="E151" s="11">
        <v>29</v>
      </c>
      <c r="F151" s="21"/>
      <c r="G151" s="11">
        <v>0</v>
      </c>
      <c r="H151" s="11">
        <v>0</v>
      </c>
      <c r="I151" s="11">
        <f t="shared" si="15"/>
        <v>1730.9307240000005</v>
      </c>
      <c r="K151" s="11">
        <v>29</v>
      </c>
      <c r="L151" s="23"/>
      <c r="M151" s="11">
        <v>0</v>
      </c>
      <c r="N151" s="11">
        <v>0</v>
      </c>
      <c r="O151" s="11">
        <f t="shared" si="16"/>
        <v>1665.6275160000002</v>
      </c>
      <c r="Q151" s="11">
        <f t="shared" si="17"/>
        <v>65.303208000000268</v>
      </c>
    </row>
    <row r="152" spans="5:17" x14ac:dyDescent="0.45">
      <c r="E152" s="11">
        <v>30</v>
      </c>
      <c r="F152" s="21"/>
      <c r="G152" s="11">
        <v>0</v>
      </c>
      <c r="H152" s="11">
        <v>0</v>
      </c>
      <c r="I152" s="11">
        <f t="shared" si="15"/>
        <v>1735.5398040000005</v>
      </c>
      <c r="K152" s="11">
        <v>30</v>
      </c>
      <c r="L152" s="23"/>
      <c r="M152" s="11">
        <v>0</v>
      </c>
      <c r="N152" s="11">
        <v>0</v>
      </c>
      <c r="O152" s="11">
        <f t="shared" si="16"/>
        <v>1670.2365960000002</v>
      </c>
      <c r="Q152" s="11">
        <f t="shared" si="17"/>
        <v>65.303208000000268</v>
      </c>
    </row>
  </sheetData>
  <mergeCells count="12">
    <mergeCell ref="F19:F34"/>
    <mergeCell ref="L19:L34"/>
    <mergeCell ref="F36:F51"/>
    <mergeCell ref="L36:L51"/>
    <mergeCell ref="F122:F152"/>
    <mergeCell ref="L122:L152"/>
    <mergeCell ref="F89:F119"/>
    <mergeCell ref="L89:L119"/>
    <mergeCell ref="F54:F69"/>
    <mergeCell ref="L54:L69"/>
    <mergeCell ref="F71:F86"/>
    <mergeCell ref="L71:L8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0F90-7472-43C1-B417-9AA36227CBEE}">
  <dimension ref="B1:P27"/>
  <sheetViews>
    <sheetView zoomScaleNormal="100" workbookViewId="0">
      <selection activeCell="N26" sqref="N26"/>
    </sheetView>
  </sheetViews>
  <sheetFormatPr defaultRowHeight="14.25" x14ac:dyDescent="0.45"/>
  <cols>
    <col min="9" max="9" width="11.265625" customWidth="1"/>
    <col min="11" max="11" width="11.19921875" customWidth="1"/>
    <col min="12" max="12" width="10.796875" customWidth="1"/>
    <col min="13" max="13" width="12.19921875" customWidth="1"/>
    <col min="14" max="14" width="9.796875" customWidth="1"/>
  </cols>
  <sheetData>
    <row r="1" spans="2:16" x14ac:dyDescent="0.45">
      <c r="J1" s="26" t="s">
        <v>54</v>
      </c>
      <c r="K1" s="28" t="s">
        <v>53</v>
      </c>
      <c r="L1" s="28" t="s">
        <v>56</v>
      </c>
      <c r="M1" s="30" t="s">
        <v>22</v>
      </c>
      <c r="N1" s="31" t="s">
        <v>29</v>
      </c>
      <c r="O1" s="31" t="s">
        <v>24</v>
      </c>
      <c r="P1" s="31" t="s">
        <v>31</v>
      </c>
    </row>
    <row r="2" spans="2:16" x14ac:dyDescent="0.45">
      <c r="D2" s="25" t="s">
        <v>43</v>
      </c>
      <c r="E2" s="25"/>
      <c r="F2" s="25"/>
      <c r="J2" s="27"/>
      <c r="K2" s="28"/>
      <c r="L2" s="28"/>
      <c r="M2" s="30"/>
      <c r="N2" s="31"/>
      <c r="O2" s="31"/>
      <c r="P2" s="31"/>
    </row>
    <row r="3" spans="2:16" ht="14.25" customHeight="1" x14ac:dyDescent="0.45">
      <c r="J3">
        <v>0</v>
      </c>
      <c r="K3">
        <v>0</v>
      </c>
      <c r="L3">
        <v>1.5</v>
      </c>
      <c r="M3">
        <f>'Part 1-3'!$B$14+(('Part 1-3'!$B$1*L3*'Part 1-3'!$B$3)/'Part 1-3'!$B$10)*'Part 1-3'!$B$5*'Part 1-3'!$B$4+(('Part 1-3'!$B$1*K3*'Part 1-3'!$B$3)/'Part 1-3'!$B$10)*'Part 1-3'!$B$5*'Part 1-3'!$B$4-(('Part 1-3'!$B$6*0.5*('Part 1-3'!$B$18^2)*'Part 1-3'!$B$7*'Part 1-3'!$B$9)/2)</f>
        <v>1597.200196</v>
      </c>
      <c r="N3" s="32">
        <f>'Part 1-3'!$B$15+(('Part 1-3'!$B$1*L3*'Part 1-3'!$B$3)/'Part 1-3'!$B$10)*0.49*'Part 1-3'!$B$4+(('Part 1-3'!$B$1*K3*'Part 1-3'!$B$3)/'Part 1-3'!$B$10)*0.49*'Part 1-3'!$B$4-(('Part 1-3'!$B$6*0.5*('Part 1-3'!$B$18^2)*'Part 1-3'!$B$7*'Part 1-3'!$B$9)/2)</f>
        <v>1537.3220706666664</v>
      </c>
      <c r="O3">
        <f>'Part 1-3'!$D$14+(('Part 1-3'!$B$1*L3*'Part 1-3'!$B$3)/'Part 1-3'!$B$10)*'Part 1-3'!$B$5*0.53+(('Part 1-3'!$B$1*K3*'Part 1-3'!$B$3)/'Part 1-3'!$B$10)*'Part 1-3'!$B$5*0.53-(('Part 1-3'!$B$6*0.5*('Part 1-3'!$B$18^2)*'Part 1-3'!$B$7*'Part 1-3'!$B$9)/2)</f>
        <v>1792.1226040000004</v>
      </c>
      <c r="P3">
        <f>'Part 1-3'!$D$15+(('Part 1-3'!$B$1*L3*'Part 1-3'!$B$3)/'Part 1-3'!$B$10)*0.49*0.53+(('Part 1-3'!$B$1*K3*'Part 1-3'!$B$3)/'Part 1-3'!$B$10)*0.49*0.53-(('Part 1-3'!$B$6*0.5*('Part 1-3'!$B$18^2)*'Part 1-3'!$B$7*'Part 1-3'!$B$9)/2)</f>
        <v>1724.6004626666668</v>
      </c>
    </row>
    <row r="4" spans="2:16" x14ac:dyDescent="0.45">
      <c r="J4">
        <v>5</v>
      </c>
      <c r="K4">
        <v>0.13</v>
      </c>
      <c r="L4">
        <f>1.5-K4</f>
        <v>1.37</v>
      </c>
      <c r="M4">
        <f>'Part 1-3'!$B$14+(('Part 1-3'!$B$1*L4*'Part 1-3'!$B$3)/'Part 1-3'!$B$10)*'Part 1-3'!$B$5*'Part 1-3'!$B$4+(('Part 1-3'!$B$1*K4*'Part 1-3'!$B$3)/'Part 1-3'!$B$10)*'Part 1-3'!$B$5*'Part 1-3'!$B$4-(('Part 1-3'!$B$6*0.5*('Part 1-3'!$B$18^2)*'Part 1-3'!$B$7*'Part 1-3'!$B$9)/2)</f>
        <v>1597.200196</v>
      </c>
      <c r="N4" s="32">
        <f>'Part 1-3'!$B$15+(('Part 1-3'!$B$1*L4*'Part 1-3'!$B$3)/'Part 1-3'!$B$10)*0.49*'Part 1-3'!$B$4+(('Part 1-3'!$B$1*K4*'Part 1-3'!$B$3)/'Part 1-3'!$B$10)*0.49*'Part 1-3'!$B$4-(('Part 1-3'!$B$6*0.5*('Part 1-3'!$B$18^2)*'Part 1-3'!$B$7*'Part 1-3'!$B$9)/2)</f>
        <v>1537.3220706666664</v>
      </c>
      <c r="O4">
        <f>'Part 1-3'!$D$14+(('Part 1-3'!$B$1*L4*'Part 1-3'!$B$3)/'Part 1-3'!$B$10)*'Part 1-3'!$B$5*0.53+(('Part 1-3'!$B$1*K4*'Part 1-3'!$B$3)/'Part 1-3'!$B$10)*'Part 1-3'!$B$5*0.53-(('Part 1-3'!$B$6*0.5*('Part 1-3'!$B$18^2)*'Part 1-3'!$B$7*'Part 1-3'!$B$9)/2)</f>
        <v>1792.1226040000004</v>
      </c>
      <c r="P4">
        <f>'Part 1-3'!$D$15+(('Part 1-3'!$B$1*L4*'Part 1-3'!$B$3)/'Part 1-3'!$B$10)*0.49*0.53+(('Part 1-3'!$B$1*K4*'Part 1-3'!$B$3)/'Part 1-3'!$B$10)*0.49*0.53-(('Part 1-3'!$B$6*0.5*('Part 1-3'!$B$18^2)*'Part 1-3'!$B$7*'Part 1-3'!$B$9)/2)</f>
        <v>1724.6004626666668</v>
      </c>
    </row>
    <row r="5" spans="2:16" x14ac:dyDescent="0.45">
      <c r="J5">
        <v>10</v>
      </c>
      <c r="K5">
        <v>0.26</v>
      </c>
      <c r="L5">
        <f t="shared" ref="L5:L21" si="0">1.5-K5</f>
        <v>1.24</v>
      </c>
      <c r="M5">
        <f>'Part 1-3'!$B$14+(('Part 1-3'!$B$1*L5*'Part 1-3'!$B$3)/'Part 1-3'!$B$10)*'Part 1-3'!$B$5*'Part 1-3'!$B$4+(('Part 1-3'!$B$1*K5*'Part 1-3'!$B$3)/'Part 1-3'!$B$10)*'Part 1-3'!$B$5*'Part 1-3'!$B$4-(('Part 1-3'!$B$6*0.5*('Part 1-3'!$B$18^2)*'Part 1-3'!$B$7*'Part 1-3'!$B$9)/2)</f>
        <v>1597.200196</v>
      </c>
      <c r="N5" s="32">
        <f>'Part 1-3'!$B$15+(('Part 1-3'!$B$1*L5*'Part 1-3'!$B$3)/'Part 1-3'!$B$10)*0.49*'Part 1-3'!$B$4+(('Part 1-3'!$B$1*K5*'Part 1-3'!$B$3)/'Part 1-3'!$B$10)*0.49*'Part 1-3'!$B$4-(('Part 1-3'!$B$6*0.5*('Part 1-3'!$B$18^2)*'Part 1-3'!$B$7*'Part 1-3'!$B$9)/2)</f>
        <v>1537.3220706666664</v>
      </c>
      <c r="O5">
        <f>'Part 1-3'!$D$14+(('Part 1-3'!$B$1*L5*'Part 1-3'!$B$3)/'Part 1-3'!$B$10)*'Part 1-3'!$B$5*0.53+(('Part 1-3'!$B$1*K5*'Part 1-3'!$B$3)/'Part 1-3'!$B$10)*'Part 1-3'!$B$5*0.53-(('Part 1-3'!$B$6*0.5*('Part 1-3'!$B$18^2)*'Part 1-3'!$B$7*'Part 1-3'!$B$9)/2)</f>
        <v>1792.1226040000006</v>
      </c>
      <c r="P5">
        <f>'Part 1-3'!$D$15+(('Part 1-3'!$B$1*L5*'Part 1-3'!$B$3)/'Part 1-3'!$B$10)*0.49*0.53+(('Part 1-3'!$B$1*K5*'Part 1-3'!$B$3)/'Part 1-3'!$B$10)*0.49*0.53-(('Part 1-3'!$B$6*0.5*('Part 1-3'!$B$18^2)*'Part 1-3'!$B$7*'Part 1-3'!$B$9)/2)</f>
        <v>1724.6004626666668</v>
      </c>
    </row>
    <row r="6" spans="2:16" x14ac:dyDescent="0.45">
      <c r="J6">
        <v>15</v>
      </c>
      <c r="K6">
        <v>0.39</v>
      </c>
      <c r="L6">
        <f t="shared" si="0"/>
        <v>1.1099999999999999</v>
      </c>
      <c r="M6">
        <f>'Part 1-3'!$B$14+(('Part 1-3'!$B$1*L6*'Part 1-3'!$B$3)/'Part 1-3'!$B$10)*'Part 1-3'!$B$5*'Part 1-3'!$B$4+(('Part 1-3'!$B$1*K6*'Part 1-3'!$B$3)/'Part 1-3'!$B$10)*'Part 1-3'!$B$5*'Part 1-3'!$B$4-(('Part 1-3'!$B$6*0.5*('Part 1-3'!$B$18^2)*'Part 1-3'!$B$7*'Part 1-3'!$B$9)/2)</f>
        <v>1597.200196</v>
      </c>
      <c r="N6" s="32">
        <f>'Part 1-3'!$B$15+(('Part 1-3'!$B$1*L6*'Part 1-3'!$B$3)/'Part 1-3'!$B$10)*0.49*'Part 1-3'!$B$4+(('Part 1-3'!$B$1*K6*'Part 1-3'!$B$3)/'Part 1-3'!$B$10)*0.49*'Part 1-3'!$B$4-(('Part 1-3'!$B$6*0.5*('Part 1-3'!$B$18^2)*'Part 1-3'!$B$7*'Part 1-3'!$B$9)/2)</f>
        <v>1537.3220706666664</v>
      </c>
      <c r="O6">
        <f>'Part 1-3'!$D$14+(('Part 1-3'!$B$1*L6*'Part 1-3'!$B$3)/'Part 1-3'!$B$10)*'Part 1-3'!$B$5*0.53+(('Part 1-3'!$B$1*K6*'Part 1-3'!$B$3)/'Part 1-3'!$B$10)*'Part 1-3'!$B$5*0.53-(('Part 1-3'!$B$6*0.5*('Part 1-3'!$B$18^2)*'Part 1-3'!$B$7*'Part 1-3'!$B$9)/2)</f>
        <v>1792.1226040000006</v>
      </c>
      <c r="P6">
        <f>'Part 1-3'!$D$15+(('Part 1-3'!$B$1*L6*'Part 1-3'!$B$3)/'Part 1-3'!$B$10)*0.49*0.53+(('Part 1-3'!$B$1*K6*'Part 1-3'!$B$3)/'Part 1-3'!$B$10)*0.49*0.53-(('Part 1-3'!$B$6*0.5*('Part 1-3'!$B$18^2)*'Part 1-3'!$B$7*'Part 1-3'!$B$9)/2)</f>
        <v>1724.600462666667</v>
      </c>
    </row>
    <row r="7" spans="2:16" x14ac:dyDescent="0.45">
      <c r="J7">
        <v>20</v>
      </c>
      <c r="K7">
        <v>0.51</v>
      </c>
      <c r="L7">
        <f t="shared" si="0"/>
        <v>0.99</v>
      </c>
      <c r="M7">
        <f>'Part 1-3'!$B$14+(('Part 1-3'!$B$1*L7*'Part 1-3'!$B$3)/'Part 1-3'!$B$10)*'Part 1-3'!$B$5*'Part 1-3'!$B$4+(('Part 1-3'!$B$1*K7*'Part 1-3'!$B$3)/'Part 1-3'!$B$10)*'Part 1-3'!$B$5*'Part 1-3'!$B$4-(('Part 1-3'!$B$6*0.5*('Part 1-3'!$B$18^2)*'Part 1-3'!$B$7*'Part 1-3'!$B$9)/2)</f>
        <v>1597.200196</v>
      </c>
      <c r="N7" s="32">
        <f>'Part 1-3'!$B$15+(('Part 1-3'!$B$1*L7*'Part 1-3'!$B$3)/'Part 1-3'!$B$10)*0.49*'Part 1-3'!$B$4+(('Part 1-3'!$B$1*K7*'Part 1-3'!$B$3)/'Part 1-3'!$B$10)*0.49*'Part 1-3'!$B$4-(('Part 1-3'!$B$6*0.5*('Part 1-3'!$B$18^2)*'Part 1-3'!$B$7*'Part 1-3'!$B$9)/2)</f>
        <v>1537.3220706666664</v>
      </c>
      <c r="O7">
        <f>'Part 1-3'!$D$14+(('Part 1-3'!$B$1*L7*'Part 1-3'!$B$3)/'Part 1-3'!$B$10)*'Part 1-3'!$B$5*0.53+(('Part 1-3'!$B$1*K7*'Part 1-3'!$B$3)/'Part 1-3'!$B$10)*'Part 1-3'!$B$5*0.53-(('Part 1-3'!$B$6*0.5*('Part 1-3'!$B$18^2)*'Part 1-3'!$B$7*'Part 1-3'!$B$9)/2)</f>
        <v>1792.1226040000004</v>
      </c>
      <c r="P7">
        <f>'Part 1-3'!$D$15+(('Part 1-3'!$B$1*L7*'Part 1-3'!$B$3)/'Part 1-3'!$B$10)*0.49*0.53+(('Part 1-3'!$B$1*K7*'Part 1-3'!$B$3)/'Part 1-3'!$B$10)*0.49*0.53-(('Part 1-3'!$B$6*0.5*('Part 1-3'!$B$18^2)*'Part 1-3'!$B$7*'Part 1-3'!$B$9)/2)</f>
        <v>1724.6004626666668</v>
      </c>
    </row>
    <row r="8" spans="2:16" x14ac:dyDescent="0.45">
      <c r="C8" t="s">
        <v>42</v>
      </c>
      <c r="G8" t="s">
        <v>41</v>
      </c>
      <c r="J8">
        <v>25</v>
      </c>
      <c r="K8">
        <v>0.63</v>
      </c>
      <c r="L8">
        <f t="shared" si="0"/>
        <v>0.87</v>
      </c>
      <c r="M8">
        <f>'Part 1-3'!$B$14+(('Part 1-3'!$B$1*L8*'Part 1-3'!$B$3)/'Part 1-3'!$B$10)*'Part 1-3'!$B$5*'Part 1-3'!$B$4+(('Part 1-3'!$B$1*K8*'Part 1-3'!$B$3)/'Part 1-3'!$B$10)*'Part 1-3'!$B$5*'Part 1-3'!$B$4-(('Part 1-3'!$B$6*0.5*('Part 1-3'!$B$18^2)*'Part 1-3'!$B$7*'Part 1-3'!$B$9)/2)</f>
        <v>1597.2001959999998</v>
      </c>
      <c r="N8" s="32">
        <f>'Part 1-3'!$B$15+(('Part 1-3'!$B$1*L8*'Part 1-3'!$B$3)/'Part 1-3'!$B$10)*0.49*'Part 1-3'!$B$4+(('Part 1-3'!$B$1*K8*'Part 1-3'!$B$3)/'Part 1-3'!$B$10)*0.49*'Part 1-3'!$B$4-(('Part 1-3'!$B$6*0.5*('Part 1-3'!$B$18^2)*'Part 1-3'!$B$7*'Part 1-3'!$B$9)/2)</f>
        <v>1537.3220706666664</v>
      </c>
      <c r="O8">
        <f>'Part 1-3'!$D$14+(('Part 1-3'!$B$1*L8*'Part 1-3'!$B$3)/'Part 1-3'!$B$10)*'Part 1-3'!$B$5*0.53+(('Part 1-3'!$B$1*K8*'Part 1-3'!$B$3)/'Part 1-3'!$B$10)*'Part 1-3'!$B$5*0.53-(('Part 1-3'!$B$6*0.5*('Part 1-3'!$B$18^2)*'Part 1-3'!$B$7*'Part 1-3'!$B$9)/2)</f>
        <v>1792.1226040000004</v>
      </c>
      <c r="P8">
        <f>'Part 1-3'!$D$15+(('Part 1-3'!$B$1*L8*'Part 1-3'!$B$3)/'Part 1-3'!$B$10)*0.49*0.53+(('Part 1-3'!$B$1*K8*'Part 1-3'!$B$3)/'Part 1-3'!$B$10)*0.49*0.53-(('Part 1-3'!$B$6*0.5*('Part 1-3'!$B$18^2)*'Part 1-3'!$B$7*'Part 1-3'!$B$9)/2)</f>
        <v>1724.600462666667</v>
      </c>
    </row>
    <row r="9" spans="2:16" x14ac:dyDescent="0.45">
      <c r="J9">
        <v>30</v>
      </c>
      <c r="K9">
        <v>0.75</v>
      </c>
      <c r="L9">
        <f t="shared" si="0"/>
        <v>0.75</v>
      </c>
      <c r="M9">
        <f>'Part 1-3'!$B$14+(('Part 1-3'!$B$1*L9*'Part 1-3'!$B$3)/'Part 1-3'!$B$10)*'Part 1-3'!$B$5*'Part 1-3'!$B$4+(('Part 1-3'!$B$1*K9*'Part 1-3'!$B$3)/'Part 1-3'!$B$10)*'Part 1-3'!$B$5*'Part 1-3'!$B$4-(('Part 1-3'!$B$6*0.5*('Part 1-3'!$B$18^2)*'Part 1-3'!$B$7*'Part 1-3'!$B$9)/2)</f>
        <v>1597.200196</v>
      </c>
      <c r="N9" s="32">
        <f>'Part 1-3'!$B$15+(('Part 1-3'!$B$1*L9*'Part 1-3'!$B$3)/'Part 1-3'!$B$10)*0.49*'Part 1-3'!$B$4+(('Part 1-3'!$B$1*K9*'Part 1-3'!$B$3)/'Part 1-3'!$B$10)*0.49*'Part 1-3'!$B$4-(('Part 1-3'!$B$6*0.5*('Part 1-3'!$B$18^2)*'Part 1-3'!$B$7*'Part 1-3'!$B$9)/2)</f>
        <v>1537.3220706666664</v>
      </c>
      <c r="O9">
        <f>'Part 1-3'!$D$14+(('Part 1-3'!$B$1*L9*'Part 1-3'!$B$3)/'Part 1-3'!$B$10)*'Part 1-3'!$B$5*0.53+(('Part 1-3'!$B$1*K9*'Part 1-3'!$B$3)/'Part 1-3'!$B$10)*'Part 1-3'!$B$5*0.53-(('Part 1-3'!$B$6*0.5*('Part 1-3'!$B$18^2)*'Part 1-3'!$B$7*'Part 1-3'!$B$9)/2)</f>
        <v>1792.1226040000006</v>
      </c>
      <c r="P9">
        <f>'Part 1-3'!$D$15+(('Part 1-3'!$B$1*L9*'Part 1-3'!$B$3)/'Part 1-3'!$B$10)*0.49*0.53+(('Part 1-3'!$B$1*K9*'Part 1-3'!$B$3)/'Part 1-3'!$B$10)*0.49*0.53-(('Part 1-3'!$B$6*0.5*('Part 1-3'!$B$18^2)*'Part 1-3'!$B$7*'Part 1-3'!$B$9)/2)</f>
        <v>1724.6004626666668</v>
      </c>
    </row>
    <row r="10" spans="2:16" x14ac:dyDescent="0.45">
      <c r="J10">
        <v>35</v>
      </c>
      <c r="K10">
        <v>0.86</v>
      </c>
      <c r="L10">
        <f t="shared" si="0"/>
        <v>0.64</v>
      </c>
      <c r="M10">
        <f>'Part 1-3'!$B$14+(('Part 1-3'!$B$1*L10*'Part 1-3'!$B$3)/'Part 1-3'!$B$10)*'Part 1-3'!$B$5*'Part 1-3'!$B$4+(('Part 1-3'!$B$1*K10*'Part 1-3'!$B$3)/'Part 1-3'!$B$10)*'Part 1-3'!$B$5*'Part 1-3'!$B$4-(('Part 1-3'!$B$6*0.5*('Part 1-3'!$B$18^2)*'Part 1-3'!$B$7*'Part 1-3'!$B$9)/2)</f>
        <v>1597.200196</v>
      </c>
      <c r="N10" s="32">
        <f>'Part 1-3'!$B$15+(('Part 1-3'!$B$1*L10*'Part 1-3'!$B$3)/'Part 1-3'!$B$10)*0.49*'Part 1-3'!$B$4+(('Part 1-3'!$B$1*K10*'Part 1-3'!$B$3)/'Part 1-3'!$B$10)*0.49*'Part 1-3'!$B$4-(('Part 1-3'!$B$6*0.5*('Part 1-3'!$B$18^2)*'Part 1-3'!$B$7*'Part 1-3'!$B$9)/2)</f>
        <v>1537.3220706666664</v>
      </c>
      <c r="O10">
        <f>'Part 1-3'!$D$14+(('Part 1-3'!$B$1*L10*'Part 1-3'!$B$3)/'Part 1-3'!$B$10)*'Part 1-3'!$B$5*0.53+(('Part 1-3'!$B$1*K10*'Part 1-3'!$B$3)/'Part 1-3'!$B$10)*'Part 1-3'!$B$5*0.53-(('Part 1-3'!$B$6*0.5*('Part 1-3'!$B$18^2)*'Part 1-3'!$B$7*'Part 1-3'!$B$9)/2)</f>
        <v>1792.1226040000006</v>
      </c>
      <c r="P10">
        <f>'Part 1-3'!$D$15+(('Part 1-3'!$B$1*L10*'Part 1-3'!$B$3)/'Part 1-3'!$B$10)*0.49*0.53+(('Part 1-3'!$B$1*K10*'Part 1-3'!$B$3)/'Part 1-3'!$B$10)*0.49*0.53-(('Part 1-3'!$B$6*0.5*('Part 1-3'!$B$18^2)*'Part 1-3'!$B$7*'Part 1-3'!$B$9)/2)</f>
        <v>1724.6004626666668</v>
      </c>
    </row>
    <row r="11" spans="2:16" x14ac:dyDescent="0.45">
      <c r="J11">
        <v>40</v>
      </c>
      <c r="K11">
        <v>0.96</v>
      </c>
      <c r="L11">
        <f t="shared" si="0"/>
        <v>0.54</v>
      </c>
      <c r="M11">
        <f>'Part 1-3'!$B$14+(('Part 1-3'!$B$1*L11*'Part 1-3'!$B$3)/'Part 1-3'!$B$10)*'Part 1-3'!$B$5*'Part 1-3'!$B$4+(('Part 1-3'!$B$1*K11*'Part 1-3'!$B$3)/'Part 1-3'!$B$10)*'Part 1-3'!$B$5*'Part 1-3'!$B$4-(('Part 1-3'!$B$6*0.5*('Part 1-3'!$B$18^2)*'Part 1-3'!$B$7*'Part 1-3'!$B$9)/2)</f>
        <v>1597.2001959999998</v>
      </c>
      <c r="N11" s="32">
        <f>'Part 1-3'!$B$15+(('Part 1-3'!$B$1*L11*'Part 1-3'!$B$3)/'Part 1-3'!$B$10)*0.49*'Part 1-3'!$B$4+(('Part 1-3'!$B$1*K11*'Part 1-3'!$B$3)/'Part 1-3'!$B$10)*0.49*'Part 1-3'!$B$4-(('Part 1-3'!$B$6*0.5*('Part 1-3'!$B$18^2)*'Part 1-3'!$B$7*'Part 1-3'!$B$9)/2)</f>
        <v>1537.3220706666661</v>
      </c>
      <c r="O11">
        <f>'Part 1-3'!$D$14+(('Part 1-3'!$B$1*L11*'Part 1-3'!$B$3)/'Part 1-3'!$B$10)*'Part 1-3'!$B$5*0.53+(('Part 1-3'!$B$1*K11*'Part 1-3'!$B$3)/'Part 1-3'!$B$10)*'Part 1-3'!$B$5*0.53-(('Part 1-3'!$B$6*0.5*('Part 1-3'!$B$18^2)*'Part 1-3'!$B$7*'Part 1-3'!$B$9)/2)</f>
        <v>1792.1226040000004</v>
      </c>
      <c r="P11">
        <f>'Part 1-3'!$D$15+(('Part 1-3'!$B$1*L11*'Part 1-3'!$B$3)/'Part 1-3'!$B$10)*0.49*0.53+(('Part 1-3'!$B$1*K11*'Part 1-3'!$B$3)/'Part 1-3'!$B$10)*0.49*0.53-(('Part 1-3'!$B$6*0.5*('Part 1-3'!$B$18^2)*'Part 1-3'!$B$7*'Part 1-3'!$B$9)/2)</f>
        <v>1724.6004626666668</v>
      </c>
    </row>
    <row r="12" spans="2:16" x14ac:dyDescent="0.45">
      <c r="J12">
        <v>45</v>
      </c>
      <c r="K12">
        <v>1.06</v>
      </c>
      <c r="L12">
        <f t="shared" si="0"/>
        <v>0.43999999999999995</v>
      </c>
      <c r="M12">
        <f>'Part 1-3'!$B$14+(('Part 1-3'!$B$1*L12*'Part 1-3'!$B$3)/'Part 1-3'!$B$10)*'Part 1-3'!$B$5*'Part 1-3'!$B$4+(('Part 1-3'!$B$1*K12*'Part 1-3'!$B$3)/'Part 1-3'!$B$10)*'Part 1-3'!$B$5*'Part 1-3'!$B$4-(('Part 1-3'!$B$6*0.5*('Part 1-3'!$B$18^2)*'Part 1-3'!$B$7*'Part 1-3'!$B$9)/2)</f>
        <v>1597.200196</v>
      </c>
      <c r="N12" s="32">
        <f>'Part 1-3'!$B$15+(('Part 1-3'!$B$1*L12*'Part 1-3'!$B$3)/'Part 1-3'!$B$10)*0.49*'Part 1-3'!$B$4+(('Part 1-3'!$B$1*K12*'Part 1-3'!$B$3)/'Part 1-3'!$B$10)*0.49*'Part 1-3'!$B$4-(('Part 1-3'!$B$6*0.5*('Part 1-3'!$B$18^2)*'Part 1-3'!$B$7*'Part 1-3'!$B$9)/2)</f>
        <v>1537.3220706666664</v>
      </c>
      <c r="O12">
        <f>'Part 1-3'!$D$14+(('Part 1-3'!$B$1*L12*'Part 1-3'!$B$3)/'Part 1-3'!$B$10)*'Part 1-3'!$B$5*0.53+(('Part 1-3'!$B$1*K12*'Part 1-3'!$B$3)/'Part 1-3'!$B$10)*'Part 1-3'!$B$5*0.53-(('Part 1-3'!$B$6*0.5*('Part 1-3'!$B$18^2)*'Part 1-3'!$B$7*'Part 1-3'!$B$9)/2)</f>
        <v>1792.1226040000004</v>
      </c>
      <c r="P12">
        <f>'Part 1-3'!$D$15+(('Part 1-3'!$B$1*L12*'Part 1-3'!$B$3)/'Part 1-3'!$B$10)*0.49*0.53+(('Part 1-3'!$B$1*K12*'Part 1-3'!$B$3)/'Part 1-3'!$B$10)*0.49*0.53-(('Part 1-3'!$B$6*0.5*('Part 1-3'!$B$18^2)*'Part 1-3'!$B$7*'Part 1-3'!$B$9)/2)</f>
        <v>1724.6004626666668</v>
      </c>
    </row>
    <row r="13" spans="2:16" x14ac:dyDescent="0.45">
      <c r="J13">
        <v>50</v>
      </c>
      <c r="K13">
        <v>1.1499999999999999</v>
      </c>
      <c r="L13">
        <f t="shared" si="0"/>
        <v>0.35000000000000009</v>
      </c>
      <c r="M13">
        <f>'Part 1-3'!$B$14+(('Part 1-3'!$B$1*L13*'Part 1-3'!$B$3)/'Part 1-3'!$B$10)*'Part 1-3'!$B$5*'Part 1-3'!$B$4+(('Part 1-3'!$B$1*K13*'Part 1-3'!$B$3)/'Part 1-3'!$B$10)*'Part 1-3'!$B$5*'Part 1-3'!$B$4-(('Part 1-3'!$B$6*0.5*('Part 1-3'!$B$18^2)*'Part 1-3'!$B$7*'Part 1-3'!$B$9)/2)</f>
        <v>1597.200196</v>
      </c>
      <c r="N13" s="32">
        <f>'Part 1-3'!$B$15+(('Part 1-3'!$B$1*L13*'Part 1-3'!$B$3)/'Part 1-3'!$B$10)*0.49*'Part 1-3'!$B$4+(('Part 1-3'!$B$1*K13*'Part 1-3'!$B$3)/'Part 1-3'!$B$10)*0.49*'Part 1-3'!$B$4-(('Part 1-3'!$B$6*0.5*('Part 1-3'!$B$18^2)*'Part 1-3'!$B$7*'Part 1-3'!$B$9)/2)</f>
        <v>1537.3220706666664</v>
      </c>
      <c r="O13">
        <f>'Part 1-3'!$D$14+(('Part 1-3'!$B$1*L13*'Part 1-3'!$B$3)/'Part 1-3'!$B$10)*'Part 1-3'!$B$5*0.53+(('Part 1-3'!$B$1*K13*'Part 1-3'!$B$3)/'Part 1-3'!$B$10)*'Part 1-3'!$B$5*0.53-(('Part 1-3'!$B$6*0.5*('Part 1-3'!$B$18^2)*'Part 1-3'!$B$7*'Part 1-3'!$B$9)/2)</f>
        <v>1792.1226040000004</v>
      </c>
      <c r="P13">
        <f>'Part 1-3'!$D$15+(('Part 1-3'!$B$1*L13*'Part 1-3'!$B$3)/'Part 1-3'!$B$10)*0.49*0.53+(('Part 1-3'!$B$1*K13*'Part 1-3'!$B$3)/'Part 1-3'!$B$10)*0.49*0.53-(('Part 1-3'!$B$6*0.5*('Part 1-3'!$B$18^2)*'Part 1-3'!$B$7*'Part 1-3'!$B$9)/2)</f>
        <v>1724.6004626666668</v>
      </c>
    </row>
    <row r="14" spans="2:16" x14ac:dyDescent="0.45">
      <c r="D14" s="25" t="s">
        <v>40</v>
      </c>
      <c r="E14" s="25"/>
      <c r="F14" s="25"/>
      <c r="J14">
        <v>55</v>
      </c>
      <c r="K14">
        <v>1.22</v>
      </c>
      <c r="L14">
        <f t="shared" si="0"/>
        <v>0.28000000000000003</v>
      </c>
      <c r="M14">
        <f>'Part 1-3'!$B$14+(('Part 1-3'!$B$1*L14*'Part 1-3'!$B$3)/'Part 1-3'!$B$10)*'Part 1-3'!$B$5*'Part 1-3'!$B$4+(('Part 1-3'!$B$1*K14*'Part 1-3'!$B$3)/'Part 1-3'!$B$10)*'Part 1-3'!$B$5*'Part 1-3'!$B$4-(('Part 1-3'!$B$6*0.5*('Part 1-3'!$B$18^2)*'Part 1-3'!$B$7*'Part 1-3'!$B$9)/2)</f>
        <v>1597.200196</v>
      </c>
      <c r="N14" s="32">
        <f>'Part 1-3'!$B$15+(('Part 1-3'!$B$1*L14*'Part 1-3'!$B$3)/'Part 1-3'!$B$10)*0.49*'Part 1-3'!$B$4+(('Part 1-3'!$B$1*K14*'Part 1-3'!$B$3)/'Part 1-3'!$B$10)*0.49*'Part 1-3'!$B$4-(('Part 1-3'!$B$6*0.5*('Part 1-3'!$B$18^2)*'Part 1-3'!$B$7*'Part 1-3'!$B$9)/2)</f>
        <v>1537.3220706666664</v>
      </c>
      <c r="O14">
        <f>'Part 1-3'!$D$14+(('Part 1-3'!$B$1*L14*'Part 1-3'!$B$3)/'Part 1-3'!$B$10)*'Part 1-3'!$B$5*0.53+(('Part 1-3'!$B$1*K14*'Part 1-3'!$B$3)/'Part 1-3'!$B$10)*'Part 1-3'!$B$5*0.53-(('Part 1-3'!$B$6*0.5*('Part 1-3'!$B$18^2)*'Part 1-3'!$B$7*'Part 1-3'!$B$9)/2)</f>
        <v>1792.1226040000006</v>
      </c>
      <c r="P14">
        <f>'Part 1-3'!$D$15+(('Part 1-3'!$B$1*L14*'Part 1-3'!$B$3)/'Part 1-3'!$B$10)*0.49*0.53+(('Part 1-3'!$B$1*K14*'Part 1-3'!$B$3)/'Part 1-3'!$B$10)*0.49*0.53-(('Part 1-3'!$B$6*0.5*('Part 1-3'!$B$18^2)*'Part 1-3'!$B$7*'Part 1-3'!$B$9)/2)</f>
        <v>1724.6004626666668</v>
      </c>
    </row>
    <row r="15" spans="2:16" x14ac:dyDescent="0.45">
      <c r="B15" t="s">
        <v>39</v>
      </c>
      <c r="D15" t="s">
        <v>44</v>
      </c>
      <c r="H15" t="s">
        <v>45</v>
      </c>
      <c r="J15">
        <v>60</v>
      </c>
      <c r="K15">
        <v>1.3</v>
      </c>
      <c r="L15">
        <f t="shared" si="0"/>
        <v>0.19999999999999996</v>
      </c>
      <c r="M15">
        <f>'Part 1-3'!$B$14+(('Part 1-3'!$B$1*L15*'Part 1-3'!$B$3)/'Part 1-3'!$B$10)*'Part 1-3'!$B$5*'Part 1-3'!$B$4+(('Part 1-3'!$B$1*K15*'Part 1-3'!$B$3)/'Part 1-3'!$B$10)*'Part 1-3'!$B$5*'Part 1-3'!$B$4-(('Part 1-3'!$B$6*0.5*('Part 1-3'!$B$18^2)*'Part 1-3'!$B$7*'Part 1-3'!$B$9)/2)</f>
        <v>1597.200196</v>
      </c>
      <c r="N15" s="32">
        <f>'Part 1-3'!$B$15+(('Part 1-3'!$B$1*L15*'Part 1-3'!$B$3)/'Part 1-3'!$B$10)*0.49*'Part 1-3'!$B$4+(('Part 1-3'!$B$1*K15*'Part 1-3'!$B$3)/'Part 1-3'!$B$10)*0.49*'Part 1-3'!$B$4-(('Part 1-3'!$B$6*0.5*('Part 1-3'!$B$18^2)*'Part 1-3'!$B$7*'Part 1-3'!$B$9)/2)</f>
        <v>1537.3220706666661</v>
      </c>
      <c r="O15">
        <f>'Part 1-3'!$D$14+(('Part 1-3'!$B$1*L15*'Part 1-3'!$B$3)/'Part 1-3'!$B$10)*'Part 1-3'!$B$5*0.53+(('Part 1-3'!$B$1*K15*'Part 1-3'!$B$3)/'Part 1-3'!$B$10)*'Part 1-3'!$B$5*0.53-(('Part 1-3'!$B$6*0.5*('Part 1-3'!$B$18^2)*'Part 1-3'!$B$7*'Part 1-3'!$B$9)/2)</f>
        <v>1792.1226040000006</v>
      </c>
      <c r="P15">
        <f>'Part 1-3'!$D$15+(('Part 1-3'!$B$1*L15*'Part 1-3'!$B$3)/'Part 1-3'!$B$10)*0.49*0.53+(('Part 1-3'!$B$1*K15*'Part 1-3'!$B$3)/'Part 1-3'!$B$10)*0.49*0.53-(('Part 1-3'!$B$6*0.5*('Part 1-3'!$B$18^2)*'Part 1-3'!$B$7*'Part 1-3'!$B$9)/2)</f>
        <v>1724.6004626666668</v>
      </c>
    </row>
    <row r="16" spans="2:16" x14ac:dyDescent="0.45">
      <c r="I16" t="s">
        <v>49</v>
      </c>
      <c r="J16">
        <v>65</v>
      </c>
      <c r="K16">
        <v>1.36</v>
      </c>
      <c r="L16">
        <f t="shared" si="0"/>
        <v>0.1399999999999999</v>
      </c>
      <c r="M16">
        <f>'Part 1-3'!$B$14+(('Part 1-3'!$B$1*L16*'Part 1-3'!$B$3)/'Part 1-3'!$B$10)*'Part 1-3'!$B$5*'Part 1-3'!$B$4+(('Part 1-3'!$B$1*K16*'Part 1-3'!$B$3)/'Part 1-3'!$B$10)*'Part 1-3'!$B$5*'Part 1-3'!$B$4-(('Part 1-3'!$B$6*0.5*('Part 1-3'!$B$18^2)*'Part 1-3'!$B$7*'Part 1-3'!$B$9)/2)</f>
        <v>1597.2001959999998</v>
      </c>
      <c r="N16" s="32">
        <f>'Part 1-3'!$B$15+(('Part 1-3'!$B$1*L16*'Part 1-3'!$B$3)/'Part 1-3'!$B$10)*0.49*'Part 1-3'!$B$4+(('Part 1-3'!$B$1*K16*'Part 1-3'!$B$3)/'Part 1-3'!$B$10)*0.49*'Part 1-3'!$B$4-(('Part 1-3'!$B$6*0.5*('Part 1-3'!$B$18^2)*'Part 1-3'!$B$7*'Part 1-3'!$B$9)/2)</f>
        <v>1537.3220706666664</v>
      </c>
      <c r="O16">
        <f>'Part 1-3'!$D$14+(('Part 1-3'!$B$1*L16*'Part 1-3'!$B$3)/'Part 1-3'!$B$10)*'Part 1-3'!$B$5*0.53+(('Part 1-3'!$B$1*K16*'Part 1-3'!$B$3)/'Part 1-3'!$B$10)*'Part 1-3'!$B$5*0.53-(('Part 1-3'!$B$6*0.5*('Part 1-3'!$B$18^2)*'Part 1-3'!$B$7*'Part 1-3'!$B$9)/2)</f>
        <v>1792.1226040000004</v>
      </c>
      <c r="P16">
        <f>'Part 1-3'!$D$15+(('Part 1-3'!$B$1*L16*'Part 1-3'!$B$3)/'Part 1-3'!$B$10)*0.49*0.53+(('Part 1-3'!$B$1*K16*'Part 1-3'!$B$3)/'Part 1-3'!$B$10)*0.49*0.53-(('Part 1-3'!$B$6*0.5*('Part 1-3'!$B$18^2)*'Part 1-3'!$B$7*'Part 1-3'!$B$9)/2)</f>
        <v>1724.6004626666668</v>
      </c>
    </row>
    <row r="17" spans="4:16" x14ac:dyDescent="0.45">
      <c r="I17" t="s">
        <v>50</v>
      </c>
      <c r="J17">
        <v>70</v>
      </c>
      <c r="K17">
        <v>1.41</v>
      </c>
      <c r="L17">
        <f t="shared" si="0"/>
        <v>9.000000000000008E-2</v>
      </c>
      <c r="M17">
        <f>'Part 1-3'!$B$14+(('Part 1-3'!$B$1*L17*'Part 1-3'!$B$3)/'Part 1-3'!$B$10)*'Part 1-3'!$B$5*'Part 1-3'!$B$4+(('Part 1-3'!$B$1*K17*'Part 1-3'!$B$3)/'Part 1-3'!$B$10)*'Part 1-3'!$B$5*'Part 1-3'!$B$4-(('Part 1-3'!$B$6*0.5*('Part 1-3'!$B$18^2)*'Part 1-3'!$B$7*'Part 1-3'!$B$9)/2)</f>
        <v>1597.2001959999998</v>
      </c>
      <c r="N17" s="32">
        <f>'Part 1-3'!$B$15+(('Part 1-3'!$B$1*L17*'Part 1-3'!$B$3)/'Part 1-3'!$B$10)*0.49*'Part 1-3'!$B$4+(('Part 1-3'!$B$1*K17*'Part 1-3'!$B$3)/'Part 1-3'!$B$10)*0.49*'Part 1-3'!$B$4-(('Part 1-3'!$B$6*0.5*('Part 1-3'!$B$18^2)*'Part 1-3'!$B$7*'Part 1-3'!$B$9)/2)</f>
        <v>1537.3220706666664</v>
      </c>
      <c r="O17">
        <f>'Part 1-3'!$D$14+(('Part 1-3'!$B$1*L17*'Part 1-3'!$B$3)/'Part 1-3'!$B$10)*'Part 1-3'!$B$5*0.53+(('Part 1-3'!$B$1*K17*'Part 1-3'!$B$3)/'Part 1-3'!$B$10)*'Part 1-3'!$B$5*0.53-(('Part 1-3'!$B$6*0.5*('Part 1-3'!$B$18^2)*'Part 1-3'!$B$7*'Part 1-3'!$B$9)/2)</f>
        <v>1792.1226040000006</v>
      </c>
      <c r="P17">
        <f>'Part 1-3'!$D$15+(('Part 1-3'!$B$1*L17*'Part 1-3'!$B$3)/'Part 1-3'!$B$10)*0.49*0.53+(('Part 1-3'!$B$1*K17*'Part 1-3'!$B$3)/'Part 1-3'!$B$10)*0.49*0.53-(('Part 1-3'!$B$6*0.5*('Part 1-3'!$B$18^2)*'Part 1-3'!$B$7*'Part 1-3'!$B$9)/2)</f>
        <v>1724.6004626666668</v>
      </c>
    </row>
    <row r="18" spans="4:16" x14ac:dyDescent="0.45">
      <c r="G18" s="18">
        <v>1.5</v>
      </c>
      <c r="H18" s="15" t="s">
        <v>47</v>
      </c>
      <c r="J18">
        <v>75</v>
      </c>
      <c r="K18">
        <v>1.45</v>
      </c>
      <c r="L18">
        <f t="shared" si="0"/>
        <v>5.0000000000000044E-2</v>
      </c>
      <c r="M18">
        <f>'Part 1-3'!$B$14+(('Part 1-3'!$B$1*L18*'Part 1-3'!$B$3)/'Part 1-3'!$B$10)*'Part 1-3'!$B$5*'Part 1-3'!$B$4+(('Part 1-3'!$B$1*K18*'Part 1-3'!$B$3)/'Part 1-3'!$B$10)*'Part 1-3'!$B$5*'Part 1-3'!$B$4-(('Part 1-3'!$B$6*0.5*('Part 1-3'!$B$18^2)*'Part 1-3'!$B$7*'Part 1-3'!$B$9)/2)</f>
        <v>1597.2001959999998</v>
      </c>
      <c r="N18" s="32">
        <f>'Part 1-3'!$B$15+(('Part 1-3'!$B$1*L18*'Part 1-3'!$B$3)/'Part 1-3'!$B$10)*0.49*'Part 1-3'!$B$4+(('Part 1-3'!$B$1*K18*'Part 1-3'!$B$3)/'Part 1-3'!$B$10)*0.49*'Part 1-3'!$B$4-(('Part 1-3'!$B$6*0.5*('Part 1-3'!$B$18^2)*'Part 1-3'!$B$7*'Part 1-3'!$B$9)/2)</f>
        <v>1537.3220706666664</v>
      </c>
      <c r="O18">
        <f>'Part 1-3'!$D$14+(('Part 1-3'!$B$1*L18*'Part 1-3'!$B$3)/'Part 1-3'!$B$10)*'Part 1-3'!$B$5*0.53+(('Part 1-3'!$B$1*K18*'Part 1-3'!$B$3)/'Part 1-3'!$B$10)*'Part 1-3'!$B$5*0.53-(('Part 1-3'!$B$6*0.5*('Part 1-3'!$B$18^2)*'Part 1-3'!$B$7*'Part 1-3'!$B$9)/2)</f>
        <v>1792.1226040000004</v>
      </c>
      <c r="P18">
        <f>'Part 1-3'!$D$15+(('Part 1-3'!$B$1*L18*'Part 1-3'!$B$3)/'Part 1-3'!$B$10)*0.49*0.53+(('Part 1-3'!$B$1*K18*'Part 1-3'!$B$3)/'Part 1-3'!$B$10)*0.49*0.53-(('Part 1-3'!$B$6*0.5*('Part 1-3'!$B$18^2)*'Part 1-3'!$B$7*'Part 1-3'!$B$9)/2)</f>
        <v>1724.600462666667</v>
      </c>
    </row>
    <row r="19" spans="4:16" x14ac:dyDescent="0.45">
      <c r="I19" t="s">
        <v>51</v>
      </c>
      <c r="J19">
        <v>80</v>
      </c>
      <c r="K19">
        <v>1.48</v>
      </c>
      <c r="L19">
        <f t="shared" si="0"/>
        <v>2.0000000000000018E-2</v>
      </c>
      <c r="M19">
        <f>'Part 1-3'!$B$14+(('Part 1-3'!$B$1*L19*'Part 1-3'!$B$3)/'Part 1-3'!$B$10)*'Part 1-3'!$B$5*'Part 1-3'!$B$4+(('Part 1-3'!$B$1*K19*'Part 1-3'!$B$3)/'Part 1-3'!$B$10)*'Part 1-3'!$B$5*'Part 1-3'!$B$4-(('Part 1-3'!$B$6*0.5*('Part 1-3'!$B$18^2)*'Part 1-3'!$B$7*'Part 1-3'!$B$9)/2)</f>
        <v>1597.200196</v>
      </c>
      <c r="N19" s="32">
        <f>'Part 1-3'!$B$15+(('Part 1-3'!$B$1*L19*'Part 1-3'!$B$3)/'Part 1-3'!$B$10)*0.49*'Part 1-3'!$B$4+(('Part 1-3'!$B$1*K19*'Part 1-3'!$B$3)/'Part 1-3'!$B$10)*0.49*'Part 1-3'!$B$4-(('Part 1-3'!$B$6*0.5*('Part 1-3'!$B$18^2)*'Part 1-3'!$B$7*'Part 1-3'!$B$9)/2)</f>
        <v>1537.3220706666664</v>
      </c>
      <c r="O19">
        <f>'Part 1-3'!$D$14+(('Part 1-3'!$B$1*L19*'Part 1-3'!$B$3)/'Part 1-3'!$B$10)*'Part 1-3'!$B$5*0.53+(('Part 1-3'!$B$1*K19*'Part 1-3'!$B$3)/'Part 1-3'!$B$10)*'Part 1-3'!$B$5*0.53-(('Part 1-3'!$B$6*0.5*('Part 1-3'!$B$18^2)*'Part 1-3'!$B$7*'Part 1-3'!$B$9)/2)</f>
        <v>1792.1226040000004</v>
      </c>
      <c r="P19">
        <f>'Part 1-3'!$D$15+(('Part 1-3'!$B$1*L19*'Part 1-3'!$B$3)/'Part 1-3'!$B$10)*0.49*0.53+(('Part 1-3'!$B$1*K19*'Part 1-3'!$B$3)/'Part 1-3'!$B$10)*0.49*0.53-(('Part 1-3'!$B$6*0.5*('Part 1-3'!$B$18^2)*'Part 1-3'!$B$7*'Part 1-3'!$B$9)/2)</f>
        <v>1724.6004626666668</v>
      </c>
    </row>
    <row r="20" spans="4:16" x14ac:dyDescent="0.45">
      <c r="I20" t="s">
        <v>52</v>
      </c>
      <c r="J20">
        <v>85</v>
      </c>
      <c r="K20">
        <v>1.49</v>
      </c>
      <c r="L20">
        <f t="shared" si="0"/>
        <v>1.0000000000000009E-2</v>
      </c>
      <c r="M20">
        <f>'Part 1-3'!$B$14+(('Part 1-3'!$B$1*L20*'Part 1-3'!$B$3)/'Part 1-3'!$B$10)*'Part 1-3'!$B$5*'Part 1-3'!$B$4+(('Part 1-3'!$B$1*K20*'Part 1-3'!$B$3)/'Part 1-3'!$B$10)*'Part 1-3'!$B$5*'Part 1-3'!$B$4-(('Part 1-3'!$B$6*0.5*('Part 1-3'!$B$18^2)*'Part 1-3'!$B$7*'Part 1-3'!$B$9)/2)</f>
        <v>1597.2001959999998</v>
      </c>
      <c r="N20" s="32">
        <f>'Part 1-3'!$B$15+(('Part 1-3'!$B$1*L20*'Part 1-3'!$B$3)/'Part 1-3'!$B$10)*0.49*'Part 1-3'!$B$4+(('Part 1-3'!$B$1*K20*'Part 1-3'!$B$3)/'Part 1-3'!$B$10)*0.49*'Part 1-3'!$B$4-(('Part 1-3'!$B$6*0.5*('Part 1-3'!$B$18^2)*'Part 1-3'!$B$7*'Part 1-3'!$B$9)/2)</f>
        <v>1537.3220706666664</v>
      </c>
      <c r="O20">
        <f>'Part 1-3'!$D$14+(('Part 1-3'!$B$1*L20*'Part 1-3'!$B$3)/'Part 1-3'!$B$10)*'Part 1-3'!$B$5*0.53+(('Part 1-3'!$B$1*K20*'Part 1-3'!$B$3)/'Part 1-3'!$B$10)*'Part 1-3'!$B$5*0.53-(('Part 1-3'!$B$6*0.5*('Part 1-3'!$B$18^2)*'Part 1-3'!$B$7*'Part 1-3'!$B$9)/2)</f>
        <v>1792.1226040000006</v>
      </c>
      <c r="P20">
        <f>'Part 1-3'!$D$15+(('Part 1-3'!$B$1*L20*'Part 1-3'!$B$3)/'Part 1-3'!$B$10)*0.49*0.53+(('Part 1-3'!$B$1*K20*'Part 1-3'!$B$3)/'Part 1-3'!$B$10)*0.49*0.53-(('Part 1-3'!$B$6*0.5*('Part 1-3'!$B$18^2)*'Part 1-3'!$B$7*'Part 1-3'!$B$9)/2)</f>
        <v>1724.600462666667</v>
      </c>
    </row>
    <row r="21" spans="4:16" x14ac:dyDescent="0.45">
      <c r="D21" t="s">
        <v>41</v>
      </c>
      <c r="F21" s="16" t="s">
        <v>5</v>
      </c>
      <c r="G21" s="17" t="s">
        <v>48</v>
      </c>
      <c r="H21" t="s">
        <v>46</v>
      </c>
      <c r="J21">
        <v>90</v>
      </c>
      <c r="K21">
        <v>1.5</v>
      </c>
      <c r="L21">
        <f t="shared" si="0"/>
        <v>0</v>
      </c>
      <c r="M21">
        <f>'Part 1-3'!$B$14+(('Part 1-3'!$B$1*L21*'Part 1-3'!$B$3)/'Part 1-3'!$B$10)*'Part 1-3'!$B$5*'Part 1-3'!$B$4+(('Part 1-3'!$B$1*K21*'Part 1-3'!$B$3)/'Part 1-3'!$B$10)*'Part 1-3'!$B$5*'Part 1-3'!$B$4-(('Part 1-3'!$B$6*0.5*('Part 1-3'!$B$18^2)*'Part 1-3'!$B$7*'Part 1-3'!$B$9)/2)</f>
        <v>1597.200196</v>
      </c>
      <c r="N21" s="32">
        <f>'Part 1-3'!$B$15+(('Part 1-3'!$B$1*L21*'Part 1-3'!$B$3)/'Part 1-3'!$B$10)*0.49*'Part 1-3'!$B$4+(('Part 1-3'!$B$1*K21*'Part 1-3'!$B$3)/'Part 1-3'!$B$10)*0.49*'Part 1-3'!$B$4-(('Part 1-3'!$B$6*0.5*('Part 1-3'!$B$18^2)*'Part 1-3'!$B$7*'Part 1-3'!$B$9)/2)</f>
        <v>1537.3220706666664</v>
      </c>
      <c r="O21">
        <f>'Part 1-3'!$D$14+(('Part 1-3'!$B$1*L21*'Part 1-3'!$B$3)/'Part 1-3'!$B$10)*'Part 1-3'!$B$5*0.53+(('Part 1-3'!$B$1*K21*'Part 1-3'!$B$3)/'Part 1-3'!$B$10)*'Part 1-3'!$B$5*0.53-(('Part 1-3'!$B$6*0.5*('Part 1-3'!$B$18^2)*'Part 1-3'!$B$7*'Part 1-3'!$B$9)/2)</f>
        <v>1792.1226040000004</v>
      </c>
      <c r="P21">
        <f>'Part 1-3'!$D$15+(('Part 1-3'!$B$1*L21*'Part 1-3'!$B$3)/'Part 1-3'!$B$10)*0.49*0.53+(('Part 1-3'!$B$1*K21*'Part 1-3'!$B$3)/'Part 1-3'!$B$10)*0.49*0.53-(('Part 1-3'!$B$6*0.5*('Part 1-3'!$B$18^2)*'Part 1-3'!$B$7*'Part 1-3'!$B$9)/2)</f>
        <v>1724.6004626666668</v>
      </c>
    </row>
    <row r="22" spans="4:16" ht="14.25" customHeight="1" x14ac:dyDescent="0.45">
      <c r="K22" s="29" t="s">
        <v>55</v>
      </c>
      <c r="L22" s="29"/>
    </row>
    <row r="23" spans="4:16" x14ac:dyDescent="0.45">
      <c r="K23" s="29"/>
      <c r="L23" s="29"/>
    </row>
    <row r="24" spans="4:16" x14ac:dyDescent="0.45">
      <c r="K24" s="29"/>
      <c r="L24" s="29"/>
    </row>
    <row r="25" spans="4:16" x14ac:dyDescent="0.45">
      <c r="K25" s="29"/>
      <c r="L25" s="29"/>
    </row>
    <row r="26" spans="4:16" x14ac:dyDescent="0.45">
      <c r="K26" s="29"/>
      <c r="L26" s="29"/>
    </row>
    <row r="27" spans="4:16" x14ac:dyDescent="0.45">
      <c r="K27" s="29"/>
      <c r="L27" s="29"/>
    </row>
  </sheetData>
  <mergeCells count="10">
    <mergeCell ref="O1:O2"/>
    <mergeCell ref="P1:P2"/>
    <mergeCell ref="K22:L27"/>
    <mergeCell ref="L1:L2"/>
    <mergeCell ref="J1:J2"/>
    <mergeCell ref="M1:M2"/>
    <mergeCell ref="N1:N2"/>
    <mergeCell ref="D14:F14"/>
    <mergeCell ref="D2:F2"/>
    <mergeCell ref="K1:K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 1-3</vt:lpstr>
      <vt:lpstr>Part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Conor McGuinness</dc:creator>
  <cp:lastModifiedBy>Conor McGuinness</cp:lastModifiedBy>
  <dcterms:created xsi:type="dcterms:W3CDTF">2020-03-13T13:38:40Z</dcterms:created>
  <dcterms:modified xsi:type="dcterms:W3CDTF">2020-03-23T05:34:12Z</dcterms:modified>
</cp:coreProperties>
</file>