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9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143871\Downloads\"/>
    </mc:Choice>
  </mc:AlternateContent>
  <bookViews>
    <workbookView xWindow="0" yWindow="0" windowWidth="28800" windowHeight="123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M26" i="1" l="1"/>
  <c r="J26" i="1"/>
  <c r="O26" i="1" s="1"/>
  <c r="H26" i="1"/>
  <c r="I26" i="1" s="1"/>
  <c r="P26" i="1" s="1"/>
  <c r="G26" i="1"/>
  <c r="F26" i="1"/>
  <c r="E26" i="1"/>
  <c r="L26" i="1" s="1"/>
  <c r="M25" i="1" s="1"/>
  <c r="J25" i="1"/>
  <c r="O25" i="1" s="1"/>
  <c r="I25" i="1"/>
  <c r="H25" i="1"/>
  <c r="G25" i="1"/>
  <c r="F25" i="1"/>
  <c r="E25" i="1"/>
  <c r="L25" i="1" s="1"/>
  <c r="L24" i="1"/>
  <c r="J24" i="1"/>
  <c r="O24" i="1" s="1"/>
  <c r="I24" i="1"/>
  <c r="P24" i="1" s="1"/>
  <c r="H24" i="1"/>
  <c r="G24" i="1"/>
  <c r="F24" i="1"/>
  <c r="E24" i="1"/>
  <c r="O23" i="1"/>
  <c r="J23" i="1"/>
  <c r="I23" i="1"/>
  <c r="H23" i="1"/>
  <c r="G23" i="1"/>
  <c r="F23" i="1"/>
  <c r="E23" i="1"/>
  <c r="L23" i="1" s="1"/>
  <c r="O22" i="1"/>
  <c r="J22" i="1"/>
  <c r="H22" i="1"/>
  <c r="I22" i="1" s="1"/>
  <c r="G22" i="1"/>
  <c r="F22" i="1"/>
  <c r="E22" i="1"/>
  <c r="O21" i="1"/>
  <c r="J21" i="1"/>
  <c r="I21" i="1"/>
  <c r="H21" i="1"/>
  <c r="G21" i="1"/>
  <c r="F21" i="1"/>
  <c r="E21" i="1"/>
  <c r="P21" i="1" s="1"/>
  <c r="L20" i="1"/>
  <c r="J20" i="1"/>
  <c r="O20" i="1" s="1"/>
  <c r="I20" i="1"/>
  <c r="H20" i="1"/>
  <c r="G20" i="1"/>
  <c r="F20" i="1"/>
  <c r="E20" i="1"/>
  <c r="O19" i="1"/>
  <c r="J19" i="1"/>
  <c r="I19" i="1"/>
  <c r="H19" i="1"/>
  <c r="G19" i="1"/>
  <c r="F19" i="1"/>
  <c r="E19" i="1"/>
  <c r="L19" i="1" s="1"/>
  <c r="O18" i="1"/>
  <c r="J18" i="1"/>
  <c r="H18" i="1"/>
  <c r="I18" i="1" s="1"/>
  <c r="G18" i="1"/>
  <c r="F18" i="1"/>
  <c r="E18" i="1"/>
  <c r="O17" i="1"/>
  <c r="J17" i="1"/>
  <c r="I17" i="1"/>
  <c r="H17" i="1"/>
  <c r="G17" i="1"/>
  <c r="F17" i="1"/>
  <c r="E17" i="1"/>
  <c r="P17" i="1" s="1"/>
  <c r="L16" i="1"/>
  <c r="J16" i="1"/>
  <c r="O16" i="1" s="1"/>
  <c r="I16" i="1"/>
  <c r="H16" i="1"/>
  <c r="G16" i="1"/>
  <c r="F16" i="1"/>
  <c r="E16" i="1"/>
  <c r="O15" i="1"/>
  <c r="J15" i="1"/>
  <c r="I15" i="1"/>
  <c r="H15" i="1"/>
  <c r="G15" i="1"/>
  <c r="F15" i="1"/>
  <c r="E15" i="1"/>
  <c r="L15" i="1" s="1"/>
  <c r="O14" i="1"/>
  <c r="J14" i="1"/>
  <c r="H14" i="1"/>
  <c r="I14" i="1" s="1"/>
  <c r="G14" i="1"/>
  <c r="F14" i="1"/>
  <c r="E14" i="1"/>
  <c r="P14" i="1" s="1"/>
  <c r="O13" i="1"/>
  <c r="J13" i="1"/>
  <c r="I13" i="1"/>
  <c r="H13" i="1"/>
  <c r="G13" i="1"/>
  <c r="F13" i="1"/>
  <c r="E13" i="1"/>
  <c r="P13" i="1" s="1"/>
  <c r="L12" i="1"/>
  <c r="J12" i="1"/>
  <c r="O12" i="1" s="1"/>
  <c r="I12" i="1"/>
  <c r="H12" i="1"/>
  <c r="G12" i="1"/>
  <c r="F12" i="1"/>
  <c r="E12" i="1"/>
  <c r="O11" i="1"/>
  <c r="J11" i="1"/>
  <c r="I11" i="1"/>
  <c r="H11" i="1"/>
  <c r="G11" i="1"/>
  <c r="F11" i="1"/>
  <c r="E11" i="1"/>
  <c r="L11" i="1" s="1"/>
  <c r="O10" i="1"/>
  <c r="J10" i="1"/>
  <c r="H10" i="1"/>
  <c r="I10" i="1" s="1"/>
  <c r="G10" i="1"/>
  <c r="F10" i="1"/>
  <c r="E10" i="1"/>
  <c r="O9" i="1"/>
  <c r="J9" i="1"/>
  <c r="I9" i="1"/>
  <c r="H9" i="1"/>
  <c r="G9" i="1"/>
  <c r="F9" i="1"/>
  <c r="E9" i="1"/>
  <c r="P9" i="1" s="1"/>
  <c r="L8" i="1"/>
  <c r="J8" i="1"/>
  <c r="O8" i="1" s="1"/>
  <c r="I8" i="1"/>
  <c r="P8" i="1" s="1"/>
  <c r="H8" i="1"/>
  <c r="G8" i="1"/>
  <c r="F8" i="1"/>
  <c r="E8" i="1"/>
  <c r="O7" i="1"/>
  <c r="J7" i="1"/>
  <c r="I7" i="1"/>
  <c r="H7" i="1"/>
  <c r="G7" i="1"/>
  <c r="F7" i="1"/>
  <c r="E7" i="1"/>
  <c r="L7" i="1" s="1"/>
  <c r="O6" i="1"/>
  <c r="J6" i="1"/>
  <c r="H6" i="1"/>
  <c r="I6" i="1" s="1"/>
  <c r="G6" i="1"/>
  <c r="F6" i="1"/>
  <c r="E6" i="1"/>
  <c r="P6" i="1" s="1"/>
  <c r="O5" i="1"/>
  <c r="J5" i="1"/>
  <c r="I5" i="1"/>
  <c r="H5" i="1"/>
  <c r="G5" i="1"/>
  <c r="F5" i="1"/>
  <c r="E5" i="1"/>
  <c r="P5" i="1" s="1"/>
  <c r="L4" i="1"/>
  <c r="J4" i="1"/>
  <c r="O4" i="1" s="1"/>
  <c r="I4" i="1"/>
  <c r="P4" i="1" s="1"/>
  <c r="H4" i="1"/>
  <c r="G4" i="1"/>
  <c r="F4" i="1"/>
  <c r="E4" i="1"/>
  <c r="O3" i="1"/>
  <c r="J3" i="1"/>
  <c r="I3" i="1"/>
  <c r="H3" i="1"/>
  <c r="G3" i="1"/>
  <c r="F3" i="1"/>
  <c r="E3" i="1"/>
  <c r="L3" i="1" s="1"/>
  <c r="O2" i="1"/>
  <c r="I2" i="1"/>
  <c r="H2" i="1"/>
  <c r="F2" i="1"/>
  <c r="E2" i="1"/>
  <c r="P2" i="1" s="1"/>
  <c r="P12" i="1" l="1"/>
  <c r="P22" i="1"/>
  <c r="P25" i="1"/>
  <c r="P16" i="1"/>
  <c r="M23" i="1"/>
  <c r="M24" i="1"/>
  <c r="P18" i="1"/>
  <c r="P20" i="1"/>
  <c r="M22" i="1"/>
  <c r="P10" i="1"/>
  <c r="P7" i="1"/>
  <c r="P11" i="1"/>
  <c r="P15" i="1"/>
  <c r="P19" i="1"/>
  <c r="P23" i="1"/>
  <c r="P3" i="1"/>
  <c r="L5" i="1"/>
  <c r="L9" i="1"/>
  <c r="M7" i="1" s="1"/>
  <c r="L13" i="1"/>
  <c r="L17" i="1"/>
  <c r="M14" i="1" s="1"/>
  <c r="L21" i="1"/>
  <c r="M20" i="1" s="1"/>
  <c r="L6" i="1"/>
  <c r="M5" i="1" s="1"/>
  <c r="L10" i="1"/>
  <c r="L14" i="1"/>
  <c r="L18" i="1"/>
  <c r="L22" i="1"/>
  <c r="M21" i="1" s="1"/>
  <c r="L2" i="1"/>
  <c r="M12" i="1" l="1"/>
  <c r="M3" i="1"/>
  <c r="M18" i="1"/>
  <c r="M4" i="1"/>
  <c r="M15" i="1"/>
  <c r="M19" i="1"/>
  <c r="M10" i="1"/>
  <c r="M17" i="1"/>
  <c r="M13" i="1"/>
  <c r="M2" i="1"/>
  <c r="M11" i="1"/>
  <c r="M16" i="1"/>
  <c r="M8" i="1"/>
  <c r="M9" i="1"/>
  <c r="M6" i="1"/>
</calcChain>
</file>

<file path=xl/sharedStrings.xml><?xml version="1.0" encoding="utf-8"?>
<sst xmlns="http://schemas.openxmlformats.org/spreadsheetml/2006/main" count="55" uniqueCount="32">
  <si>
    <t>Surface</t>
  </si>
  <si>
    <t>Time (s)</t>
  </si>
  <si>
    <t>Distance (m)</t>
  </si>
  <si>
    <t>Velocity (M/s)</t>
  </si>
  <si>
    <t>Rolling Resistance(N)</t>
  </si>
  <si>
    <t>Aero(N)</t>
  </si>
  <si>
    <t>Gradient (%)</t>
  </si>
  <si>
    <t>Gradient (RAD)</t>
  </si>
  <si>
    <t>Gradient Resistance(N)</t>
  </si>
  <si>
    <t>Acceleration(M/s^2)</t>
  </si>
  <si>
    <t>Elevation</t>
  </si>
  <si>
    <t>Power Required (W)</t>
  </si>
  <si>
    <t xml:space="preserve">Power Average (W) </t>
  </si>
  <si>
    <t>Power Max(w)</t>
  </si>
  <si>
    <t>Acceleraion force (N)</t>
  </si>
  <si>
    <t>Total TE (N)</t>
  </si>
  <si>
    <t>Gravel</t>
  </si>
  <si>
    <t>Displacment</t>
  </si>
  <si>
    <t>149cc</t>
  </si>
  <si>
    <t>Power</t>
  </si>
  <si>
    <t>7.4kW(10hp) @7500 RPM</t>
  </si>
  <si>
    <t>Torque</t>
  </si>
  <si>
    <t>17.6NM @5500 RPM</t>
  </si>
  <si>
    <t>Length</t>
  </si>
  <si>
    <t>2160mm</t>
  </si>
  <si>
    <t xml:space="preserve">Height </t>
  </si>
  <si>
    <t>1506mm</t>
  </si>
  <si>
    <t>Width</t>
  </si>
  <si>
    <t>1458mm</t>
  </si>
  <si>
    <t>Weight</t>
  </si>
  <si>
    <t>233.6Kg</t>
  </si>
  <si>
    <t>Field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</si>
</sst>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</font>
    <font>
      <b/>
      <sz val="11"/>
      <color rgb="FF000000"/>
      <name val="Calibri"/>
    </font>
    <font>
      <sz val="10"/>
      <color rgb="FF000000"/>
      <name val="Arial"/>
    </font>
    <font>
      <sz val="10"/>
      <name val="Arial"/>
    </font>
    <font>
      <sz val="11"/>
      <color rgb="FF000000"/>
      <name val="Calibri"/>
    </font>
    <font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1" fillId="3" borderId="2" xfId="0" applyFont="1" applyFill="1" applyBorder="1" applyAlignment="1">
      <alignment horizontal="center"/>
    </xf>
    <xf numFmtId="0" fontId="2" fillId="3" borderId="0" xfId="0" applyFont="1" applyFill="1" applyAlignment="1"/>
    <xf numFmtId="0" fontId="3" fillId="0" borderId="0" xfId="0" applyFont="1" applyAlignment="1"/>
    <xf numFmtId="0" fontId="1" fillId="4" borderId="2" xfId="0" applyFont="1" applyFill="1" applyBorder="1" applyAlignment="1">
      <alignment horizontal="center"/>
    </xf>
    <xf numFmtId="0" fontId="2" fillId="4" borderId="0" xfId="0" applyFont="1" applyFill="1" applyAlignment="1"/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b="0"/>
            </a:pPr>
            <a:r>
              <a:rPr lang="en-GB"/>
              <a:t>Time  VS Elevation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Sheet1!$K$1</c:f>
              <c:strCache>
                <c:ptCount val="1"/>
                <c:pt idx="0">
                  <c:v>Elevation</c:v>
                </c:pt>
              </c:strCache>
            </c:strRef>
          </c:tx>
          <c:spPr>
            <a:ln w="19050" cmpd="sng">
              <a:solidFill>
                <a:srgbClr val="3366CC"/>
              </a:solidFill>
            </a:ln>
          </c:spPr>
          <c:marker>
            <c:symbol val="none"/>
          </c:marker>
          <c:cat>
            <c:numRef>
              <c:f>Sheet1!$B$3:$B$26</c:f>
              <c:numCache>
                <c:formatCode>General</c:formatCode>
                <c:ptCount val="2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</c:numCache>
            </c:numRef>
          </c:cat>
          <c:val>
            <c:numRef>
              <c:f>Sheet1!$K$2:$K$26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-2</c:v>
                </c:pt>
                <c:pt idx="9">
                  <c:v>-4</c:v>
                </c:pt>
                <c:pt idx="10">
                  <c:v>-2</c:v>
                </c:pt>
                <c:pt idx="11">
                  <c:v>-2</c:v>
                </c:pt>
                <c:pt idx="12">
                  <c:v>0</c:v>
                </c:pt>
                <c:pt idx="13">
                  <c:v>2</c:v>
                </c:pt>
                <c:pt idx="14">
                  <c:v>4</c:v>
                </c:pt>
                <c:pt idx="15">
                  <c:v>5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3</c:v>
                </c:pt>
                <c:pt idx="20">
                  <c:v>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B5-415A-BC5C-77C7E8B238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36926098"/>
        <c:axId val="232616890"/>
      </c:lineChart>
      <c:catAx>
        <c:axId val="143692609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232616890"/>
        <c:crosses val="autoZero"/>
        <c:auto val="1"/>
        <c:lblAlgn val="ctr"/>
        <c:lblOffset val="100"/>
        <c:noMultiLvlLbl val="1"/>
      </c:catAx>
      <c:valAx>
        <c:axId val="23261689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Elevation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1436926098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b="0"/>
            </a:pPr>
            <a:r>
              <a:rPr lang="en-GB"/>
              <a:t>Gradient (RAD)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Sheet1!$H$1</c:f>
              <c:strCache>
                <c:ptCount val="1"/>
                <c:pt idx="0">
                  <c:v>Gradient (RAD)</c:v>
                </c:pt>
              </c:strCache>
            </c:strRef>
          </c:tx>
          <c:spPr>
            <a:ln w="19050" cmpd="sng">
              <a:solidFill>
                <a:srgbClr val="3366CC"/>
              </a:solidFill>
            </a:ln>
          </c:spPr>
          <c:marker>
            <c:symbol val="none"/>
          </c:marker>
          <c:cat>
            <c:numRef>
              <c:f>Sheet1!$B$3:$B$26</c:f>
              <c:numCache>
                <c:formatCode>General</c:formatCode>
                <c:ptCount val="2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</c:numCache>
            </c:numRef>
          </c:cat>
          <c:val>
            <c:numRef>
              <c:f>Sheet1!$H$2:$H$26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3.4000000000000002E-2</c:v>
                </c:pt>
                <c:pt idx="3">
                  <c:v>5.1000000000000004E-2</c:v>
                </c:pt>
                <c:pt idx="4">
                  <c:v>8.5000000000000006E-2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-3.4000000000000002E-2</c:v>
                </c:pt>
                <c:pt idx="9">
                  <c:v>-6.8000000000000005E-2</c:v>
                </c:pt>
                <c:pt idx="10">
                  <c:v>-3.4000000000000002E-2</c:v>
                </c:pt>
                <c:pt idx="11">
                  <c:v>-3.4000000000000002E-2</c:v>
                </c:pt>
                <c:pt idx="12">
                  <c:v>0</c:v>
                </c:pt>
                <c:pt idx="13">
                  <c:v>3.4000000000000002E-2</c:v>
                </c:pt>
                <c:pt idx="14">
                  <c:v>6.8000000000000005E-2</c:v>
                </c:pt>
                <c:pt idx="15">
                  <c:v>8.5000000000000006E-2</c:v>
                </c:pt>
                <c:pt idx="16">
                  <c:v>0</c:v>
                </c:pt>
                <c:pt idx="17">
                  <c:v>0</c:v>
                </c:pt>
                <c:pt idx="18">
                  <c:v>3.4000000000000002E-2</c:v>
                </c:pt>
                <c:pt idx="19">
                  <c:v>5.1000000000000004E-2</c:v>
                </c:pt>
                <c:pt idx="20">
                  <c:v>8.5000000000000006E-2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4F-43EC-8B77-3CA7E95D79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3396295"/>
        <c:axId val="1660039238"/>
      </c:lineChart>
      <c:catAx>
        <c:axId val="50339629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Time (s)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1660039238"/>
        <c:crosses val="autoZero"/>
        <c:auto val="1"/>
        <c:lblAlgn val="ctr"/>
        <c:lblOffset val="100"/>
        <c:noMultiLvlLbl val="1"/>
      </c:catAx>
      <c:valAx>
        <c:axId val="166003923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Gradient (RAD)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503396295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b="0"/>
            </a:pPr>
            <a:r>
              <a:rPr lang="en-GB"/>
              <a:t>Duty Cycle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Sheet1!$D$1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19050" cmpd="sng">
              <a:solidFill>
                <a:srgbClr val="3366CC"/>
              </a:solidFill>
            </a:ln>
          </c:spPr>
          <c:marker>
            <c:symbol val="none"/>
          </c:marker>
          <c:cat>
            <c:numRef>
              <c:f>Sheet1!$B$3:$B$26</c:f>
              <c:numCache>
                <c:formatCode>General</c:formatCode>
                <c:ptCount val="2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</c:numCache>
            </c:numRef>
          </c:cat>
          <c:val>
            <c:numRef>
              <c:f>Sheet1!$D$2:$D$26</c:f>
              <c:numCache>
                <c:formatCode>General</c:formatCode>
                <c:ptCount val="25"/>
                <c:pt idx="0">
                  <c:v>0</c:v>
                </c:pt>
                <c:pt idx="1">
                  <c:v>5</c:v>
                </c:pt>
                <c:pt idx="2">
                  <c:v>6</c:v>
                </c:pt>
                <c:pt idx="3">
                  <c:v>6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9</c:v>
                </c:pt>
                <c:pt idx="22">
                  <c:v>9</c:v>
                </c:pt>
                <c:pt idx="23">
                  <c:v>5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D9-4C41-A576-A68034EB26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86378192"/>
        <c:axId val="805076374"/>
      </c:lineChart>
      <c:catAx>
        <c:axId val="14863781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Time (S)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805076374"/>
        <c:crosses val="autoZero"/>
        <c:auto val="1"/>
        <c:lblAlgn val="ctr"/>
        <c:lblOffset val="100"/>
        <c:noMultiLvlLbl val="1"/>
      </c:catAx>
      <c:valAx>
        <c:axId val="80507637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1486378192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b="0"/>
            </a:pPr>
            <a:r>
              <a:rPr lang="en-GB"/>
              <a:t>Aero Resistance(N)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Aero(N)</c:v>
                </c:pt>
              </c:strCache>
            </c:strRef>
          </c:tx>
          <c:spPr>
            <a:ln w="19050" cmpd="sng">
              <a:solidFill>
                <a:srgbClr val="3366CC"/>
              </a:solidFill>
            </a:ln>
          </c:spPr>
          <c:marker>
            <c:symbol val="none"/>
          </c:marker>
          <c:cat>
            <c:numRef>
              <c:f>Sheet1!$B$3:$B$26</c:f>
              <c:numCache>
                <c:formatCode>General</c:formatCode>
                <c:ptCount val="2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</c:numCache>
            </c:numRef>
          </c:cat>
          <c:val>
            <c:numRef>
              <c:f>Sheet1!$F$2:$F$26</c:f>
              <c:numCache>
                <c:formatCode>General</c:formatCode>
                <c:ptCount val="25"/>
                <c:pt idx="0">
                  <c:v>0</c:v>
                </c:pt>
                <c:pt idx="1">
                  <c:v>11.52375</c:v>
                </c:pt>
                <c:pt idx="2">
                  <c:v>16.594200000000001</c:v>
                </c:pt>
                <c:pt idx="3">
                  <c:v>16.594200000000001</c:v>
                </c:pt>
                <c:pt idx="4">
                  <c:v>11.52375</c:v>
                </c:pt>
                <c:pt idx="5">
                  <c:v>11.52375</c:v>
                </c:pt>
                <c:pt idx="6">
                  <c:v>11.52375</c:v>
                </c:pt>
                <c:pt idx="7">
                  <c:v>7.3751999999999995</c:v>
                </c:pt>
                <c:pt idx="8">
                  <c:v>7.3751999999999995</c:v>
                </c:pt>
                <c:pt idx="9">
                  <c:v>7.3751999999999995</c:v>
                </c:pt>
                <c:pt idx="10">
                  <c:v>7.3751999999999995</c:v>
                </c:pt>
                <c:pt idx="11">
                  <c:v>7.3751999999999995</c:v>
                </c:pt>
                <c:pt idx="12">
                  <c:v>11.52375</c:v>
                </c:pt>
                <c:pt idx="13">
                  <c:v>11.52375</c:v>
                </c:pt>
                <c:pt idx="14">
                  <c:v>11.52375</c:v>
                </c:pt>
                <c:pt idx="15">
                  <c:v>11.52375</c:v>
                </c:pt>
                <c:pt idx="16">
                  <c:v>11.52375</c:v>
                </c:pt>
                <c:pt idx="17">
                  <c:v>11.52375</c:v>
                </c:pt>
                <c:pt idx="18">
                  <c:v>11.52375</c:v>
                </c:pt>
                <c:pt idx="19">
                  <c:v>11.52375</c:v>
                </c:pt>
                <c:pt idx="20">
                  <c:v>11.52375</c:v>
                </c:pt>
                <c:pt idx="21">
                  <c:v>37.336949999999995</c:v>
                </c:pt>
                <c:pt idx="22">
                  <c:v>37.336949999999995</c:v>
                </c:pt>
                <c:pt idx="23">
                  <c:v>11.52375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C7-4FE2-82A3-4480C6543E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56557831"/>
        <c:axId val="1515334050"/>
      </c:lineChart>
      <c:catAx>
        <c:axId val="155655783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Time (s)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1515334050"/>
        <c:crosses val="autoZero"/>
        <c:auto val="1"/>
        <c:lblAlgn val="ctr"/>
        <c:lblOffset val="100"/>
        <c:noMultiLvlLbl val="1"/>
      </c:catAx>
      <c:valAx>
        <c:axId val="151533405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Aero(N)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1556557831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b="0"/>
            </a:pPr>
            <a:r>
              <a:rPr lang="en-GB"/>
              <a:t>Gradient Resistance(N)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Gradient Resistance(N)</c:v>
                </c:pt>
              </c:strCache>
            </c:strRef>
          </c:tx>
          <c:spPr>
            <a:ln w="19050" cmpd="sng">
              <a:solidFill>
                <a:srgbClr val="3366CC"/>
              </a:solidFill>
            </a:ln>
          </c:spPr>
          <c:marker>
            <c:symbol val="none"/>
          </c:marker>
          <c:cat>
            <c:numRef>
              <c:f>Sheet1!$B$3:$B$26</c:f>
              <c:numCache>
                <c:formatCode>General</c:formatCode>
                <c:ptCount val="2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</c:numCache>
            </c:numRef>
          </c:cat>
          <c:val>
            <c:numRef>
              <c:f>Sheet1!$I$2:$I$26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77.899933255103335</c:v>
                </c:pt>
                <c:pt idx="3">
                  <c:v>116.82175839613419</c:v>
                </c:pt>
                <c:pt idx="4">
                  <c:v>194.5528882729414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-77.899933255103335</c:v>
                </c:pt>
                <c:pt idx="9">
                  <c:v>-155.70982286206993</c:v>
                </c:pt>
                <c:pt idx="10">
                  <c:v>-77.899933255103335</c:v>
                </c:pt>
                <c:pt idx="11">
                  <c:v>-77.899933255103335</c:v>
                </c:pt>
                <c:pt idx="12">
                  <c:v>0</c:v>
                </c:pt>
                <c:pt idx="13">
                  <c:v>77.899933255103335</c:v>
                </c:pt>
                <c:pt idx="14">
                  <c:v>155.70982286206993</c:v>
                </c:pt>
                <c:pt idx="15">
                  <c:v>194.5528882729414</c:v>
                </c:pt>
                <c:pt idx="16">
                  <c:v>0</c:v>
                </c:pt>
                <c:pt idx="17">
                  <c:v>0</c:v>
                </c:pt>
                <c:pt idx="18">
                  <c:v>77.899933255103335</c:v>
                </c:pt>
                <c:pt idx="19">
                  <c:v>116.82175839613419</c:v>
                </c:pt>
                <c:pt idx="20">
                  <c:v>194.5528882729414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3E-406A-B83F-6CC511FB65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2131987"/>
        <c:axId val="1459232821"/>
      </c:lineChart>
      <c:catAx>
        <c:axId val="209213198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Time(s)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1459232821"/>
        <c:crosses val="autoZero"/>
        <c:auto val="1"/>
        <c:lblAlgn val="ctr"/>
        <c:lblOffset val="100"/>
        <c:noMultiLvlLbl val="1"/>
      </c:catAx>
      <c:valAx>
        <c:axId val="145923282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Gradient Resistance(N)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2092131987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b="0"/>
            </a:pPr>
            <a:r>
              <a:rPr lang="en-GB"/>
              <a:t>Total Tractive effort (N)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Sheet1!$P$1</c:f>
              <c:strCache>
                <c:ptCount val="1"/>
                <c:pt idx="0">
                  <c:v>Total TE (N)</c:v>
                </c:pt>
              </c:strCache>
            </c:strRef>
          </c:tx>
          <c:spPr>
            <a:ln w="19050" cmpd="sng">
              <a:solidFill>
                <a:srgbClr val="3366CC"/>
              </a:solidFill>
            </a:ln>
          </c:spPr>
          <c:marker>
            <c:symbol val="none"/>
          </c:marker>
          <c:cat>
            <c:numRef>
              <c:f>Sheet1!$B$3:$B$26</c:f>
              <c:numCache>
                <c:formatCode>General</c:formatCode>
                <c:ptCount val="2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</c:numCache>
            </c:numRef>
          </c:cat>
          <c:val>
            <c:numRef>
              <c:f>Sheet1!$P$2:$P$26</c:f>
              <c:numCache>
                <c:formatCode>General</c:formatCode>
                <c:ptCount val="25"/>
                <c:pt idx="0">
                  <c:v>45.832320000000003</c:v>
                </c:pt>
                <c:pt idx="1">
                  <c:v>92.552320000000009</c:v>
                </c:pt>
                <c:pt idx="2">
                  <c:v>123.73225325510333</c:v>
                </c:pt>
                <c:pt idx="3">
                  <c:v>115.9340783961342</c:v>
                </c:pt>
                <c:pt idx="4">
                  <c:v>240.38520827294141</c:v>
                </c:pt>
                <c:pt idx="5">
                  <c:v>45.832320000000003</c:v>
                </c:pt>
                <c:pt idx="6">
                  <c:v>-0.88767999999999603</c:v>
                </c:pt>
                <c:pt idx="7">
                  <c:v>45.832320000000003</c:v>
                </c:pt>
                <c:pt idx="8">
                  <c:v>-32.067613255103332</c:v>
                </c:pt>
                <c:pt idx="9">
                  <c:v>-109.87750286206992</c:v>
                </c:pt>
                <c:pt idx="10">
                  <c:v>151.26166674489667</c:v>
                </c:pt>
                <c:pt idx="11">
                  <c:v>197.98166674489667</c:v>
                </c:pt>
                <c:pt idx="12">
                  <c:v>229.16159999999999</c:v>
                </c:pt>
                <c:pt idx="13">
                  <c:v>307.06153325510331</c:v>
                </c:pt>
                <c:pt idx="14">
                  <c:v>384.87142286206995</c:v>
                </c:pt>
                <c:pt idx="15">
                  <c:v>240.38520827294141</c:v>
                </c:pt>
                <c:pt idx="16">
                  <c:v>45.832320000000003</c:v>
                </c:pt>
                <c:pt idx="17">
                  <c:v>45.832320000000003</c:v>
                </c:pt>
                <c:pt idx="18">
                  <c:v>123.73225325510333</c:v>
                </c:pt>
                <c:pt idx="19">
                  <c:v>162.6540783961342</c:v>
                </c:pt>
                <c:pt idx="20">
                  <c:v>427.26520827294144</c:v>
                </c:pt>
                <c:pt idx="21">
                  <c:v>229.16159999999999</c:v>
                </c:pt>
                <c:pt idx="22">
                  <c:v>42.281599999999997</c:v>
                </c:pt>
                <c:pt idx="23">
                  <c:v>-4.4384000000000015</c:v>
                </c:pt>
                <c:pt idx="24">
                  <c:v>229.16159999999999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62-49D0-A5BE-ADBD176864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166700"/>
        <c:axId val="1454079128"/>
      </c:lineChart>
      <c:catAx>
        <c:axId val="241667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Time(S)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1454079128"/>
        <c:crosses val="autoZero"/>
        <c:auto val="1"/>
        <c:lblAlgn val="ctr"/>
        <c:lblOffset val="100"/>
        <c:noMultiLvlLbl val="1"/>
      </c:catAx>
      <c:valAx>
        <c:axId val="145407912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Total TE (N)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24166700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b="0"/>
            </a:pPr>
            <a:r>
              <a:rPr lang="en-GB"/>
              <a:t>Power Required (W)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Sheet1!$L$1</c:f>
              <c:strCache>
                <c:ptCount val="1"/>
                <c:pt idx="0">
                  <c:v>Power Required (W)</c:v>
                </c:pt>
              </c:strCache>
            </c:strRef>
          </c:tx>
          <c:spPr>
            <a:ln w="19050" cmpd="sng">
              <a:solidFill>
                <a:srgbClr val="3366CC"/>
              </a:solidFill>
            </a:ln>
          </c:spPr>
          <c:marker>
            <c:symbol val="none"/>
          </c:marker>
          <c:cat>
            <c:numRef>
              <c:f>Sheet1!$B$3:$B$26</c:f>
              <c:numCache>
                <c:formatCode>General</c:formatCode>
                <c:ptCount val="2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</c:numCache>
            </c:numRef>
          </c:cat>
          <c:val>
            <c:numRef>
              <c:f>Sheet1!$L$2:$L$26</c:f>
              <c:numCache>
                <c:formatCode>General</c:formatCode>
                <c:ptCount val="25"/>
                <c:pt idx="0">
                  <c:v>0</c:v>
                </c:pt>
                <c:pt idx="1">
                  <c:v>286.78035</c:v>
                </c:pt>
                <c:pt idx="2">
                  <c:v>841.95871953061999</c:v>
                </c:pt>
                <c:pt idx="3">
                  <c:v>1075.4896703768052</c:v>
                </c:pt>
                <c:pt idx="4">
                  <c:v>1259.5447913647072</c:v>
                </c:pt>
                <c:pt idx="5">
                  <c:v>286.78035</c:v>
                </c:pt>
                <c:pt idx="6">
                  <c:v>286.78035</c:v>
                </c:pt>
                <c:pt idx="7">
                  <c:v>212.83008000000001</c:v>
                </c:pt>
                <c:pt idx="8">
                  <c:v>-98.76965302041333</c:v>
                </c:pt>
                <c:pt idx="9">
                  <c:v>-410.00921144827964</c:v>
                </c:pt>
                <c:pt idx="10">
                  <c:v>634.54746697958672</c:v>
                </c:pt>
                <c:pt idx="11">
                  <c:v>634.54746697958672</c:v>
                </c:pt>
                <c:pt idx="12">
                  <c:v>1203.4267500000001</c:v>
                </c:pt>
                <c:pt idx="13">
                  <c:v>1592.9264162755167</c:v>
                </c:pt>
                <c:pt idx="14">
                  <c:v>1981.9758643103498</c:v>
                </c:pt>
                <c:pt idx="15">
                  <c:v>1259.5447913647072</c:v>
                </c:pt>
                <c:pt idx="16">
                  <c:v>286.78035</c:v>
                </c:pt>
                <c:pt idx="17">
                  <c:v>286.78035</c:v>
                </c:pt>
                <c:pt idx="18">
                  <c:v>676.28001627551669</c:v>
                </c:pt>
                <c:pt idx="19">
                  <c:v>870.88914198067096</c:v>
                </c:pt>
                <c:pt idx="20">
                  <c:v>1259.5447913647072</c:v>
                </c:pt>
                <c:pt idx="21">
                  <c:v>2398.4869499999995</c:v>
                </c:pt>
                <c:pt idx="22">
                  <c:v>2398.4869499999995</c:v>
                </c:pt>
                <c:pt idx="23">
                  <c:v>1203.4267500000001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3C-4CD9-9C09-B329FA922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16140110"/>
        <c:axId val="671449052"/>
      </c:lineChart>
      <c:catAx>
        <c:axId val="12161401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Time(s)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71449052"/>
        <c:crosses val="autoZero"/>
        <c:auto val="1"/>
        <c:lblAlgn val="ctr"/>
        <c:lblOffset val="100"/>
        <c:noMultiLvlLbl val="1"/>
      </c:catAx>
      <c:valAx>
        <c:axId val="67144905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/>
                </a:pPr>
                <a:r>
                  <a:rPr lang="en-GB"/>
                  <a:t>Power Required (W)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1216140110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 v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Rolling resistance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Sheet1!$B$1:$B$26</c:f>
              <c:strCache>
                <c:ptCount val="26"/>
                <c:pt idx="0">
                  <c:v>Time (s)</c:v>
                </c:pt>
                <c:pt idx="1">
                  <c:v>0</c:v>
                </c:pt>
                <c:pt idx="2">
                  <c:v>5</c:v>
                </c:pt>
                <c:pt idx="3">
                  <c:v>10</c:v>
                </c:pt>
                <c:pt idx="4">
                  <c:v>15</c:v>
                </c:pt>
                <c:pt idx="5">
                  <c:v>20</c:v>
                </c:pt>
                <c:pt idx="6">
                  <c:v>25</c:v>
                </c:pt>
                <c:pt idx="7">
                  <c:v>30</c:v>
                </c:pt>
                <c:pt idx="8">
                  <c:v>35</c:v>
                </c:pt>
                <c:pt idx="9">
                  <c:v>40</c:v>
                </c:pt>
                <c:pt idx="10">
                  <c:v>45</c:v>
                </c:pt>
                <c:pt idx="11">
                  <c:v>50</c:v>
                </c:pt>
                <c:pt idx="12">
                  <c:v>55</c:v>
                </c:pt>
                <c:pt idx="13">
                  <c:v>60</c:v>
                </c:pt>
                <c:pt idx="14">
                  <c:v>65</c:v>
                </c:pt>
                <c:pt idx="15">
                  <c:v>70</c:v>
                </c:pt>
                <c:pt idx="16">
                  <c:v>75</c:v>
                </c:pt>
                <c:pt idx="17">
                  <c:v>80</c:v>
                </c:pt>
                <c:pt idx="18">
                  <c:v>85</c:v>
                </c:pt>
                <c:pt idx="19">
                  <c:v>90</c:v>
                </c:pt>
                <c:pt idx="20">
                  <c:v>95</c:v>
                </c:pt>
                <c:pt idx="21">
                  <c:v>100</c:v>
                </c:pt>
                <c:pt idx="22">
                  <c:v>105</c:v>
                </c:pt>
                <c:pt idx="23">
                  <c:v>110</c:v>
                </c:pt>
                <c:pt idx="24">
                  <c:v>115</c:v>
                </c:pt>
                <c:pt idx="25">
                  <c:v>120</c:v>
                </c:pt>
              </c:strCache>
            </c:strRef>
          </c:cat>
          <c:val>
            <c:numRef>
              <c:f>Sheet1!$E$2:$E$26</c:f>
              <c:numCache>
                <c:formatCode>General</c:formatCode>
                <c:ptCount val="25"/>
                <c:pt idx="0">
                  <c:v>45.832320000000003</c:v>
                </c:pt>
                <c:pt idx="1">
                  <c:v>45.832320000000003</c:v>
                </c:pt>
                <c:pt idx="2">
                  <c:v>45.832320000000003</c:v>
                </c:pt>
                <c:pt idx="3">
                  <c:v>45.832320000000003</c:v>
                </c:pt>
                <c:pt idx="4">
                  <c:v>45.832320000000003</c:v>
                </c:pt>
                <c:pt idx="5">
                  <c:v>45.832320000000003</c:v>
                </c:pt>
                <c:pt idx="6">
                  <c:v>45.832320000000003</c:v>
                </c:pt>
                <c:pt idx="7">
                  <c:v>45.832320000000003</c:v>
                </c:pt>
                <c:pt idx="8">
                  <c:v>45.832320000000003</c:v>
                </c:pt>
                <c:pt idx="9">
                  <c:v>45.832320000000003</c:v>
                </c:pt>
                <c:pt idx="10">
                  <c:v>229.16159999999999</c:v>
                </c:pt>
                <c:pt idx="11">
                  <c:v>229.16159999999999</c:v>
                </c:pt>
                <c:pt idx="12">
                  <c:v>229.16159999999999</c:v>
                </c:pt>
                <c:pt idx="13">
                  <c:v>229.16159999999999</c:v>
                </c:pt>
                <c:pt idx="14">
                  <c:v>229.16159999999999</c:v>
                </c:pt>
                <c:pt idx="15">
                  <c:v>45.832320000000003</c:v>
                </c:pt>
                <c:pt idx="16">
                  <c:v>45.832320000000003</c:v>
                </c:pt>
                <c:pt idx="17">
                  <c:v>45.832320000000003</c:v>
                </c:pt>
                <c:pt idx="18">
                  <c:v>45.832320000000003</c:v>
                </c:pt>
                <c:pt idx="19">
                  <c:v>45.832320000000003</c:v>
                </c:pt>
                <c:pt idx="20">
                  <c:v>45.832320000000003</c:v>
                </c:pt>
                <c:pt idx="21">
                  <c:v>229.16159999999999</c:v>
                </c:pt>
                <c:pt idx="22">
                  <c:v>229.16159999999999</c:v>
                </c:pt>
                <c:pt idx="23">
                  <c:v>229.16159999999999</c:v>
                </c:pt>
                <c:pt idx="24">
                  <c:v>229.16159999999999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49-462C-B2D7-D585D13626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smooth val="0"/>
        <c:axId val="510901640"/>
        <c:axId val="510855064"/>
      </c:lineChart>
      <c:catAx>
        <c:axId val="510901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855064"/>
        <c:crosses val="autoZero"/>
        <c:auto val="1"/>
        <c:lblAlgn val="ctr"/>
        <c:lblOffset val="100"/>
        <c:noMultiLvlLbl val="0"/>
      </c:catAx>
      <c:valAx>
        <c:axId val="510855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Resitive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01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 force (N)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Sheet1!$B$2:$B$26</c:f>
              <c:numCache>
                <c:formatCode>General</c:formatCode>
                <c:ptCount val="2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</c:numCache>
            </c:numRef>
          </c:cat>
          <c:val>
            <c:numRef>
              <c:f>Sheet1!$O$2:$O$26</c:f>
              <c:numCache>
                <c:formatCode>General</c:formatCode>
                <c:ptCount val="25"/>
                <c:pt idx="0">
                  <c:v>0</c:v>
                </c:pt>
                <c:pt idx="1">
                  <c:v>46.72</c:v>
                </c:pt>
                <c:pt idx="2">
                  <c:v>0</c:v>
                </c:pt>
                <c:pt idx="3">
                  <c:v>-46.72</c:v>
                </c:pt>
                <c:pt idx="4">
                  <c:v>0</c:v>
                </c:pt>
                <c:pt idx="5">
                  <c:v>0</c:v>
                </c:pt>
                <c:pt idx="6">
                  <c:v>-46.72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46.72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186.88</c:v>
                </c:pt>
                <c:pt idx="21">
                  <c:v>0</c:v>
                </c:pt>
                <c:pt idx="22">
                  <c:v>-186.88</c:v>
                </c:pt>
                <c:pt idx="23">
                  <c:v>-233.6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A0-46D9-84DF-C3AF14E5C2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smooth val="0"/>
        <c:axId val="510904920"/>
        <c:axId val="510912136"/>
      </c:lineChart>
      <c:catAx>
        <c:axId val="5109049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12136"/>
        <c:crosses val="autoZero"/>
        <c:auto val="1"/>
        <c:lblAlgn val="ctr"/>
        <c:lblOffset val="100"/>
        <c:noMultiLvlLbl val="0"/>
      </c:catAx>
      <c:valAx>
        <c:axId val="510912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04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647700</xdr:colOff>
      <xdr:row>4</xdr:row>
      <xdr:rowOff>152400</xdr:rowOff>
    </xdr:from>
    <xdr:to>
      <xdr:col>25</xdr:col>
      <xdr:colOff>590550</xdr:colOff>
      <xdr:row>22</xdr:row>
      <xdr:rowOff>85725</xdr:rowOff>
    </xdr:to>
    <xdr:graphicFrame macro="">
      <xdr:nvGraphicFramePr>
        <xdr:cNvPr id="2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3</xdr:col>
      <xdr:colOff>304800</xdr:colOff>
      <xdr:row>47</xdr:row>
      <xdr:rowOff>66675</xdr:rowOff>
    </xdr:from>
    <xdr:to>
      <xdr:col>8</xdr:col>
      <xdr:colOff>904875</xdr:colOff>
      <xdr:row>65</xdr:row>
      <xdr:rowOff>0</xdr:rowOff>
    </xdr:to>
    <xdr:graphicFrame macro="">
      <xdr:nvGraphicFramePr>
        <xdr:cNvPr id="3" name="Chart 2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13</xdr:col>
      <xdr:colOff>638175</xdr:colOff>
      <xdr:row>28</xdr:row>
      <xdr:rowOff>190500</xdr:rowOff>
    </xdr:from>
    <xdr:to>
      <xdr:col>18</xdr:col>
      <xdr:colOff>1181100</xdr:colOff>
      <xdr:row>46</xdr:row>
      <xdr:rowOff>123825</xdr:rowOff>
    </xdr:to>
    <xdr:graphicFrame macro="">
      <xdr:nvGraphicFramePr>
        <xdr:cNvPr id="4" name="Chart 3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>
    <xdr:from>
      <xdr:col>8</xdr:col>
      <xdr:colOff>1190625</xdr:colOff>
      <xdr:row>28</xdr:row>
      <xdr:rowOff>114300</xdr:rowOff>
    </xdr:from>
    <xdr:to>
      <xdr:col>12</xdr:col>
      <xdr:colOff>1343025</xdr:colOff>
      <xdr:row>46</xdr:row>
      <xdr:rowOff>38100</xdr:rowOff>
    </xdr:to>
    <xdr:graphicFrame macro="">
      <xdr:nvGraphicFramePr>
        <xdr:cNvPr id="5" name="Chart 4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twoCellAnchor>
  <xdr:twoCellAnchor>
    <xdr:from>
      <xdr:col>3</xdr:col>
      <xdr:colOff>228600</xdr:colOff>
      <xdr:row>28</xdr:row>
      <xdr:rowOff>76200</xdr:rowOff>
    </xdr:from>
    <xdr:to>
      <xdr:col>8</xdr:col>
      <xdr:colOff>828675</xdr:colOff>
      <xdr:row>46</xdr:row>
      <xdr:rowOff>9525</xdr:rowOff>
    </xdr:to>
    <xdr:graphicFrame macro="">
      <xdr:nvGraphicFramePr>
        <xdr:cNvPr id="6" name="Chart 5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twoCellAnchor>
  <xdr:twoCellAnchor>
    <xdr:from>
      <xdr:col>13</xdr:col>
      <xdr:colOff>638175</xdr:colOff>
      <xdr:row>47</xdr:row>
      <xdr:rowOff>28575</xdr:rowOff>
    </xdr:from>
    <xdr:to>
      <xdr:col>18</xdr:col>
      <xdr:colOff>1181100</xdr:colOff>
      <xdr:row>64</xdr:row>
      <xdr:rowOff>161925</xdr:rowOff>
    </xdr:to>
    <xdr:graphicFrame macro="">
      <xdr:nvGraphicFramePr>
        <xdr:cNvPr id="7" name="Chart 6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twoCellAnchor>
  <xdr:twoCellAnchor>
    <xdr:from>
      <xdr:col>8</xdr:col>
      <xdr:colOff>1190625</xdr:colOff>
      <xdr:row>47</xdr:row>
      <xdr:rowOff>0</xdr:rowOff>
    </xdr:from>
    <xdr:to>
      <xdr:col>12</xdr:col>
      <xdr:colOff>1352550</xdr:colOff>
      <xdr:row>64</xdr:row>
      <xdr:rowOff>133350</xdr:rowOff>
    </xdr:to>
    <xdr:graphicFrame macro="">
      <xdr:nvGraphicFramePr>
        <xdr:cNvPr id="8" name="Chart 7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 fLocksWithSheet="0"/>
  </xdr:twoCellAnchor>
  <xdr:twoCellAnchor>
    <xdr:from>
      <xdr:col>18</xdr:col>
      <xdr:colOff>1544998</xdr:colOff>
      <xdr:row>29</xdr:row>
      <xdr:rowOff>147790</xdr:rowOff>
    </xdr:from>
    <xdr:to>
      <xdr:col>24</xdr:col>
      <xdr:colOff>389194</xdr:colOff>
      <xdr:row>46</xdr:row>
      <xdr:rowOff>102419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18</xdr:col>
      <xdr:colOff>1652023</xdr:colOff>
      <xdr:row>47</xdr:row>
      <xdr:rowOff>82755</xdr:rowOff>
    </xdr:from>
    <xdr:to>
      <xdr:col>24</xdr:col>
      <xdr:colOff>747661</xdr:colOff>
      <xdr:row>65</xdr:row>
      <xdr:rowOff>10242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topLeftCell="A16" zoomScale="93" zoomScaleNormal="93" workbookViewId="0">
      <selection activeCell="L3" sqref="L3"/>
    </sheetView>
  </sheetViews>
  <sheetFormatPr defaultColWidth="14.42578125" defaultRowHeight="15.75" customHeight="1" x14ac:dyDescent="0.2"/>
  <cols>
    <col min="5" max="5" width="19" customWidth="1"/>
    <col min="9" max="9" width="23.7109375" customWidth="1"/>
    <col min="10" max="10" width="20.42578125" customWidth="1"/>
    <col min="12" max="12" width="24.7109375" customWidth="1"/>
    <col min="13" max="13" width="20.5703125" customWidth="1"/>
    <col min="15" max="15" width="19.85546875" customWidth="1"/>
    <col min="19" max="19" width="25.28515625" customWidth="1"/>
  </cols>
  <sheetData>
    <row r="1" spans="1:1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  <c r="O1" s="4" t="s">
        <v>14</v>
      </c>
      <c r="P1" s="5" t="s">
        <v>15</v>
      </c>
    </row>
    <row r="2" spans="1:19" x14ac:dyDescent="0.25">
      <c r="A2" s="6" t="s">
        <v>16</v>
      </c>
      <c r="B2" s="7">
        <v>0</v>
      </c>
      <c r="C2" s="7">
        <v>0</v>
      </c>
      <c r="D2" s="7">
        <v>0</v>
      </c>
      <c r="E2" s="7">
        <f t="shared" ref="E2:E11" si="0">SUM((233.6*0.02)*9.81)</f>
        <v>45.832320000000003</v>
      </c>
      <c r="F2" s="7">
        <f t="shared" ref="F2:F26" si="1">SUM((1/2)*1.2*2.195*0.35*(D2^2))</f>
        <v>0</v>
      </c>
      <c r="G2" s="6">
        <v>0</v>
      </c>
      <c r="H2" s="7">
        <f t="shared" ref="H2:H26" si="2">SUM(K2)*0.017</f>
        <v>0</v>
      </c>
      <c r="I2" s="7">
        <f t="shared" ref="I2:I26" si="3">SUM(233.6*9.81*SIN(H2))</f>
        <v>0</v>
      </c>
      <c r="J2" s="6">
        <v>0</v>
      </c>
      <c r="K2" s="6">
        <v>0</v>
      </c>
      <c r="L2" s="8">
        <f t="shared" ref="L2:L26" si="4">SUM((E2+I2+F2)*D2)</f>
        <v>0</v>
      </c>
      <c r="M2" s="8">
        <f t="shared" ref="M2:M26" si="5">SUM(L3:L25)/23</f>
        <v>888.21867401452539</v>
      </c>
      <c r="N2" s="9">
        <v>2398.48</v>
      </c>
      <c r="O2">
        <f t="shared" ref="O2:O26" si="6">SUM(233.6*J2)</f>
        <v>0</v>
      </c>
      <c r="P2">
        <f t="shared" ref="P2:P26" si="7">SUM(E2+I2+O2)</f>
        <v>45.832320000000003</v>
      </c>
      <c r="R2" s="10" t="s">
        <v>17</v>
      </c>
      <c r="S2" s="11" t="s">
        <v>18</v>
      </c>
    </row>
    <row r="3" spans="1:19" x14ac:dyDescent="0.25">
      <c r="A3" s="6" t="s">
        <v>16</v>
      </c>
      <c r="B3" s="7">
        <v>5</v>
      </c>
      <c r="C3" s="7">
        <v>10</v>
      </c>
      <c r="D3" s="6">
        <v>5</v>
      </c>
      <c r="E3" s="7">
        <f t="shared" si="0"/>
        <v>45.832320000000003</v>
      </c>
      <c r="F3" s="7">
        <f t="shared" si="1"/>
        <v>11.52375</v>
      </c>
      <c r="G3" s="7">
        <f t="shared" ref="G3:G26" si="8">SUM(K3)/C3*100</f>
        <v>0</v>
      </c>
      <c r="H3" s="7">
        <f t="shared" si="2"/>
        <v>0</v>
      </c>
      <c r="I3" s="7">
        <f t="shared" si="3"/>
        <v>0</v>
      </c>
      <c r="J3" s="6">
        <f t="shared" ref="J3:J26" si="9">SUM((D4)-(D3))/5</f>
        <v>0.2</v>
      </c>
      <c r="K3" s="7">
        <v>0</v>
      </c>
      <c r="L3" s="8">
        <f t="shared" si="4"/>
        <v>286.78035</v>
      </c>
      <c r="M3" s="8">
        <f t="shared" si="5"/>
        <v>875.74996314496013</v>
      </c>
      <c r="N3" s="12"/>
      <c r="O3">
        <f t="shared" si="6"/>
        <v>46.72</v>
      </c>
      <c r="P3">
        <f t="shared" si="7"/>
        <v>92.552320000000009</v>
      </c>
      <c r="R3" s="10" t="s">
        <v>19</v>
      </c>
      <c r="S3" s="11" t="s">
        <v>20</v>
      </c>
    </row>
    <row r="4" spans="1:19" x14ac:dyDescent="0.25">
      <c r="A4" s="6" t="s">
        <v>16</v>
      </c>
      <c r="B4" s="7">
        <v>10</v>
      </c>
      <c r="C4" s="6">
        <v>25</v>
      </c>
      <c r="D4" s="6">
        <v>6</v>
      </c>
      <c r="E4" s="7">
        <f t="shared" si="0"/>
        <v>45.832320000000003</v>
      </c>
      <c r="F4" s="7">
        <f t="shared" si="1"/>
        <v>16.594200000000001</v>
      </c>
      <c r="G4" s="7">
        <f t="shared" si="8"/>
        <v>8</v>
      </c>
      <c r="H4" s="7">
        <f t="shared" si="2"/>
        <v>3.4000000000000002E-2</v>
      </c>
      <c r="I4" s="7">
        <f t="shared" si="3"/>
        <v>77.899933255103335</v>
      </c>
      <c r="J4" s="6">
        <f t="shared" si="9"/>
        <v>0</v>
      </c>
      <c r="K4" s="6">
        <v>2</v>
      </c>
      <c r="L4" s="8">
        <f t="shared" si="4"/>
        <v>841.95871953061999</v>
      </c>
      <c r="M4" s="8">
        <f t="shared" si="5"/>
        <v>839.14306229580279</v>
      </c>
      <c r="N4" s="8"/>
      <c r="O4">
        <f t="shared" si="6"/>
        <v>0</v>
      </c>
      <c r="P4">
        <f t="shared" si="7"/>
        <v>123.73225325510333</v>
      </c>
      <c r="R4" s="10" t="s">
        <v>21</v>
      </c>
      <c r="S4" s="11" t="s">
        <v>22</v>
      </c>
    </row>
    <row r="5" spans="1:19" x14ac:dyDescent="0.25">
      <c r="A5" s="6" t="s">
        <v>16</v>
      </c>
      <c r="B5" s="7">
        <v>15</v>
      </c>
      <c r="C5" s="6">
        <v>40</v>
      </c>
      <c r="D5" s="6">
        <v>6</v>
      </c>
      <c r="E5" s="7">
        <f t="shared" si="0"/>
        <v>45.832320000000003</v>
      </c>
      <c r="F5" s="7">
        <f t="shared" si="1"/>
        <v>16.594200000000001</v>
      </c>
      <c r="G5" s="7">
        <f t="shared" si="8"/>
        <v>7.5</v>
      </c>
      <c r="H5" s="7">
        <f t="shared" si="2"/>
        <v>5.1000000000000004E-2</v>
      </c>
      <c r="I5" s="7">
        <f t="shared" si="3"/>
        <v>116.82175839613419</v>
      </c>
      <c r="J5" s="6">
        <f t="shared" si="9"/>
        <v>-0.2</v>
      </c>
      <c r="K5" s="6">
        <v>3</v>
      </c>
      <c r="L5" s="8">
        <f t="shared" si="4"/>
        <v>1075.4896703768052</v>
      </c>
      <c r="M5" s="8">
        <f t="shared" si="5"/>
        <v>792.38264184463731</v>
      </c>
      <c r="N5" s="8"/>
      <c r="O5">
        <f t="shared" si="6"/>
        <v>-46.72</v>
      </c>
      <c r="P5">
        <f t="shared" si="7"/>
        <v>115.9340783961342</v>
      </c>
      <c r="R5" s="10" t="s">
        <v>23</v>
      </c>
      <c r="S5" s="11" t="s">
        <v>24</v>
      </c>
    </row>
    <row r="6" spans="1:19" x14ac:dyDescent="0.25">
      <c r="A6" s="6" t="s">
        <v>16</v>
      </c>
      <c r="B6" s="7">
        <v>20</v>
      </c>
      <c r="C6" s="6">
        <v>55</v>
      </c>
      <c r="D6" s="6">
        <v>5</v>
      </c>
      <c r="E6" s="7">
        <f t="shared" si="0"/>
        <v>45.832320000000003</v>
      </c>
      <c r="F6" s="7">
        <f t="shared" si="1"/>
        <v>11.52375</v>
      </c>
      <c r="G6" s="7">
        <f t="shared" si="8"/>
        <v>9.0909090909090917</v>
      </c>
      <c r="H6" s="7">
        <f t="shared" si="2"/>
        <v>8.5000000000000006E-2</v>
      </c>
      <c r="I6" s="7">
        <f t="shared" si="3"/>
        <v>194.5528882729414</v>
      </c>
      <c r="J6" s="6">
        <f t="shared" si="9"/>
        <v>0</v>
      </c>
      <c r="K6" s="6">
        <v>5</v>
      </c>
      <c r="L6" s="8">
        <f t="shared" si="4"/>
        <v>1259.5447913647072</v>
      </c>
      <c r="M6" s="8">
        <f t="shared" si="5"/>
        <v>737.61982482878022</v>
      </c>
      <c r="N6" s="8"/>
      <c r="O6">
        <f t="shared" si="6"/>
        <v>0</v>
      </c>
      <c r="P6">
        <f t="shared" si="7"/>
        <v>240.38520827294141</v>
      </c>
      <c r="R6" s="10" t="s">
        <v>25</v>
      </c>
      <c r="S6" s="11" t="s">
        <v>26</v>
      </c>
    </row>
    <row r="7" spans="1:19" x14ac:dyDescent="0.25">
      <c r="A7" s="6" t="s">
        <v>16</v>
      </c>
      <c r="B7" s="7">
        <v>25</v>
      </c>
      <c r="C7" s="6">
        <v>70</v>
      </c>
      <c r="D7" s="6">
        <v>5</v>
      </c>
      <c r="E7" s="7">
        <f t="shared" si="0"/>
        <v>45.832320000000003</v>
      </c>
      <c r="F7" s="7">
        <f t="shared" si="1"/>
        <v>11.52375</v>
      </c>
      <c r="G7" s="7">
        <f t="shared" si="8"/>
        <v>0</v>
      </c>
      <c r="H7" s="7">
        <f t="shared" si="2"/>
        <v>0</v>
      </c>
      <c r="I7" s="7">
        <f t="shared" si="3"/>
        <v>0</v>
      </c>
      <c r="J7" s="6">
        <f t="shared" si="9"/>
        <v>0</v>
      </c>
      <c r="K7" s="6">
        <v>0</v>
      </c>
      <c r="L7" s="8">
        <f t="shared" si="4"/>
        <v>286.78035</v>
      </c>
      <c r="M7" s="8">
        <f t="shared" si="5"/>
        <v>725.15111395921519</v>
      </c>
      <c r="N7" s="8"/>
      <c r="O7">
        <f t="shared" si="6"/>
        <v>0</v>
      </c>
      <c r="P7">
        <f t="shared" si="7"/>
        <v>45.832320000000003</v>
      </c>
      <c r="R7" s="10" t="s">
        <v>27</v>
      </c>
      <c r="S7" s="11" t="s">
        <v>28</v>
      </c>
    </row>
    <row r="8" spans="1:19" x14ac:dyDescent="0.25">
      <c r="A8" s="7" t="s">
        <v>16</v>
      </c>
      <c r="B8" s="7">
        <v>30</v>
      </c>
      <c r="C8" s="6">
        <v>85</v>
      </c>
      <c r="D8" s="6">
        <v>5</v>
      </c>
      <c r="E8" s="7">
        <f t="shared" si="0"/>
        <v>45.832320000000003</v>
      </c>
      <c r="F8" s="7">
        <f t="shared" si="1"/>
        <v>11.52375</v>
      </c>
      <c r="G8" s="7">
        <f t="shared" si="8"/>
        <v>0</v>
      </c>
      <c r="H8" s="7">
        <f t="shared" si="2"/>
        <v>0</v>
      </c>
      <c r="I8" s="7">
        <f t="shared" si="3"/>
        <v>0</v>
      </c>
      <c r="J8" s="6">
        <f t="shared" si="9"/>
        <v>-0.2</v>
      </c>
      <c r="K8" s="6">
        <v>0</v>
      </c>
      <c r="L8" s="8">
        <f t="shared" si="4"/>
        <v>286.78035</v>
      </c>
      <c r="M8" s="8">
        <f t="shared" si="5"/>
        <v>712.68240308964994</v>
      </c>
      <c r="N8" s="8"/>
      <c r="O8">
        <f t="shared" si="6"/>
        <v>-46.72</v>
      </c>
      <c r="P8">
        <f t="shared" si="7"/>
        <v>-0.88767999999999603</v>
      </c>
      <c r="R8" s="10" t="s">
        <v>29</v>
      </c>
      <c r="S8" s="11" t="s">
        <v>30</v>
      </c>
    </row>
    <row r="9" spans="1:19" x14ac:dyDescent="0.25">
      <c r="A9" s="7" t="s">
        <v>16</v>
      </c>
      <c r="B9" s="7">
        <v>35</v>
      </c>
      <c r="C9" s="6">
        <v>100</v>
      </c>
      <c r="D9" s="6">
        <v>4</v>
      </c>
      <c r="E9" s="7">
        <f t="shared" si="0"/>
        <v>45.832320000000003</v>
      </c>
      <c r="F9" s="7">
        <f t="shared" si="1"/>
        <v>7.3751999999999995</v>
      </c>
      <c r="G9" s="7">
        <f t="shared" si="8"/>
        <v>0</v>
      </c>
      <c r="H9" s="7">
        <f t="shared" si="2"/>
        <v>0</v>
      </c>
      <c r="I9" s="7">
        <f t="shared" si="3"/>
        <v>0</v>
      </c>
      <c r="J9" s="6">
        <f t="shared" si="9"/>
        <v>0</v>
      </c>
      <c r="K9" s="6">
        <v>0</v>
      </c>
      <c r="L9" s="8">
        <f t="shared" si="4"/>
        <v>212.83008000000001</v>
      </c>
      <c r="M9" s="8">
        <f t="shared" si="5"/>
        <v>703.42892135051943</v>
      </c>
      <c r="N9" s="8"/>
      <c r="O9">
        <f t="shared" si="6"/>
        <v>0</v>
      </c>
      <c r="P9">
        <f t="shared" si="7"/>
        <v>45.832320000000003</v>
      </c>
    </row>
    <row r="10" spans="1:19" x14ac:dyDescent="0.25">
      <c r="A10" s="7" t="s">
        <v>16</v>
      </c>
      <c r="B10" s="7">
        <v>40</v>
      </c>
      <c r="C10" s="6">
        <v>115</v>
      </c>
      <c r="D10" s="6">
        <v>4</v>
      </c>
      <c r="E10" s="7">
        <f t="shared" si="0"/>
        <v>45.832320000000003</v>
      </c>
      <c r="F10" s="7">
        <f t="shared" si="1"/>
        <v>7.3751999999999995</v>
      </c>
      <c r="G10" s="7">
        <f t="shared" si="8"/>
        <v>-1.7391304347826086</v>
      </c>
      <c r="H10" s="7">
        <f t="shared" si="2"/>
        <v>-3.4000000000000002E-2</v>
      </c>
      <c r="I10" s="7">
        <f t="shared" si="3"/>
        <v>-77.899933255103335</v>
      </c>
      <c r="J10" s="6">
        <f t="shared" si="9"/>
        <v>0</v>
      </c>
      <c r="K10" s="6">
        <v>-2</v>
      </c>
      <c r="L10" s="8">
        <f t="shared" si="4"/>
        <v>-98.76965302041333</v>
      </c>
      <c r="M10" s="8">
        <f t="shared" si="5"/>
        <v>707.72325409053747</v>
      </c>
      <c r="N10" s="8"/>
      <c r="O10">
        <f t="shared" si="6"/>
        <v>0</v>
      </c>
      <c r="P10">
        <f t="shared" si="7"/>
        <v>-32.067613255103332</v>
      </c>
    </row>
    <row r="11" spans="1:19" x14ac:dyDescent="0.25">
      <c r="A11" s="7" t="s">
        <v>16</v>
      </c>
      <c r="B11" s="7">
        <v>45</v>
      </c>
      <c r="C11" s="6">
        <v>130</v>
      </c>
      <c r="D11" s="6">
        <v>4</v>
      </c>
      <c r="E11" s="7">
        <f t="shared" si="0"/>
        <v>45.832320000000003</v>
      </c>
      <c r="F11" s="7">
        <f t="shared" si="1"/>
        <v>7.3751999999999995</v>
      </c>
      <c r="G11" s="7">
        <f t="shared" si="8"/>
        <v>-3.0769230769230771</v>
      </c>
      <c r="H11" s="7">
        <f t="shared" si="2"/>
        <v>-6.8000000000000005E-2</v>
      </c>
      <c r="I11" s="7">
        <f t="shared" si="3"/>
        <v>-155.70982286206993</v>
      </c>
      <c r="J11" s="6">
        <f t="shared" si="9"/>
        <v>0</v>
      </c>
      <c r="K11" s="6">
        <v>-4</v>
      </c>
      <c r="L11" s="8">
        <f t="shared" si="4"/>
        <v>-410.00921144827964</v>
      </c>
      <c r="M11" s="8">
        <f t="shared" si="5"/>
        <v>725.54974154481044</v>
      </c>
      <c r="N11" s="8"/>
      <c r="O11">
        <f t="shared" si="6"/>
        <v>0</v>
      </c>
      <c r="P11">
        <f t="shared" si="7"/>
        <v>-109.87750286206992</v>
      </c>
    </row>
    <row r="12" spans="1:19" x14ac:dyDescent="0.25">
      <c r="A12" s="7" t="s">
        <v>31</v>
      </c>
      <c r="B12" s="7">
        <v>50</v>
      </c>
      <c r="C12" s="6">
        <v>145</v>
      </c>
      <c r="D12" s="6">
        <v>4</v>
      </c>
      <c r="E12" s="7">
        <f t="shared" ref="E12:E16" si="10">SUM((233.6*0.1)*9.81)</f>
        <v>229.16159999999999</v>
      </c>
      <c r="F12" s="7">
        <f t="shared" si="1"/>
        <v>7.3751999999999995</v>
      </c>
      <c r="G12" s="7">
        <f t="shared" si="8"/>
        <v>-1.3793103448275863</v>
      </c>
      <c r="H12" s="7">
        <f t="shared" si="2"/>
        <v>-3.4000000000000002E-2</v>
      </c>
      <c r="I12" s="7">
        <f t="shared" si="3"/>
        <v>-77.899933255103335</v>
      </c>
      <c r="J12" s="6">
        <f t="shared" si="9"/>
        <v>0</v>
      </c>
      <c r="K12" s="6">
        <v>-2</v>
      </c>
      <c r="L12" s="8">
        <f t="shared" si="4"/>
        <v>634.54746697958672</v>
      </c>
      <c r="M12" s="8">
        <f t="shared" si="5"/>
        <v>697.96072124135014</v>
      </c>
      <c r="N12" s="8"/>
      <c r="O12">
        <f t="shared" si="6"/>
        <v>0</v>
      </c>
      <c r="P12">
        <f t="shared" si="7"/>
        <v>151.26166674489667</v>
      </c>
    </row>
    <row r="13" spans="1:19" x14ac:dyDescent="0.25">
      <c r="A13" s="7" t="s">
        <v>31</v>
      </c>
      <c r="B13" s="7">
        <v>55</v>
      </c>
      <c r="C13" s="6">
        <v>160</v>
      </c>
      <c r="D13" s="6">
        <v>4</v>
      </c>
      <c r="E13" s="7">
        <f t="shared" si="10"/>
        <v>229.16159999999999</v>
      </c>
      <c r="F13" s="7">
        <f t="shared" si="1"/>
        <v>7.3751999999999995</v>
      </c>
      <c r="G13" s="7">
        <f t="shared" si="8"/>
        <v>-1.25</v>
      </c>
      <c r="H13" s="7">
        <f t="shared" si="2"/>
        <v>-3.4000000000000002E-2</v>
      </c>
      <c r="I13" s="7">
        <f t="shared" si="3"/>
        <v>-77.899933255103335</v>
      </c>
      <c r="J13" s="6">
        <f t="shared" si="9"/>
        <v>0.2</v>
      </c>
      <c r="K13" s="6">
        <v>-2</v>
      </c>
      <c r="L13" s="8">
        <f t="shared" si="4"/>
        <v>634.54746697958672</v>
      </c>
      <c r="M13" s="8">
        <f t="shared" si="5"/>
        <v>670.37170093788984</v>
      </c>
      <c r="N13" s="8"/>
      <c r="O13">
        <f t="shared" si="6"/>
        <v>46.72</v>
      </c>
      <c r="P13">
        <f t="shared" si="7"/>
        <v>197.98166674489667</v>
      </c>
    </row>
    <row r="14" spans="1:19" x14ac:dyDescent="0.25">
      <c r="A14" s="7" t="s">
        <v>31</v>
      </c>
      <c r="B14" s="7">
        <v>60</v>
      </c>
      <c r="C14" s="6">
        <v>175</v>
      </c>
      <c r="D14" s="6">
        <v>5</v>
      </c>
      <c r="E14" s="7">
        <f t="shared" si="10"/>
        <v>229.16159999999999</v>
      </c>
      <c r="F14" s="7">
        <f t="shared" si="1"/>
        <v>11.52375</v>
      </c>
      <c r="G14" s="7">
        <f t="shared" si="8"/>
        <v>0</v>
      </c>
      <c r="H14" s="7">
        <f t="shared" si="2"/>
        <v>0</v>
      </c>
      <c r="I14" s="7">
        <f t="shared" si="3"/>
        <v>0</v>
      </c>
      <c r="J14" s="6">
        <f t="shared" si="9"/>
        <v>0</v>
      </c>
      <c r="K14" s="6">
        <v>0</v>
      </c>
      <c r="L14" s="8">
        <f t="shared" si="4"/>
        <v>1203.4267500000001</v>
      </c>
      <c r="M14" s="8">
        <f t="shared" si="5"/>
        <v>618.04879876397683</v>
      </c>
      <c r="N14" s="8"/>
      <c r="O14">
        <f t="shared" si="6"/>
        <v>0</v>
      </c>
      <c r="P14">
        <f t="shared" si="7"/>
        <v>229.16159999999999</v>
      </c>
    </row>
    <row r="15" spans="1:19" x14ac:dyDescent="0.25">
      <c r="A15" s="7" t="s">
        <v>31</v>
      </c>
      <c r="B15" s="7">
        <v>65</v>
      </c>
      <c r="C15" s="6">
        <v>190</v>
      </c>
      <c r="D15" s="6">
        <v>5</v>
      </c>
      <c r="E15" s="7">
        <f t="shared" si="10"/>
        <v>229.16159999999999</v>
      </c>
      <c r="F15" s="7">
        <f t="shared" si="1"/>
        <v>11.52375</v>
      </c>
      <c r="G15" s="7">
        <f t="shared" si="8"/>
        <v>1.0526315789473684</v>
      </c>
      <c r="H15" s="7">
        <f t="shared" si="2"/>
        <v>3.4000000000000002E-2</v>
      </c>
      <c r="I15" s="7">
        <f t="shared" si="3"/>
        <v>77.899933255103335</v>
      </c>
      <c r="J15" s="6">
        <f t="shared" si="9"/>
        <v>0</v>
      </c>
      <c r="K15" s="6">
        <v>2</v>
      </c>
      <c r="L15" s="8">
        <f t="shared" si="4"/>
        <v>1592.9264162755167</v>
      </c>
      <c r="M15" s="8">
        <f t="shared" si="5"/>
        <v>548.79112849112823</v>
      </c>
      <c r="N15" s="8"/>
      <c r="O15">
        <f t="shared" si="6"/>
        <v>0</v>
      </c>
      <c r="P15">
        <f t="shared" si="7"/>
        <v>307.06153325510331</v>
      </c>
    </row>
    <row r="16" spans="1:19" x14ac:dyDescent="0.25">
      <c r="A16" s="7" t="s">
        <v>31</v>
      </c>
      <c r="B16" s="7">
        <v>70</v>
      </c>
      <c r="C16" s="6">
        <v>205</v>
      </c>
      <c r="D16" s="6">
        <v>5</v>
      </c>
      <c r="E16" s="7">
        <f t="shared" si="10"/>
        <v>229.16159999999999</v>
      </c>
      <c r="F16" s="7">
        <f t="shared" si="1"/>
        <v>11.52375</v>
      </c>
      <c r="G16" s="7">
        <f t="shared" si="8"/>
        <v>1.9512195121951219</v>
      </c>
      <c r="H16" s="7">
        <f t="shared" si="2"/>
        <v>6.8000000000000005E-2</v>
      </c>
      <c r="I16" s="7">
        <f t="shared" si="3"/>
        <v>155.70982286206993</v>
      </c>
      <c r="J16" s="6">
        <f t="shared" si="9"/>
        <v>0</v>
      </c>
      <c r="K16" s="6">
        <v>4</v>
      </c>
      <c r="L16" s="8">
        <f t="shared" si="4"/>
        <v>1981.9758643103498</v>
      </c>
      <c r="M16" s="8">
        <f t="shared" si="5"/>
        <v>462.61826482546093</v>
      </c>
      <c r="N16" s="8"/>
      <c r="O16">
        <f t="shared" si="6"/>
        <v>0</v>
      </c>
      <c r="P16">
        <f t="shared" si="7"/>
        <v>384.87142286206995</v>
      </c>
    </row>
    <row r="17" spans="1:16" x14ac:dyDescent="0.25">
      <c r="A17" s="7" t="s">
        <v>16</v>
      </c>
      <c r="B17" s="7">
        <v>75</v>
      </c>
      <c r="C17" s="6">
        <v>220</v>
      </c>
      <c r="D17" s="6">
        <v>5</v>
      </c>
      <c r="E17" s="7">
        <f t="shared" ref="E17:E22" si="11">SUM((233.6*0.02)*9.81)</f>
        <v>45.832320000000003</v>
      </c>
      <c r="F17" s="7">
        <f t="shared" si="1"/>
        <v>11.52375</v>
      </c>
      <c r="G17" s="7">
        <f t="shared" si="8"/>
        <v>2.2727272727272729</v>
      </c>
      <c r="H17" s="7">
        <f t="shared" si="2"/>
        <v>8.5000000000000006E-2</v>
      </c>
      <c r="I17" s="7">
        <f t="shared" si="3"/>
        <v>194.5528882729414</v>
      </c>
      <c r="J17" s="6">
        <f t="shared" si="9"/>
        <v>0</v>
      </c>
      <c r="K17" s="6">
        <v>5</v>
      </c>
      <c r="L17" s="8">
        <f t="shared" si="4"/>
        <v>1259.5447913647072</v>
      </c>
      <c r="M17" s="8">
        <f t="shared" si="5"/>
        <v>407.85544780960407</v>
      </c>
      <c r="N17" s="8"/>
      <c r="O17">
        <f t="shared" si="6"/>
        <v>0</v>
      </c>
      <c r="P17">
        <f t="shared" si="7"/>
        <v>240.38520827294141</v>
      </c>
    </row>
    <row r="18" spans="1:16" x14ac:dyDescent="0.25">
      <c r="A18" s="7" t="s">
        <v>16</v>
      </c>
      <c r="B18" s="7">
        <v>80</v>
      </c>
      <c r="C18" s="6">
        <v>235</v>
      </c>
      <c r="D18" s="6">
        <v>5</v>
      </c>
      <c r="E18" s="7">
        <f t="shared" si="11"/>
        <v>45.832320000000003</v>
      </c>
      <c r="F18" s="7">
        <f t="shared" si="1"/>
        <v>11.52375</v>
      </c>
      <c r="G18" s="7">
        <f t="shared" si="8"/>
        <v>0</v>
      </c>
      <c r="H18" s="7">
        <f t="shared" si="2"/>
        <v>0</v>
      </c>
      <c r="I18" s="7">
        <f t="shared" si="3"/>
        <v>0</v>
      </c>
      <c r="J18" s="6">
        <f t="shared" si="9"/>
        <v>0</v>
      </c>
      <c r="K18" s="6">
        <v>0</v>
      </c>
      <c r="L18" s="8">
        <f t="shared" si="4"/>
        <v>286.78035</v>
      </c>
      <c r="M18" s="8">
        <f t="shared" si="5"/>
        <v>395.38673694003882</v>
      </c>
      <c r="N18" s="8"/>
      <c r="O18">
        <f t="shared" si="6"/>
        <v>0</v>
      </c>
      <c r="P18">
        <f t="shared" si="7"/>
        <v>45.832320000000003</v>
      </c>
    </row>
    <row r="19" spans="1:16" x14ac:dyDescent="0.25">
      <c r="A19" s="7" t="s">
        <v>16</v>
      </c>
      <c r="B19" s="7">
        <v>85</v>
      </c>
      <c r="C19" s="6">
        <v>250</v>
      </c>
      <c r="D19" s="6">
        <v>5</v>
      </c>
      <c r="E19" s="7">
        <f t="shared" si="11"/>
        <v>45.832320000000003</v>
      </c>
      <c r="F19" s="7">
        <f t="shared" si="1"/>
        <v>11.52375</v>
      </c>
      <c r="G19" s="7">
        <f t="shared" si="8"/>
        <v>0</v>
      </c>
      <c r="H19" s="7">
        <f t="shared" si="2"/>
        <v>0</v>
      </c>
      <c r="I19" s="7">
        <f t="shared" si="3"/>
        <v>0</v>
      </c>
      <c r="J19" s="6">
        <f t="shared" si="9"/>
        <v>0</v>
      </c>
      <c r="K19" s="6">
        <v>0</v>
      </c>
      <c r="L19" s="8">
        <f t="shared" si="4"/>
        <v>286.78035</v>
      </c>
      <c r="M19" s="8">
        <f t="shared" si="5"/>
        <v>382.91802607047367</v>
      </c>
      <c r="N19" s="8"/>
      <c r="O19">
        <f t="shared" si="6"/>
        <v>0</v>
      </c>
      <c r="P19">
        <f t="shared" si="7"/>
        <v>45.832320000000003</v>
      </c>
    </row>
    <row r="20" spans="1:16" x14ac:dyDescent="0.25">
      <c r="A20" s="7" t="s">
        <v>16</v>
      </c>
      <c r="B20" s="7">
        <v>90</v>
      </c>
      <c r="C20" s="6">
        <v>265</v>
      </c>
      <c r="D20" s="6">
        <v>5</v>
      </c>
      <c r="E20" s="7">
        <f t="shared" si="11"/>
        <v>45.832320000000003</v>
      </c>
      <c r="F20" s="7">
        <f t="shared" si="1"/>
        <v>11.52375</v>
      </c>
      <c r="G20" s="7">
        <f t="shared" si="8"/>
        <v>0.75471698113207553</v>
      </c>
      <c r="H20" s="7">
        <f t="shared" si="2"/>
        <v>3.4000000000000002E-2</v>
      </c>
      <c r="I20" s="7">
        <f t="shared" si="3"/>
        <v>77.899933255103335</v>
      </c>
      <c r="J20" s="6">
        <f t="shared" si="9"/>
        <v>0</v>
      </c>
      <c r="K20" s="6">
        <v>2</v>
      </c>
      <c r="L20" s="8">
        <f t="shared" si="4"/>
        <v>676.28001627551669</v>
      </c>
      <c r="M20" s="8">
        <f t="shared" si="5"/>
        <v>353.51454710197288</v>
      </c>
      <c r="N20" s="8"/>
      <c r="O20">
        <f t="shared" si="6"/>
        <v>0</v>
      </c>
      <c r="P20">
        <f t="shared" si="7"/>
        <v>123.73225325510333</v>
      </c>
    </row>
    <row r="21" spans="1:16" x14ac:dyDescent="0.25">
      <c r="A21" s="7" t="s">
        <v>16</v>
      </c>
      <c r="B21" s="7">
        <v>95</v>
      </c>
      <c r="C21" s="6">
        <v>280</v>
      </c>
      <c r="D21" s="6">
        <v>5</v>
      </c>
      <c r="E21" s="7">
        <f t="shared" si="11"/>
        <v>45.832320000000003</v>
      </c>
      <c r="F21" s="7">
        <f t="shared" si="1"/>
        <v>11.52375</v>
      </c>
      <c r="G21" s="7">
        <f t="shared" si="8"/>
        <v>1.0714285714285714</v>
      </c>
      <c r="H21" s="7">
        <f t="shared" si="2"/>
        <v>5.1000000000000004E-2</v>
      </c>
      <c r="I21" s="7">
        <f t="shared" si="3"/>
        <v>116.82175839613419</v>
      </c>
      <c r="J21" s="6">
        <f t="shared" si="9"/>
        <v>0</v>
      </c>
      <c r="K21" s="6">
        <v>3</v>
      </c>
      <c r="L21" s="8">
        <f t="shared" si="4"/>
        <v>870.88914198067096</v>
      </c>
      <c r="M21" s="8">
        <f t="shared" si="5"/>
        <v>315.64980179846555</v>
      </c>
      <c r="N21" s="8"/>
      <c r="O21">
        <f t="shared" si="6"/>
        <v>0</v>
      </c>
      <c r="P21">
        <f t="shared" si="7"/>
        <v>162.6540783961342</v>
      </c>
    </row>
    <row r="22" spans="1:16" x14ac:dyDescent="0.25">
      <c r="A22" s="7" t="s">
        <v>16</v>
      </c>
      <c r="B22" s="7">
        <v>100</v>
      </c>
      <c r="C22" s="6">
        <v>295</v>
      </c>
      <c r="D22" s="6">
        <v>5</v>
      </c>
      <c r="E22" s="7">
        <f t="shared" si="11"/>
        <v>45.832320000000003</v>
      </c>
      <c r="F22" s="7">
        <f t="shared" si="1"/>
        <v>11.52375</v>
      </c>
      <c r="G22" s="7">
        <f t="shared" si="8"/>
        <v>1.6949152542372881</v>
      </c>
      <c r="H22" s="7">
        <f t="shared" si="2"/>
        <v>8.5000000000000006E-2</v>
      </c>
      <c r="I22" s="7">
        <f t="shared" si="3"/>
        <v>194.5528882729414</v>
      </c>
      <c r="J22" s="6">
        <f t="shared" si="9"/>
        <v>0.8</v>
      </c>
      <c r="K22" s="6">
        <v>5</v>
      </c>
      <c r="L22" s="8">
        <f t="shared" si="4"/>
        <v>1259.5447913647072</v>
      </c>
      <c r="M22" s="8">
        <f t="shared" si="5"/>
        <v>260.88698478260869</v>
      </c>
      <c r="N22" s="8"/>
      <c r="O22">
        <f t="shared" si="6"/>
        <v>186.88</v>
      </c>
      <c r="P22">
        <f t="shared" si="7"/>
        <v>427.26520827294144</v>
      </c>
    </row>
    <row r="23" spans="1:16" x14ac:dyDescent="0.25">
      <c r="A23" s="7" t="s">
        <v>31</v>
      </c>
      <c r="B23" s="7">
        <v>105</v>
      </c>
      <c r="C23" s="6">
        <v>310</v>
      </c>
      <c r="D23" s="6">
        <v>9</v>
      </c>
      <c r="E23" s="7">
        <f t="shared" ref="E23:E26" si="12">SUM((233.6*0.1)*9.81)</f>
        <v>229.16159999999999</v>
      </c>
      <c r="F23" s="7">
        <f t="shared" si="1"/>
        <v>37.336949999999995</v>
      </c>
      <c r="G23" s="7">
        <f t="shared" si="8"/>
        <v>0</v>
      </c>
      <c r="H23" s="7">
        <f t="shared" si="2"/>
        <v>0</v>
      </c>
      <c r="I23" s="7">
        <f t="shared" si="3"/>
        <v>0</v>
      </c>
      <c r="J23" s="6">
        <f t="shared" si="9"/>
        <v>0</v>
      </c>
      <c r="K23" s="6">
        <v>0</v>
      </c>
      <c r="L23" s="8">
        <f t="shared" si="4"/>
        <v>2398.4869499999995</v>
      </c>
      <c r="M23" s="8">
        <f t="shared" si="5"/>
        <v>156.60494347826085</v>
      </c>
      <c r="N23" s="8"/>
      <c r="O23">
        <f t="shared" si="6"/>
        <v>0</v>
      </c>
      <c r="P23">
        <f t="shared" si="7"/>
        <v>229.16159999999999</v>
      </c>
    </row>
    <row r="24" spans="1:16" x14ac:dyDescent="0.25">
      <c r="A24" s="7" t="s">
        <v>31</v>
      </c>
      <c r="B24" s="7">
        <v>110</v>
      </c>
      <c r="C24" s="6">
        <v>325</v>
      </c>
      <c r="D24" s="6">
        <v>9</v>
      </c>
      <c r="E24" s="7">
        <f t="shared" si="12"/>
        <v>229.16159999999999</v>
      </c>
      <c r="F24" s="7">
        <f t="shared" si="1"/>
        <v>37.336949999999995</v>
      </c>
      <c r="G24" s="7">
        <f t="shared" si="8"/>
        <v>0</v>
      </c>
      <c r="H24" s="7">
        <f t="shared" si="2"/>
        <v>0</v>
      </c>
      <c r="I24" s="7">
        <f t="shared" si="3"/>
        <v>0</v>
      </c>
      <c r="J24" s="6">
        <f t="shared" si="9"/>
        <v>-0.8</v>
      </c>
      <c r="K24" s="6">
        <v>0</v>
      </c>
      <c r="L24" s="8">
        <f t="shared" si="4"/>
        <v>2398.4869499999995</v>
      </c>
      <c r="M24" s="8">
        <f t="shared" si="5"/>
        <v>52.32290217391305</v>
      </c>
      <c r="N24" s="8"/>
      <c r="O24">
        <f t="shared" si="6"/>
        <v>-186.88</v>
      </c>
      <c r="P24">
        <f t="shared" si="7"/>
        <v>42.281599999999997</v>
      </c>
    </row>
    <row r="25" spans="1:16" x14ac:dyDescent="0.25">
      <c r="A25" s="7" t="s">
        <v>31</v>
      </c>
      <c r="B25" s="7">
        <v>115</v>
      </c>
      <c r="C25" s="6">
        <v>340</v>
      </c>
      <c r="D25" s="6">
        <v>5</v>
      </c>
      <c r="E25" s="7">
        <f t="shared" si="12"/>
        <v>229.16159999999999</v>
      </c>
      <c r="F25" s="7">
        <f t="shared" si="1"/>
        <v>11.52375</v>
      </c>
      <c r="G25" s="7">
        <f t="shared" si="8"/>
        <v>0</v>
      </c>
      <c r="H25" s="7">
        <f t="shared" si="2"/>
        <v>0</v>
      </c>
      <c r="I25" s="7">
        <f t="shared" si="3"/>
        <v>0</v>
      </c>
      <c r="J25" s="6">
        <f t="shared" si="9"/>
        <v>-1</v>
      </c>
      <c r="K25" s="6">
        <v>0</v>
      </c>
      <c r="L25" s="8">
        <f t="shared" si="4"/>
        <v>1203.4267500000001</v>
      </c>
      <c r="M25" s="8">
        <f t="shared" si="5"/>
        <v>0</v>
      </c>
      <c r="N25" s="8"/>
      <c r="O25">
        <f t="shared" si="6"/>
        <v>-233.6</v>
      </c>
      <c r="P25">
        <f t="shared" si="7"/>
        <v>-4.4384000000000015</v>
      </c>
    </row>
    <row r="26" spans="1:16" x14ac:dyDescent="0.25">
      <c r="A26" s="7" t="s">
        <v>31</v>
      </c>
      <c r="B26" s="7">
        <v>120</v>
      </c>
      <c r="C26" s="6">
        <v>355</v>
      </c>
      <c r="D26" s="6">
        <v>0</v>
      </c>
      <c r="E26" s="7">
        <f t="shared" si="12"/>
        <v>229.16159999999999</v>
      </c>
      <c r="F26" s="7">
        <f t="shared" si="1"/>
        <v>0</v>
      </c>
      <c r="G26" s="7">
        <f t="shared" si="8"/>
        <v>0</v>
      </c>
      <c r="H26" s="7">
        <f t="shared" si="2"/>
        <v>0</v>
      </c>
      <c r="I26" s="7">
        <f t="shared" si="3"/>
        <v>0</v>
      </c>
      <c r="J26" s="6">
        <f t="shared" si="9"/>
        <v>0</v>
      </c>
      <c r="K26" s="6">
        <v>0</v>
      </c>
      <c r="L26" s="8">
        <f t="shared" si="4"/>
        <v>0</v>
      </c>
      <c r="M26" s="8">
        <f t="shared" si="5"/>
        <v>0</v>
      </c>
      <c r="N26" s="8"/>
      <c r="O26">
        <f t="shared" si="6"/>
        <v>0</v>
      </c>
      <c r="P26">
        <f t="shared" si="7"/>
        <v>229.16159999999999</v>
      </c>
    </row>
    <row r="29" spans="1:16" ht="15.75" customHeight="1" x14ac:dyDescent="0.2">
      <c r="A29" s="13"/>
      <c r="B29" s="11"/>
    </row>
    <row r="30" spans="1:16" ht="15.75" customHeight="1" x14ac:dyDescent="0.2">
      <c r="A30" s="13"/>
    </row>
    <row r="31" spans="1:16" ht="15.75" customHeight="1" x14ac:dyDescent="0.2">
      <c r="A31" s="13"/>
    </row>
    <row r="32" spans="1:16" ht="15.75" customHeight="1" x14ac:dyDescent="0.2">
      <c r="A32" s="13"/>
    </row>
    <row r="33" spans="1:1" ht="15.75" customHeight="1" x14ac:dyDescent="0.2">
      <c r="A33" s="14"/>
    </row>
    <row r="34" spans="1:1" ht="15.75" customHeight="1" x14ac:dyDescent="0.2">
      <c r="A34" s="1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Ryan Harwood (P143871)</cp:lastModifiedBy>
  <dcterms:modified xsi:type="dcterms:W3CDTF">2017-12-05T16:02:50Z</dcterms:modified>
</cp:coreProperties>
</file>