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bright\Documents\University 2022\7..Finance module-ACPA 7002\"/>
    </mc:Choice>
  </mc:AlternateContent>
  <bookViews>
    <workbookView xWindow="0" yWindow="0" windowWidth="14790" windowHeight="3270"/>
  </bookViews>
  <sheets>
    <sheet name="Ratios" sheetId="1" r:id="rId1"/>
    <sheet name="Calcs" sheetId="4" r:id="rId2"/>
    <sheet name="Research" sheetId="2" state="hidden"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02" i="1" l="1"/>
  <c r="F102" i="1"/>
  <c r="G102" i="1"/>
  <c r="H102" i="1"/>
  <c r="D102" i="1"/>
  <c r="F94" i="1"/>
  <c r="J49" i="1" l="1"/>
  <c r="J48" i="1"/>
  <c r="D86" i="1" l="1"/>
  <c r="H16" i="1"/>
  <c r="G16" i="1"/>
  <c r="F88" i="1" l="1"/>
  <c r="H15" i="1"/>
  <c r="G15" i="1"/>
  <c r="F15" i="1"/>
  <c r="E15" i="1"/>
  <c r="J9" i="1"/>
  <c r="D118" i="1" l="1"/>
  <c r="E118" i="1"/>
  <c r="F118" i="1"/>
  <c r="G118" i="1"/>
  <c r="H118" i="1"/>
  <c r="E94" i="1"/>
  <c r="G94" i="1"/>
  <c r="H94" i="1"/>
  <c r="D94" i="1"/>
  <c r="J94" i="1" s="1"/>
  <c r="N18" i="1"/>
  <c r="O18" i="1"/>
  <c r="P18" i="1"/>
  <c r="Q18" i="1"/>
  <c r="M18" i="1"/>
  <c r="N9" i="1"/>
  <c r="O9" i="1"/>
  <c r="P9" i="1"/>
  <c r="Q9" i="1"/>
  <c r="M9" i="1"/>
  <c r="N6" i="1"/>
  <c r="O6" i="1"/>
  <c r="P6" i="1"/>
  <c r="Q6" i="1"/>
  <c r="M6" i="1"/>
  <c r="Q10" i="1" l="1"/>
  <c r="P10" i="1"/>
  <c r="O10" i="1"/>
  <c r="N10" i="1"/>
  <c r="M10" i="1"/>
  <c r="F35" i="1" l="1"/>
  <c r="F28" i="1"/>
  <c r="G28" i="1"/>
  <c r="E29" i="1"/>
  <c r="E30" i="1" s="1"/>
  <c r="D28" i="1"/>
  <c r="E28" i="1"/>
  <c r="J26" i="1"/>
  <c r="H86" i="1" l="1"/>
  <c r="E86" i="1"/>
  <c r="F86" i="1"/>
  <c r="G86" i="1"/>
  <c r="D80" i="1" l="1"/>
  <c r="E80" i="1"/>
  <c r="F80" i="1"/>
  <c r="G80" i="1"/>
  <c r="D74" i="1"/>
  <c r="E74" i="1"/>
  <c r="F74" i="1"/>
  <c r="F76" i="1" s="1"/>
  <c r="G74" i="1"/>
  <c r="H80" i="1" l="1"/>
  <c r="H74" i="1"/>
  <c r="H76" i="1" s="1"/>
  <c r="H82" i="1" l="1"/>
  <c r="H88" i="1"/>
  <c r="G76" i="1"/>
  <c r="G82" i="1"/>
  <c r="G88" i="1"/>
  <c r="J86" i="1" s="1"/>
  <c r="E48" i="1"/>
  <c r="G48" i="1"/>
  <c r="H36" i="1"/>
  <c r="H39" i="1" s="1"/>
  <c r="H40" i="1" s="1"/>
  <c r="H29" i="1"/>
  <c r="F36" i="1" l="1"/>
  <c r="G36" i="1"/>
  <c r="G39" i="1" s="1"/>
  <c r="D29" i="1"/>
  <c r="F29" i="1"/>
  <c r="F30" i="1" s="1"/>
  <c r="G57" i="1" l="1"/>
  <c r="G63" i="1"/>
  <c r="G69" i="1"/>
  <c r="H69" i="1"/>
  <c r="H63" i="1"/>
  <c r="H57" i="1"/>
  <c r="D49" i="1"/>
  <c r="E49" i="1"/>
  <c r="F49" i="1"/>
  <c r="G49" i="1"/>
  <c r="H48" i="1"/>
  <c r="D48" i="1" l="1"/>
  <c r="F48" i="1"/>
  <c r="H47" i="1"/>
  <c r="H49" i="1" s="1"/>
  <c r="D36" i="1" l="1"/>
  <c r="E36" i="1"/>
  <c r="E39" i="1" s="1"/>
  <c r="E40" i="1" s="1"/>
  <c r="F39" i="1"/>
  <c r="F40" i="1" s="1"/>
  <c r="D35" i="1"/>
  <c r="E35" i="1"/>
  <c r="G35" i="1"/>
  <c r="D30" i="1"/>
  <c r="D39" i="1" l="1"/>
  <c r="D40" i="1" s="1"/>
  <c r="G40" i="1"/>
  <c r="G29" i="1"/>
  <c r="G30" i="1" s="1"/>
  <c r="H35" i="1"/>
  <c r="J35" i="1" s="1"/>
  <c r="H30" i="1"/>
  <c r="J30" i="1" s="1"/>
  <c r="J40" i="1" l="1"/>
  <c r="F82" i="1"/>
  <c r="E82" i="1"/>
  <c r="D82" i="1"/>
  <c r="J82" i="1" s="1"/>
  <c r="D88" i="1"/>
  <c r="E76" i="1"/>
  <c r="D76" i="1"/>
  <c r="J76" i="1" s="1"/>
  <c r="E88" i="1"/>
  <c r="F69" i="1"/>
  <c r="E69" i="1"/>
  <c r="D69" i="1"/>
  <c r="F63" i="1"/>
  <c r="E63" i="1"/>
  <c r="D63" i="1"/>
  <c r="J63" i="1" s="1"/>
  <c r="D57" i="1"/>
  <c r="J57" i="1" s="1"/>
  <c r="E57" i="1"/>
  <c r="F57" i="1"/>
  <c r="J69" i="1" l="1"/>
</calcChain>
</file>

<file path=xl/sharedStrings.xml><?xml version="1.0" encoding="utf-8"?>
<sst xmlns="http://schemas.openxmlformats.org/spreadsheetml/2006/main" count="132" uniqueCount="96">
  <si>
    <t xml:space="preserve">Revenue </t>
  </si>
  <si>
    <t>COGS</t>
  </si>
  <si>
    <t>Year</t>
  </si>
  <si>
    <t>Gross margin %</t>
  </si>
  <si>
    <t>Operating profit %</t>
  </si>
  <si>
    <t>Interest and Tax</t>
  </si>
  <si>
    <t>Net Profit %</t>
  </si>
  <si>
    <t>Gross proffit</t>
  </si>
  <si>
    <t xml:space="preserve">Operating profit </t>
  </si>
  <si>
    <t>total Assets</t>
  </si>
  <si>
    <t>Share equity</t>
  </si>
  <si>
    <t>Net profit</t>
  </si>
  <si>
    <t>Activity ratios</t>
  </si>
  <si>
    <t>Net income (PL 4 Year)</t>
  </si>
  <si>
    <t>Net finance expense</t>
  </si>
  <si>
    <t>Profitability ratios formula</t>
  </si>
  <si>
    <r>
      <t>Gross Profit margin =</t>
    </r>
    <r>
      <rPr>
        <u/>
        <sz val="11"/>
        <color theme="1"/>
        <rFont val="Calibri"/>
        <family val="2"/>
        <scheme val="minor"/>
      </rPr>
      <t xml:space="preserve">Gross profit x 100 
</t>
    </r>
    <r>
      <rPr>
        <sz val="11"/>
        <color theme="1"/>
        <rFont val="Calibri"/>
        <family val="2"/>
        <scheme val="minor"/>
      </rPr>
      <t xml:space="preserve">                                              Sales</t>
    </r>
  </si>
  <si>
    <r>
      <t>Operating profit margin =Op</t>
    </r>
    <r>
      <rPr>
        <u/>
        <sz val="11"/>
        <color theme="1"/>
        <rFont val="Calibri"/>
        <family val="2"/>
        <scheme val="minor"/>
      </rPr>
      <t xml:space="preserve"> profit x 100 
</t>
    </r>
    <r>
      <rPr>
        <sz val="11"/>
        <color theme="1"/>
        <rFont val="Calibri"/>
        <family val="2"/>
        <scheme val="minor"/>
      </rPr>
      <t xml:space="preserve">                                                       Sales</t>
    </r>
  </si>
  <si>
    <r>
      <t>Net profit margin margin =</t>
    </r>
    <r>
      <rPr>
        <u/>
        <sz val="11"/>
        <color theme="1"/>
        <rFont val="Calibri"/>
        <family val="2"/>
        <scheme val="minor"/>
      </rPr>
      <t xml:space="preserve">Net income x 100 
</t>
    </r>
    <r>
      <rPr>
        <sz val="11"/>
        <color theme="1"/>
        <rFont val="Calibri"/>
        <family val="2"/>
        <scheme val="minor"/>
      </rPr>
      <t xml:space="preserve">                              Sales</t>
    </r>
  </si>
  <si>
    <r>
      <t xml:space="preserve">Return on asset = </t>
    </r>
    <r>
      <rPr>
        <u/>
        <sz val="11"/>
        <color theme="1"/>
        <rFont val="Calibri"/>
        <family val="2"/>
        <scheme val="minor"/>
      </rPr>
      <t xml:space="preserve">Net income x 100 
</t>
    </r>
    <r>
      <rPr>
        <sz val="11"/>
        <color theme="1"/>
        <rFont val="Calibri"/>
        <family val="2"/>
        <scheme val="minor"/>
      </rPr>
      <t xml:space="preserve">                             Asset</t>
    </r>
  </si>
  <si>
    <r>
      <t xml:space="preserve">Return on Equity = </t>
    </r>
    <r>
      <rPr>
        <u/>
        <sz val="11"/>
        <color theme="1"/>
        <rFont val="Calibri"/>
        <family val="2"/>
        <scheme val="minor"/>
      </rPr>
      <t xml:space="preserve">Net income 
</t>
    </r>
    <r>
      <rPr>
        <sz val="11"/>
        <color theme="1"/>
        <rFont val="Calibri"/>
        <family val="2"/>
        <scheme val="minor"/>
      </rPr>
      <t xml:space="preserve">                              Shareholders equity</t>
    </r>
  </si>
  <si>
    <t>Revenue</t>
  </si>
  <si>
    <t>Gross profit</t>
  </si>
  <si>
    <t>Selling and distribution expenses</t>
  </si>
  <si>
    <t>Administrative and other operating expenses</t>
  </si>
  <si>
    <t>Finance income</t>
  </si>
  <si>
    <t>Finance expense</t>
  </si>
  <si>
    <t>Loss before tax</t>
  </si>
  <si>
    <t>Income tax (charge credit)</t>
  </si>
  <si>
    <t>Loss for the year</t>
  </si>
  <si>
    <t xml:space="preserve">(loss)/ profit attributed to </t>
  </si>
  <si>
    <t>Owners of the group</t>
  </si>
  <si>
    <t>Non-controlling interests</t>
  </si>
  <si>
    <t>Total £m</t>
  </si>
  <si>
    <t>Total liabilities</t>
  </si>
  <si>
    <t>Return on share Equity</t>
  </si>
  <si>
    <t>Return on asset</t>
  </si>
  <si>
    <r>
      <t>Current ratios =</t>
    </r>
    <r>
      <rPr>
        <u/>
        <sz val="11"/>
        <color theme="1"/>
        <rFont val="Calibri"/>
        <family val="2"/>
        <scheme val="minor"/>
      </rPr>
      <t xml:space="preserve">Current assets 
</t>
    </r>
    <r>
      <rPr>
        <sz val="11"/>
        <color theme="1"/>
        <rFont val="Calibri"/>
        <family val="2"/>
        <scheme val="minor"/>
      </rPr>
      <t xml:space="preserve">                            Current liabilities</t>
    </r>
  </si>
  <si>
    <r>
      <t>Quick ratios =</t>
    </r>
    <r>
      <rPr>
        <u/>
        <sz val="11"/>
        <color theme="1"/>
        <rFont val="Calibri"/>
        <family val="2"/>
        <scheme val="minor"/>
      </rPr>
      <t xml:space="preserve">Current assets (less stock)
</t>
    </r>
    <r>
      <rPr>
        <sz val="11"/>
        <color theme="1"/>
        <rFont val="Calibri"/>
        <family val="2"/>
        <scheme val="minor"/>
      </rPr>
      <t xml:space="preserve">                            Current liabilities</t>
    </r>
  </si>
  <si>
    <r>
      <t>Cash ratios =</t>
    </r>
    <r>
      <rPr>
        <u/>
        <sz val="11"/>
        <color theme="1"/>
        <rFont val="Calibri"/>
        <family val="2"/>
        <scheme val="minor"/>
      </rPr>
      <t xml:space="preserve">Cash and equivalents
</t>
    </r>
    <r>
      <rPr>
        <sz val="11"/>
        <color theme="1"/>
        <rFont val="Calibri"/>
        <family val="2"/>
        <scheme val="minor"/>
      </rPr>
      <t xml:space="preserve">                            Current liabilities</t>
    </r>
  </si>
  <si>
    <t>Operating loss/profit</t>
  </si>
  <si>
    <r>
      <t xml:space="preserve">      Days sales         = </t>
    </r>
    <r>
      <rPr>
        <u/>
        <sz val="11"/>
        <color theme="1"/>
        <rFont val="Calibri"/>
        <family val="2"/>
        <scheme val="minor"/>
      </rPr>
      <t>Accounts recievable</t>
    </r>
    <r>
      <rPr>
        <sz val="11"/>
        <color theme="1"/>
        <rFont val="Calibri"/>
        <family val="2"/>
        <scheme val="minor"/>
      </rPr>
      <t xml:space="preserve">
 outstanding (DSO)   Average revenue per day</t>
    </r>
  </si>
  <si>
    <r>
      <t xml:space="preserve">Inventory  =  </t>
    </r>
    <r>
      <rPr>
        <u/>
        <sz val="11"/>
        <color theme="1"/>
        <rFont val="Calibri"/>
        <family val="2"/>
        <scheme val="minor"/>
      </rPr>
      <t>cost of goods sold</t>
    </r>
    <r>
      <rPr>
        <sz val="11"/>
        <color theme="1"/>
        <rFont val="Calibri"/>
        <family val="2"/>
        <scheme val="minor"/>
      </rPr>
      <t xml:space="preserve">
Turnover       Average inventory</t>
    </r>
  </si>
  <si>
    <r>
      <t xml:space="preserve">Days Payable  =  </t>
    </r>
    <r>
      <rPr>
        <u/>
        <sz val="11"/>
        <color theme="1"/>
        <rFont val="Calibri"/>
        <family val="2"/>
        <scheme val="minor"/>
      </rPr>
      <t>Accounts payable</t>
    </r>
    <r>
      <rPr>
        <sz val="11"/>
        <color theme="1"/>
        <rFont val="Calibri"/>
        <family val="2"/>
        <scheme val="minor"/>
      </rPr>
      <t xml:space="preserve">
Outstanding        Average Cogs per day</t>
    </r>
  </si>
  <si>
    <r>
      <t xml:space="preserve">Earnings per  =  </t>
    </r>
    <r>
      <rPr>
        <u/>
        <sz val="11"/>
        <color theme="1"/>
        <rFont val="Calibri"/>
        <family val="2"/>
        <scheme val="minor"/>
      </rPr>
      <t>Net income(profit after tax)</t>
    </r>
    <r>
      <rPr>
        <sz val="11"/>
        <color theme="1"/>
        <rFont val="Calibri"/>
        <family val="2"/>
        <scheme val="minor"/>
      </rPr>
      <t xml:space="preserve">
Share                             No of shares</t>
    </r>
  </si>
  <si>
    <r>
      <t xml:space="preserve">Price per  =  </t>
    </r>
    <r>
      <rPr>
        <u/>
        <sz val="11"/>
        <color theme="1"/>
        <rFont val="Calibri"/>
        <family val="2"/>
        <scheme val="minor"/>
      </rPr>
      <t>Market value per share)</t>
    </r>
    <r>
      <rPr>
        <sz val="11"/>
        <color theme="1"/>
        <rFont val="Calibri"/>
        <family val="2"/>
        <scheme val="minor"/>
      </rPr>
      <t xml:space="preserve">
Earnings ratio                    EPS</t>
    </r>
  </si>
  <si>
    <r>
      <t xml:space="preserve">Dividend  =  </t>
    </r>
    <r>
      <rPr>
        <u/>
        <sz val="11"/>
        <color theme="1"/>
        <rFont val="Calibri"/>
        <family val="2"/>
        <scheme val="minor"/>
      </rPr>
      <t xml:space="preserve">Net income(profit after tax) </t>
    </r>
    <r>
      <rPr>
        <sz val="9"/>
        <color theme="1"/>
        <rFont val="Calibri"/>
        <family val="2"/>
        <scheme val="minor"/>
      </rPr>
      <t>X100%</t>
    </r>
    <r>
      <rPr>
        <sz val="11"/>
        <color theme="1"/>
        <rFont val="Calibri"/>
        <family val="2"/>
        <scheme val="minor"/>
      </rPr>
      <t xml:space="preserve">
Cover                   Dividend proposed and paid</t>
    </r>
  </si>
  <si>
    <r>
      <t xml:space="preserve">Dividend  =  </t>
    </r>
    <r>
      <rPr>
        <u/>
        <sz val="11"/>
        <color theme="1"/>
        <rFont val="Calibri"/>
        <family val="2"/>
        <scheme val="minor"/>
      </rPr>
      <t>Dividend per share</t>
    </r>
    <r>
      <rPr>
        <sz val="11"/>
        <color theme="1"/>
        <rFont val="Calibri"/>
        <family val="2"/>
        <scheme val="minor"/>
      </rPr>
      <t xml:space="preserve"> </t>
    </r>
    <r>
      <rPr>
        <sz val="8"/>
        <color theme="1"/>
        <rFont val="Calibri"/>
        <family val="2"/>
        <scheme val="minor"/>
      </rPr>
      <t>X100%</t>
    </r>
    <r>
      <rPr>
        <sz val="11"/>
        <color theme="1"/>
        <rFont val="Calibri"/>
        <family val="2"/>
        <scheme val="minor"/>
      </rPr>
      <t xml:space="preserve">
Yield ratio         Market value share</t>
    </r>
  </si>
  <si>
    <t>Average</t>
  </si>
  <si>
    <t>Other comprehensive income</t>
  </si>
  <si>
    <t>Total comprehensive income</t>
  </si>
  <si>
    <t>Non-Current Fixed Assets</t>
  </si>
  <si>
    <t>Current Assets</t>
  </si>
  <si>
    <t>Total Assets</t>
  </si>
  <si>
    <t>Current Liabilities</t>
  </si>
  <si>
    <t>Long Term Liabilities</t>
  </si>
  <si>
    <t>Total Liabilities</t>
  </si>
  <si>
    <t>Assets Less Liabilities</t>
  </si>
  <si>
    <t>Inventries</t>
  </si>
  <si>
    <t>Cash and cash equivalents</t>
  </si>
  <si>
    <t>Trade and other recievables</t>
  </si>
  <si>
    <t>Trade and other payables</t>
  </si>
  <si>
    <t>Ordinary Shares</t>
  </si>
  <si>
    <t>Retained Earnings</t>
  </si>
  <si>
    <t>Shareholder's Equity</t>
  </si>
  <si>
    <t>Investor ratios</t>
  </si>
  <si>
    <r>
      <t xml:space="preserve">Gearing  =  </t>
    </r>
    <r>
      <rPr>
        <u/>
        <sz val="11"/>
        <color theme="1"/>
        <rFont val="Calibri"/>
        <family val="2"/>
        <scheme val="minor"/>
      </rPr>
      <t>Non current liabilities</t>
    </r>
    <r>
      <rPr>
        <sz val="11"/>
        <color theme="1"/>
        <rFont val="Calibri"/>
        <family val="2"/>
        <scheme val="minor"/>
      </rPr>
      <t xml:space="preserve"> </t>
    </r>
    <r>
      <rPr>
        <sz val="8"/>
        <color theme="1"/>
        <rFont val="Calibri"/>
        <family val="2"/>
        <scheme val="minor"/>
      </rPr>
      <t>X100%</t>
    </r>
    <r>
      <rPr>
        <sz val="11"/>
        <color theme="1"/>
        <rFont val="Calibri"/>
        <family val="2"/>
        <scheme val="minor"/>
      </rPr>
      <t xml:space="preserve">
 ratio          Equity plus non current liabilities</t>
    </r>
  </si>
  <si>
    <r>
      <t xml:space="preserve">Debt/  =        </t>
    </r>
    <r>
      <rPr>
        <u/>
        <sz val="11"/>
        <color theme="1"/>
        <rFont val="Calibri"/>
        <family val="2"/>
        <scheme val="minor"/>
      </rPr>
      <t>Total liabilities</t>
    </r>
    <r>
      <rPr>
        <sz val="11"/>
        <color theme="1"/>
        <rFont val="Calibri"/>
        <family val="2"/>
        <scheme val="minor"/>
      </rPr>
      <t xml:space="preserve"> </t>
    </r>
    <r>
      <rPr>
        <sz val="8"/>
        <color theme="1"/>
        <rFont val="Calibri"/>
        <family val="2"/>
        <scheme val="minor"/>
      </rPr>
      <t>x 100</t>
    </r>
    <r>
      <rPr>
        <sz val="11"/>
        <color theme="1"/>
        <rFont val="Calibri"/>
        <family val="2"/>
        <scheme val="minor"/>
      </rPr>
      <t xml:space="preserve">
Equity ratio       Stockholders equity</t>
    </r>
  </si>
  <si>
    <r>
      <t xml:space="preserve">long term Debt/  =        </t>
    </r>
    <r>
      <rPr>
        <u/>
        <sz val="11"/>
        <color theme="1"/>
        <rFont val="Calibri"/>
        <family val="2"/>
        <scheme val="minor"/>
      </rPr>
      <t>long term debt</t>
    </r>
    <r>
      <rPr>
        <sz val="11"/>
        <color theme="1"/>
        <rFont val="Calibri"/>
        <family val="2"/>
        <scheme val="minor"/>
      </rPr>
      <t xml:space="preserve"> </t>
    </r>
    <r>
      <rPr>
        <sz val="8"/>
        <color theme="1"/>
        <rFont val="Calibri"/>
        <family val="2"/>
        <scheme val="minor"/>
      </rPr>
      <t>x 100</t>
    </r>
    <r>
      <rPr>
        <sz val="11"/>
        <color theme="1"/>
        <rFont val="Calibri"/>
        <family val="2"/>
        <scheme val="minor"/>
      </rPr>
      <t xml:space="preserve">
Equity ratio                  Stockholders equity</t>
    </r>
  </si>
  <si>
    <t>Interest paid (no tax)</t>
  </si>
  <si>
    <r>
      <t xml:space="preserve">Interest coverage  =        </t>
    </r>
    <r>
      <rPr>
        <u/>
        <sz val="11"/>
        <color theme="1"/>
        <rFont val="Calibri"/>
        <family val="2"/>
        <scheme val="minor"/>
      </rPr>
      <t>Operating profit</t>
    </r>
    <r>
      <rPr>
        <sz val="11"/>
        <color theme="1"/>
        <rFont val="Calibri"/>
        <family val="2"/>
        <scheme val="minor"/>
      </rPr>
      <t xml:space="preserve"> </t>
    </r>
    <r>
      <rPr>
        <sz val="8"/>
        <color theme="1"/>
        <rFont val="Calibri"/>
        <family val="2"/>
        <scheme val="minor"/>
      </rPr>
      <t>x 100</t>
    </r>
    <r>
      <rPr>
        <sz val="11"/>
        <color theme="1"/>
        <rFont val="Calibri"/>
        <family val="2"/>
        <scheme val="minor"/>
      </rPr>
      <t xml:space="preserve">
                                              Interest charge</t>
    </r>
  </si>
  <si>
    <t>Cost of sales (cost of goods sold)</t>
  </si>
  <si>
    <t>Liquidity Ratios</t>
  </si>
  <si>
    <t>Income statement 2018-2022</t>
  </si>
  <si>
    <t>Balance sheet</t>
  </si>
  <si>
    <t>Ratios formula</t>
  </si>
  <si>
    <t>Gearing ratios</t>
  </si>
  <si>
    <t>Profitability ratios</t>
  </si>
  <si>
    <t>Recommendations</t>
  </si>
  <si>
    <t>Area</t>
  </si>
  <si>
    <t>Debt</t>
  </si>
  <si>
    <t>Suggestion</t>
  </si>
  <si>
    <t xml:space="preserve">Marketing </t>
  </si>
  <si>
    <t>Shares</t>
  </si>
  <si>
    <t>Capital investment</t>
  </si>
  <si>
    <t>Improve the amount of debt seen in the balance sheet.
The primary area for this is to highlight either:
A) Promote and Sell more of the vehicles that have the biggest profit margins
B)  Promote and focus on the best selling cars that have lower margins but bigger volumes.</t>
  </si>
  <si>
    <t xml:space="preserve">Competition </t>
  </si>
  <si>
    <t xml:space="preserve">Utilise James bond and link it with Formula 1 to Promote the Brand.  This avenue
would allow higher prices models of vehicles to be in the face of formula 1's
high money environment and be an attraction for the wealthy drivers, celebrities and 
supporters. 
</t>
  </si>
  <si>
    <t>Celebrate wins when shares rise or start to recover in order to gain interest in further
Share holders. Additional shares could be used to pay done some of the debt.</t>
  </si>
  <si>
    <t>Raise equity Capital from large investors to help with lowering debt.</t>
  </si>
  <si>
    <t xml:space="preserve">Sell more models to raise more revenue The raise in revenue 20221-2022 YOY was 26% but cost of goods was 24% so a 2% gain. Continuing in this vein would grow gross margin and have a positive effect on the income statement
</t>
  </si>
  <si>
    <t xml:space="preserve">Innovation </t>
  </si>
  <si>
    <t>Benchmark against other prestige Brands such as Porsche and Ferrari and use 
that benchmark to create products that are customer focussed for the prestige
market.</t>
  </si>
  <si>
    <t xml:space="preserve">Liabilities </t>
  </si>
  <si>
    <t xml:space="preserve">Reduce liabilities specifically specifically trade and other payables to improve liquidity ratios. Note 20 indicates that a lot of liabilities are held with contractual and customer deposits. </t>
  </si>
  <si>
    <t>Within the business report its it stated that innovative improvement into DBX and
 Vantage models have had positive impacts and a big raise to intangible assets. Note 12 states that access to Mercedes Benz (MB)technology a portion of the intangible assets. Access to utilise the MB group is highly likely to support innovation. Focus on Hybrid and eclectic models will fall into this innovation.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</si>
</sst>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0%"/>
    <numFmt numFmtId="165" formatCode="0.0000"/>
    <numFmt numFmtId="166" formatCode="0.0"/>
    <numFmt numFmtId="167" formatCode="#,##0.0"/>
  </numFmts>
  <fonts count="12" x14ac:knownFonts="1">
    <font>
      <sz val="11"/>
      <color theme="1"/>
      <name val="Calibri"/>
      <family val="2"/>
      <scheme val="minor"/>
    </font>
    <font>
      <sz val="11"/>
      <color theme="1"/>
      <name val="Calibri"/>
      <family val="2"/>
      <scheme val="minor"/>
    </font>
    <font>
      <u/>
      <sz val="11"/>
      <color theme="1"/>
      <name val="Calibri"/>
      <family val="2"/>
      <scheme val="minor"/>
    </font>
    <font>
      <u/>
      <sz val="10"/>
      <color theme="1"/>
      <name val="Calibri"/>
      <family val="2"/>
      <scheme val="minor"/>
    </font>
    <font>
      <sz val="11"/>
      <color rgb="FFFF0000"/>
      <name val="Calibri"/>
      <family val="2"/>
      <scheme val="minor"/>
    </font>
    <font>
      <sz val="20"/>
      <color rgb="FFFF0000"/>
      <name val="Calibri"/>
      <family val="2"/>
      <scheme val="minor"/>
    </font>
    <font>
      <b/>
      <sz val="11"/>
      <color theme="1"/>
      <name val="Calibri"/>
      <family val="2"/>
      <scheme val="minor"/>
    </font>
    <font>
      <sz val="9"/>
      <color theme="1"/>
      <name val="Calibri"/>
      <family val="2"/>
      <scheme val="minor"/>
    </font>
    <font>
      <sz val="8"/>
      <color theme="1"/>
      <name val="Calibri"/>
      <family val="2"/>
      <scheme val="minor"/>
    </font>
    <font>
      <u/>
      <sz val="11"/>
      <color rgb="FFFF0000"/>
      <name val="Calibri"/>
      <family val="2"/>
      <scheme val="minor"/>
    </font>
    <font>
      <sz val="11"/>
      <color theme="0"/>
      <name val="Calibri"/>
      <family val="2"/>
      <scheme val="minor"/>
    </font>
    <font>
      <sz val="11"/>
      <color theme="0" tint="-0.1499984740745262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9" fontId="1" fillId="0" borderId="0" applyFont="0" applyFill="0" applyBorder="0" applyAlignment="0" applyProtection="0"/>
  </cellStyleXfs>
  <cellXfs count="142">
    <xf numFmtId="0" fontId="0" fillId="0" borderId="0" xfId="0"/>
    <xf numFmtId="0" fontId="0" fillId="0" borderId="1" xfId="0" applyBorder="1"/>
    <xf numFmtId="0" fontId="0" fillId="0" borderId="1" xfId="0" applyFill="1" applyBorder="1"/>
    <xf numFmtId="0" fontId="0" fillId="0" borderId="0" xfId="0" applyBorder="1"/>
    <xf numFmtId="10" fontId="0" fillId="2" borderId="1" xfId="1" applyNumberFormat="1" applyFont="1" applyFill="1" applyBorder="1"/>
    <xf numFmtId="164" fontId="0" fillId="2" borderId="1" xfId="1" applyNumberFormat="1" applyFont="1" applyFill="1" applyBorder="1"/>
    <xf numFmtId="0" fontId="2" fillId="0" borderId="1" xfId="0" applyFont="1" applyBorder="1"/>
    <xf numFmtId="0" fontId="0" fillId="3" borderId="1" xfId="0" applyFill="1" applyBorder="1"/>
    <xf numFmtId="0" fontId="4" fillId="0" borderId="0" xfId="0" applyFont="1"/>
    <xf numFmtId="0" fontId="5" fillId="0" borderId="0" xfId="0" applyFont="1"/>
    <xf numFmtId="0" fontId="0" fillId="4" borderId="1" xfId="0" applyFill="1" applyBorder="1"/>
    <xf numFmtId="9" fontId="0" fillId="4" borderId="1" xfId="1" applyFont="1" applyFill="1" applyBorder="1"/>
    <xf numFmtId="9" fontId="0" fillId="4" borderId="1" xfId="1" applyNumberFormat="1" applyFont="1" applyFill="1" applyBorder="1"/>
    <xf numFmtId="166" fontId="0" fillId="4" borderId="1" xfId="0" applyNumberFormat="1" applyFill="1" applyBorder="1"/>
    <xf numFmtId="0" fontId="0" fillId="0" borderId="2" xfId="0" applyBorder="1" applyAlignment="1">
      <alignment horizontal="center" wrapText="1"/>
    </xf>
    <xf numFmtId="0" fontId="0" fillId="0" borderId="4" xfId="0" applyBorder="1"/>
    <xf numFmtId="0" fontId="0" fillId="0" borderId="5" xfId="0" applyBorder="1"/>
    <xf numFmtId="0" fontId="0" fillId="3" borderId="0" xfId="0" applyFill="1"/>
    <xf numFmtId="0" fontId="0" fillId="0" borderId="0" xfId="0" applyAlignment="1">
      <alignment horizontal="right"/>
    </xf>
    <xf numFmtId="0" fontId="6" fillId="0" borderId="6" xfId="0" applyFont="1" applyBorder="1"/>
    <xf numFmtId="0" fontId="0" fillId="0" borderId="7" xfId="0" applyBorder="1" applyAlignment="1">
      <alignment horizontal="right"/>
    </xf>
    <xf numFmtId="0" fontId="0" fillId="0" borderId="8" xfId="0" applyBorder="1"/>
    <xf numFmtId="0" fontId="0" fillId="0" borderId="9" xfId="0" applyBorder="1" applyAlignment="1">
      <alignment horizontal="right"/>
    </xf>
    <xf numFmtId="0" fontId="0" fillId="0" borderId="6" xfId="0" applyBorder="1"/>
    <xf numFmtId="0" fontId="0" fillId="0" borderId="10" xfId="0" applyBorder="1"/>
    <xf numFmtId="0" fontId="0" fillId="0" borderId="2" xfId="0" applyBorder="1" applyAlignment="1">
      <alignment horizontal="right"/>
    </xf>
    <xf numFmtId="0" fontId="6" fillId="0" borderId="11" xfId="0" applyFont="1" applyBorder="1"/>
    <xf numFmtId="0" fontId="0" fillId="0" borderId="3" xfId="0" applyBorder="1"/>
    <xf numFmtId="0" fontId="0" fillId="0" borderId="12" xfId="0" applyBorder="1" applyAlignment="1">
      <alignment horizontal="right"/>
    </xf>
    <xf numFmtId="0" fontId="6" fillId="0" borderId="8" xfId="0" applyFont="1" applyBorder="1"/>
    <xf numFmtId="0" fontId="6" fillId="3" borderId="0" xfId="0" applyFont="1" applyFill="1"/>
    <xf numFmtId="0" fontId="0" fillId="0" borderId="11" xfId="0" applyBorder="1"/>
    <xf numFmtId="0" fontId="0" fillId="0" borderId="0" xfId="0" applyFill="1" applyBorder="1"/>
    <xf numFmtId="166" fontId="0" fillId="0" borderId="4" xfId="0" applyNumberFormat="1" applyBorder="1"/>
    <xf numFmtId="0" fontId="0" fillId="0" borderId="1" xfId="0" applyBorder="1" applyAlignment="1">
      <alignment horizontal="center"/>
    </xf>
    <xf numFmtId="0" fontId="0" fillId="0" borderId="0" xfId="0" applyFill="1"/>
    <xf numFmtId="0" fontId="0" fillId="0" borderId="13" xfId="0" applyBorder="1" applyAlignment="1">
      <alignment horizontal="center"/>
    </xf>
    <xf numFmtId="166" fontId="2" fillId="0" borderId="1" xfId="0" applyNumberFormat="1" applyFont="1" applyBorder="1"/>
    <xf numFmtId="2" fontId="0" fillId="3" borderId="1" xfId="0" applyNumberFormat="1" applyFill="1" applyBorder="1"/>
    <xf numFmtId="166" fontId="0" fillId="3" borderId="1" xfId="0" applyNumberFormat="1" applyFill="1" applyBorder="1"/>
    <xf numFmtId="0" fontId="4" fillId="0" borderId="0" xfId="0" applyFont="1" applyFill="1"/>
    <xf numFmtId="2" fontId="0" fillId="0" borderId="1" xfId="0" applyNumberFormat="1" applyBorder="1"/>
    <xf numFmtId="0" fontId="0" fillId="0" borderId="2" xfId="0" applyBorder="1" applyAlignment="1">
      <alignment horizontal="center" wrapText="1"/>
    </xf>
    <xf numFmtId="9" fontId="0" fillId="0" borderId="1" xfId="0" applyNumberFormat="1" applyBorder="1"/>
    <xf numFmtId="9" fontId="10" fillId="0" borderId="1" xfId="0" applyNumberFormat="1" applyFont="1" applyBorder="1"/>
    <xf numFmtId="166" fontId="0" fillId="0" borderId="1" xfId="0" applyNumberFormat="1" applyBorder="1"/>
    <xf numFmtId="0" fontId="0" fillId="0" borderId="0" xfId="0"/>
    <xf numFmtId="0" fontId="0" fillId="0" borderId="0" xfId="0" applyFill="1"/>
    <xf numFmtId="167" fontId="0" fillId="0" borderId="0" xfId="0" applyNumberFormat="1" applyBorder="1"/>
    <xf numFmtId="0" fontId="0" fillId="0" borderId="6" xfId="0" applyFill="1" applyBorder="1"/>
    <xf numFmtId="167" fontId="0" fillId="0" borderId="4" xfId="0" applyNumberFormat="1" applyBorder="1"/>
    <xf numFmtId="167" fontId="0" fillId="0" borderId="7" xfId="0" applyNumberFormat="1" applyBorder="1"/>
    <xf numFmtId="0" fontId="0" fillId="0" borderId="10" xfId="0" applyFill="1" applyBorder="1"/>
    <xf numFmtId="167" fontId="0" fillId="0" borderId="2" xfId="0" applyNumberFormat="1" applyBorder="1"/>
    <xf numFmtId="0" fontId="0" fillId="0" borderId="8" xfId="0" applyFill="1" applyBorder="1"/>
    <xf numFmtId="167" fontId="0" fillId="0" borderId="5" xfId="0" applyNumberFormat="1" applyBorder="1"/>
    <xf numFmtId="167" fontId="0" fillId="0" borderId="9" xfId="0" applyNumberFormat="1" applyBorder="1"/>
    <xf numFmtId="0" fontId="0" fillId="0" borderId="11" xfId="0" applyFill="1" applyBorder="1"/>
    <xf numFmtId="167" fontId="0" fillId="0" borderId="3" xfId="0" applyNumberFormat="1" applyBorder="1"/>
    <xf numFmtId="167" fontId="0" fillId="0" borderId="12" xfId="0" applyNumberFormat="1" applyBorder="1"/>
    <xf numFmtId="2" fontId="0" fillId="3" borderId="1" xfId="0" applyNumberFormat="1" applyFont="1" applyFill="1" applyBorder="1"/>
    <xf numFmtId="0" fontId="0" fillId="0" borderId="16" xfId="0" applyBorder="1"/>
    <xf numFmtId="0" fontId="0" fillId="3" borderId="1" xfId="0" applyFill="1" applyBorder="1" applyAlignment="1">
      <alignment horizontal="center" vertical="center"/>
    </xf>
    <xf numFmtId="0" fontId="9" fillId="0" borderId="4" xfId="0" applyFont="1" applyBorder="1"/>
    <xf numFmtId="2" fontId="4" fillId="0" borderId="7" xfId="0" applyNumberFormat="1" applyFont="1" applyBorder="1"/>
    <xf numFmtId="0" fontId="4" fillId="0" borderId="0" xfId="0" applyFont="1" applyBorder="1"/>
    <xf numFmtId="0" fontId="4" fillId="0" borderId="2" xfId="0" applyFont="1" applyBorder="1"/>
    <xf numFmtId="0" fontId="4" fillId="0" borderId="5" xfId="0" applyFont="1" applyBorder="1"/>
    <xf numFmtId="0" fontId="4" fillId="0" borderId="9" xfId="0" applyFont="1" applyBorder="1"/>
    <xf numFmtId="0" fontId="0" fillId="0" borderId="2" xfId="0" applyBorder="1"/>
    <xf numFmtId="0" fontId="0" fillId="3" borderId="12" xfId="0" applyFill="1" applyBorder="1"/>
    <xf numFmtId="0" fontId="2" fillId="0" borderId="12" xfId="0" applyFont="1" applyBorder="1"/>
    <xf numFmtId="0" fontId="0" fillId="0" borderId="12" xfId="0" applyBorder="1"/>
    <xf numFmtId="165" fontId="0" fillId="3" borderId="12" xfId="0" applyNumberFormat="1" applyFill="1" applyBorder="1"/>
    <xf numFmtId="0" fontId="0" fillId="0" borderId="7" xfId="0" applyBorder="1"/>
    <xf numFmtId="0" fontId="0" fillId="0" borderId="9" xfId="0" applyBorder="1"/>
    <xf numFmtId="0" fontId="6" fillId="0" borderId="0" xfId="0" applyFont="1" applyFill="1"/>
    <xf numFmtId="0" fontId="2" fillId="0" borderId="7" xfId="0" applyFont="1" applyBorder="1"/>
    <xf numFmtId="0" fontId="0" fillId="0" borderId="2" xfId="0" applyBorder="1" applyAlignment="1">
      <alignment wrapText="1"/>
    </xf>
    <xf numFmtId="0" fontId="3" fillId="0" borderId="7" xfId="0" applyFont="1" applyFill="1" applyBorder="1"/>
    <xf numFmtId="0" fontId="0" fillId="0" borderId="2" xfId="0" applyFill="1" applyBorder="1"/>
    <xf numFmtId="0" fontId="4" fillId="0" borderId="4" xfId="0" applyFont="1" applyBorder="1"/>
    <xf numFmtId="166" fontId="4" fillId="0" borderId="7" xfId="0" applyNumberFormat="1" applyFont="1" applyBorder="1"/>
    <xf numFmtId="2" fontId="0" fillId="0" borderId="6" xfId="0" applyNumberFormat="1" applyBorder="1"/>
    <xf numFmtId="2" fontId="0" fillId="0" borderId="4" xfId="0" applyNumberFormat="1" applyBorder="1"/>
    <xf numFmtId="2" fontId="0" fillId="0" borderId="7" xfId="0" applyNumberFormat="1" applyBorder="1"/>
    <xf numFmtId="9" fontId="4" fillId="0" borderId="4" xfId="1" applyFont="1" applyBorder="1"/>
    <xf numFmtId="2" fontId="0" fillId="0" borderId="10" xfId="0" applyNumberFormat="1" applyBorder="1"/>
    <xf numFmtId="2" fontId="0" fillId="0" borderId="0" xfId="0" applyNumberFormat="1" applyBorder="1"/>
    <xf numFmtId="2" fontId="0" fillId="0" borderId="2" xfId="0" applyNumberFormat="1" applyBorder="1"/>
    <xf numFmtId="0" fontId="6" fillId="0" borderId="0" xfId="0" applyFont="1"/>
    <xf numFmtId="0" fontId="10" fillId="0" borderId="0" xfId="0" applyFont="1"/>
    <xf numFmtId="0" fontId="10" fillId="0" borderId="0" xfId="0" applyFont="1" applyAlignment="1">
      <alignment horizontal="right"/>
    </xf>
    <xf numFmtId="0" fontId="10" fillId="0" borderId="3" xfId="0" applyFont="1" applyBorder="1"/>
    <xf numFmtId="0" fontId="10" fillId="0" borderId="12" xfId="0" applyFont="1" applyBorder="1" applyAlignment="1">
      <alignment horizontal="right"/>
    </xf>
    <xf numFmtId="164" fontId="0" fillId="0" borderId="6" xfId="1" applyNumberFormat="1" applyFont="1" applyBorder="1" applyAlignment="1">
      <alignment horizontal="right" vertical="center"/>
    </xf>
    <xf numFmtId="164" fontId="0" fillId="0" borderId="4" xfId="1" applyNumberFormat="1" applyFont="1" applyBorder="1" applyAlignment="1">
      <alignment horizontal="right" vertical="center"/>
    </xf>
    <xf numFmtId="164" fontId="0" fillId="0" borderId="7" xfId="1" applyNumberFormat="1" applyFont="1" applyBorder="1" applyAlignment="1">
      <alignment horizontal="right" vertical="center"/>
    </xf>
    <xf numFmtId="0" fontId="0" fillId="0" borderId="6" xfId="1" applyNumberFormat="1" applyFont="1" applyBorder="1" applyAlignment="1">
      <alignment horizontal="right" vertical="center"/>
    </xf>
    <xf numFmtId="0" fontId="0" fillId="0" borderId="4" xfId="1" applyNumberFormat="1" applyFont="1" applyBorder="1" applyAlignment="1">
      <alignment horizontal="right" vertical="center"/>
    </xf>
    <xf numFmtId="0" fontId="0" fillId="0" borderId="7" xfId="1" applyNumberFormat="1" applyFont="1" applyBorder="1" applyAlignment="1">
      <alignment horizontal="right" vertical="center"/>
    </xf>
    <xf numFmtId="0" fontId="0" fillId="0" borderId="8" xfId="1" applyNumberFormat="1" applyFont="1" applyBorder="1" applyAlignment="1">
      <alignment horizontal="right" vertical="center"/>
    </xf>
    <xf numFmtId="0" fontId="0" fillId="0" borderId="5" xfId="1" applyNumberFormat="1" applyFont="1" applyBorder="1" applyAlignment="1">
      <alignment horizontal="right" vertical="center"/>
    </xf>
    <xf numFmtId="0" fontId="0" fillId="0" borderId="9" xfId="1" applyNumberFormat="1" applyFont="1" applyBorder="1" applyAlignment="1">
      <alignment horizontal="right" vertical="center"/>
    </xf>
    <xf numFmtId="166" fontId="0" fillId="0" borderId="8" xfId="1" applyNumberFormat="1" applyFont="1" applyBorder="1" applyAlignment="1">
      <alignment horizontal="right" vertical="center"/>
    </xf>
    <xf numFmtId="166" fontId="0" fillId="0" borderId="5" xfId="1" applyNumberFormat="1" applyFont="1" applyBorder="1" applyAlignment="1">
      <alignment horizontal="right" vertical="center"/>
    </xf>
    <xf numFmtId="166" fontId="0" fillId="0" borderId="9" xfId="1" applyNumberFormat="1" applyFont="1" applyBorder="1" applyAlignment="1">
      <alignment horizontal="right" vertical="center"/>
    </xf>
    <xf numFmtId="9" fontId="0" fillId="0" borderId="1" xfId="1" applyFont="1" applyBorder="1"/>
    <xf numFmtId="0" fontId="6" fillId="3" borderId="0" xfId="0" applyFont="1" applyFill="1" applyBorder="1"/>
    <xf numFmtId="0" fontId="0" fillId="3" borderId="0" xfId="0" applyFill="1" applyBorder="1" applyAlignment="1">
      <alignment horizontal="center"/>
    </xf>
    <xf numFmtId="0" fontId="6" fillId="3" borderId="1" xfId="0" applyFont="1" applyFill="1" applyBorder="1" applyAlignment="1">
      <alignment horizontal="left"/>
    </xf>
    <xf numFmtId="9" fontId="11" fillId="0" borderId="0" xfId="1" applyFont="1" applyAlignment="1">
      <alignment horizontal="right"/>
    </xf>
    <xf numFmtId="0" fontId="0" fillId="0" borderId="1" xfId="0" applyBorder="1" applyAlignment="1">
      <alignment wrapText="1"/>
    </xf>
    <xf numFmtId="0" fontId="0" fillId="0" borderId="1" xfId="0" applyBorder="1" applyAlignment="1">
      <alignment horizontal="left" vertical="center"/>
    </xf>
    <xf numFmtId="0" fontId="0" fillId="0" borderId="1" xfId="0" applyBorder="1" applyAlignment="1">
      <alignment vertical="center" wrapText="1"/>
    </xf>
    <xf numFmtId="0" fontId="0" fillId="0" borderId="1" xfId="0" applyBorder="1" applyAlignment="1">
      <alignment vertical="top" wrapText="1"/>
    </xf>
    <xf numFmtId="0" fontId="11" fillId="0" borderId="0" xfId="0" applyFont="1"/>
    <xf numFmtId="0" fontId="0" fillId="0" borderId="1" xfId="0" applyFill="1" applyBorder="1" applyAlignment="1">
      <alignment vertical="center"/>
    </xf>
    <xf numFmtId="0" fontId="0" fillId="0" borderId="15" xfId="0" applyBorder="1" applyAlignment="1">
      <alignment horizontal="center" wrapText="1"/>
    </xf>
    <xf numFmtId="0" fontId="0" fillId="0" borderId="14" xfId="0" applyBorder="1" applyAlignment="1">
      <alignment horizontal="center" wrapText="1"/>
    </xf>
    <xf numFmtId="0" fontId="0" fillId="0" borderId="11" xfId="0" applyBorder="1" applyAlignment="1">
      <alignment horizontal="left" vertical="top"/>
    </xf>
    <xf numFmtId="0" fontId="0" fillId="0" borderId="12" xfId="0" applyBorder="1" applyAlignment="1">
      <alignment horizontal="left" vertical="top"/>
    </xf>
    <xf numFmtId="0" fontId="0" fillId="0" borderId="1" xfId="0" applyBorder="1" applyAlignment="1">
      <alignment horizontal="left" vertical="top"/>
    </xf>
    <xf numFmtId="0" fontId="0" fillId="0" borderId="6" xfId="0" applyBorder="1" applyAlignment="1">
      <alignment horizontal="left" wrapText="1"/>
    </xf>
    <xf numFmtId="0" fontId="0" fillId="0" borderId="8" xfId="0" applyBorder="1" applyAlignment="1">
      <alignment horizontal="left" wrapText="1"/>
    </xf>
    <xf numFmtId="0" fontId="0" fillId="0" borderId="6" xfId="0" applyBorder="1" applyAlignment="1">
      <alignment horizontal="center" wrapText="1"/>
    </xf>
    <xf numFmtId="0" fontId="0" fillId="0" borderId="10" xfId="0" applyBorder="1" applyAlignment="1">
      <alignment horizontal="center" wrapText="1"/>
    </xf>
    <xf numFmtId="0" fontId="0" fillId="0" borderId="10" xfId="0" applyBorder="1" applyAlignment="1">
      <alignment horizontal="left" wrapText="1"/>
    </xf>
    <xf numFmtId="0" fontId="0" fillId="0" borderId="0" xfId="0" applyBorder="1" applyAlignment="1">
      <alignment horizontal="left" wrapText="1"/>
    </xf>
    <xf numFmtId="0" fontId="0" fillId="0" borderId="6" xfId="0" applyBorder="1" applyAlignment="1">
      <alignment horizontal="left" vertical="top" wrapText="1"/>
    </xf>
    <xf numFmtId="0" fontId="0" fillId="0" borderId="10" xfId="0" applyBorder="1" applyAlignment="1">
      <alignment horizontal="left" vertical="top"/>
    </xf>
    <xf numFmtId="0" fontId="0" fillId="0" borderId="15" xfId="0" applyBorder="1" applyAlignment="1">
      <alignment horizontal="left" wrapText="1"/>
    </xf>
    <xf numFmtId="0" fontId="0" fillId="0" borderId="14" xfId="0" applyBorder="1" applyAlignment="1">
      <alignment horizontal="left" wrapText="1"/>
    </xf>
    <xf numFmtId="0" fontId="0" fillId="0" borderId="15" xfId="0" applyBorder="1" applyAlignment="1">
      <alignment horizontal="left" vertical="top" wrapText="1"/>
    </xf>
    <xf numFmtId="0" fontId="0" fillId="0" borderId="14" xfId="0" applyBorder="1" applyAlignment="1">
      <alignment horizontal="left" vertical="top"/>
    </xf>
    <xf numFmtId="164" fontId="0" fillId="0" borderId="0" xfId="0" applyNumberFormat="1"/>
    <xf numFmtId="10" fontId="0" fillId="0" borderId="0" xfId="0" applyNumberFormat="1"/>
    <xf numFmtId="164" fontId="0" fillId="0" borderId="1" xfId="0" applyNumberFormat="1" applyFill="1" applyBorder="1"/>
    <xf numFmtId="10" fontId="0" fillId="0" borderId="1" xfId="1" applyNumberFormat="1" applyFont="1" applyFill="1" applyBorder="1"/>
    <xf numFmtId="166" fontId="0" fillId="0" borderId="10" xfId="0" applyNumberFormat="1" applyBorder="1"/>
    <xf numFmtId="166" fontId="0" fillId="0" borderId="0" xfId="0" applyNumberFormat="1" applyBorder="1"/>
    <xf numFmtId="166" fontId="0" fillId="0" borderId="2" xfId="0" applyNumberFormat="1" applyBorder="1"/>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r>
              <a:rPr lang="en-GB"/>
              <a:t>Revenue</a:t>
            </a:r>
          </a:p>
        </c:rich>
      </c:tx>
      <c:layout/>
      <c:overlay val="0"/>
      <c:spPr>
        <a:noFill/>
        <a:ln>
          <a:noFill/>
        </a:ln>
        <a:effectLst/>
      </c:spPr>
      <c:txPr>
        <a:bodyPr rot="0" spcFirstLastPara="1" vertOverflow="ellipsis" vert="horz" wrap="square" anchor="ctr" anchorCtr="1"/>
        <a:lstStyle/>
        <a:p>
          <a:pPr>
            <a:defRPr sz="1400" b="1" i="0" u="none" strike="noStrike" kern="1200" cap="none" baseline="0">
              <a:solidFill>
                <a:schemeClr val="lt1">
                  <a:lumMod val="85000"/>
                </a:schemeClr>
              </a:solidFill>
              <a:latin typeface="+mn-lt"/>
              <a:ea typeface="+mn-ea"/>
              <a:cs typeface="+mn-cs"/>
            </a:defRPr>
          </a:pPr>
          <a:endParaRPr lang="en-US"/>
        </a:p>
      </c:txPr>
    </c:title>
    <c:autoTitleDeleted val="0"/>
    <c:plotArea>
      <c:layout/>
      <c:lineChart>
        <c:grouping val="standard"/>
        <c:varyColors val="0"/>
        <c:ser>
          <c:idx val="0"/>
          <c:order val="0"/>
          <c:tx>
            <c:strRef>
              <c:f>Ratios!$B$26</c:f>
              <c:strCache>
                <c:ptCount val="1"/>
                <c:pt idx="0">
                  <c:v>Revenue </c:v>
                </c:pt>
              </c:strCache>
            </c:strRef>
          </c:tx>
          <c:spPr>
            <a:ln w="22225" cap="rnd">
              <a:solidFill>
                <a:schemeClr val="accent1"/>
              </a:solidFill>
            </a:ln>
            <a:effectLst>
              <a:glow rad="139700">
                <a:schemeClr val="accent1">
                  <a:satMod val="175000"/>
                  <a:alpha val="14000"/>
                </a:schemeClr>
              </a:glow>
            </a:effectLst>
          </c:spPr>
          <c:marker>
            <c:symbol val="none"/>
          </c:marker>
          <c:cat>
            <c:numRef>
              <c:f>Ratios!$D$25:$H$25</c:f>
              <c:numCache>
                <c:formatCode>General</c:formatCode>
                <c:ptCount val="5"/>
                <c:pt idx="0">
                  <c:v>2018</c:v>
                </c:pt>
                <c:pt idx="1">
                  <c:v>2019</c:v>
                </c:pt>
                <c:pt idx="2">
                  <c:v>2020</c:v>
                </c:pt>
                <c:pt idx="3">
                  <c:v>2021</c:v>
                </c:pt>
                <c:pt idx="4">
                  <c:v>2022</c:v>
                </c:pt>
              </c:numCache>
            </c:numRef>
          </c:cat>
          <c:val>
            <c:numRef>
              <c:f>Ratios!$D$26:$H$26</c:f>
              <c:numCache>
                <c:formatCode>General</c:formatCode>
                <c:ptCount val="5"/>
                <c:pt idx="0">
                  <c:v>1096.5</c:v>
                </c:pt>
                <c:pt idx="1">
                  <c:v>997.3</c:v>
                </c:pt>
                <c:pt idx="2">
                  <c:v>611.79999999999995</c:v>
                </c:pt>
                <c:pt idx="3">
                  <c:v>1095.3</c:v>
                </c:pt>
                <c:pt idx="4">
                  <c:v>1381.5</c:v>
                </c:pt>
              </c:numCache>
            </c:numRef>
          </c:val>
          <c:smooth val="0"/>
          <c:extLst>
            <c:ext xmlns:c16="http://schemas.microsoft.com/office/drawing/2014/chart" uri="{C3380CC4-5D6E-409C-BE32-E72D297353CC}">
              <c16:uniqueId val="{00000000-D428-4316-A2B6-BF6A21ABF560}"/>
            </c:ext>
          </c:extLst>
        </c:ser>
        <c:ser>
          <c:idx val="1"/>
          <c:order val="1"/>
          <c:tx>
            <c:v>Average</c:v>
          </c:tx>
          <c:spPr>
            <a:ln w="22225" cap="rnd">
              <a:solidFill>
                <a:schemeClr val="accent2"/>
              </a:solidFill>
            </a:ln>
            <a:effectLst>
              <a:glow rad="139700">
                <a:schemeClr val="accent2">
                  <a:satMod val="175000"/>
                  <a:alpha val="14000"/>
                </a:schemeClr>
              </a:glow>
            </a:effectLst>
          </c:spPr>
          <c:marker>
            <c:symbol val="none"/>
          </c:marker>
          <c:val>
            <c:numRef>
              <c:f>Ratios!$D$24:$H$24</c:f>
              <c:numCache>
                <c:formatCode>General</c:formatCode>
                <c:ptCount val="5"/>
                <c:pt idx="0">
                  <c:v>1036</c:v>
                </c:pt>
                <c:pt idx="1">
                  <c:v>1036</c:v>
                </c:pt>
                <c:pt idx="2">
                  <c:v>1036</c:v>
                </c:pt>
                <c:pt idx="3">
                  <c:v>1036</c:v>
                </c:pt>
                <c:pt idx="4">
                  <c:v>1036</c:v>
                </c:pt>
              </c:numCache>
            </c:numRef>
          </c:val>
          <c:smooth val="0"/>
          <c:extLst>
            <c:ext xmlns:c16="http://schemas.microsoft.com/office/drawing/2014/chart" uri="{C3380CC4-5D6E-409C-BE32-E72D297353CC}">
              <c16:uniqueId val="{00000001-D428-4316-A2B6-BF6A21ABF560}"/>
            </c:ext>
          </c:extLst>
        </c:ser>
        <c:dLbls>
          <c:showLegendKey val="0"/>
          <c:showVal val="0"/>
          <c:showCatName val="0"/>
          <c:showSerName val="0"/>
          <c:showPercent val="0"/>
          <c:showBubbleSize val="0"/>
        </c:dLbls>
        <c:smooth val="0"/>
        <c:axId val="343916120"/>
        <c:axId val="343915136"/>
      </c:lineChart>
      <c:catAx>
        <c:axId val="3439161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43915136"/>
        <c:crosses val="autoZero"/>
        <c:auto val="1"/>
        <c:lblAlgn val="ctr"/>
        <c:lblOffset val="100"/>
        <c:noMultiLvlLbl val="0"/>
      </c:catAx>
      <c:valAx>
        <c:axId val="343915136"/>
        <c:scaling>
          <c:orientation val="minMax"/>
        </c:scaling>
        <c:delete val="0"/>
        <c:axPos val="l"/>
        <c:majorGridlines>
          <c:spPr>
            <a:ln w="9525" cap="flat" cmpd="sng" algn="ctr">
              <a:gradFill>
                <a:gsLst>
                  <a:gs pos="100000">
                    <a:schemeClr val="dk1">
                      <a:lumMod val="75000"/>
                      <a:lumOff val="25000"/>
                    </a:schemeClr>
                  </a:gs>
                  <a:gs pos="0">
                    <a:schemeClr val="dk1">
                      <a:lumMod val="65000"/>
                      <a:lumOff val="35000"/>
                    </a:schemeClr>
                  </a:gs>
                </a:gsLst>
                <a:lin ang="5400000" scaled="0"/>
              </a:gra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343916120"/>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Gross margin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Ratios!$B$30</c:f>
              <c:strCache>
                <c:ptCount val="1"/>
                <c:pt idx="0">
                  <c:v>Gross margin %</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Ratios!$D$25:$H$25</c:f>
              <c:numCache>
                <c:formatCode>General</c:formatCode>
                <c:ptCount val="5"/>
                <c:pt idx="0">
                  <c:v>2018</c:v>
                </c:pt>
                <c:pt idx="1">
                  <c:v>2019</c:v>
                </c:pt>
                <c:pt idx="2">
                  <c:v>2020</c:v>
                </c:pt>
                <c:pt idx="3">
                  <c:v>2021</c:v>
                </c:pt>
                <c:pt idx="4">
                  <c:v>2022</c:v>
                </c:pt>
              </c:numCache>
            </c:numRef>
          </c:cat>
          <c:val>
            <c:numRef>
              <c:f>Ratios!$D$30:$H$30</c:f>
              <c:numCache>
                <c:formatCode>0%</c:formatCode>
                <c:ptCount val="5"/>
                <c:pt idx="0">
                  <c:v>0.39744642042863654</c:v>
                </c:pt>
                <c:pt idx="1">
                  <c:v>0.35556001203248766</c:v>
                </c:pt>
                <c:pt idx="2">
                  <c:v>0.18159529257927423</c:v>
                </c:pt>
                <c:pt idx="3">
                  <c:v>0.31379530722176568</c:v>
                </c:pt>
                <c:pt idx="4">
                  <c:v>0.32623959464350349</c:v>
                </c:pt>
              </c:numCache>
            </c:numRef>
          </c:val>
          <c:smooth val="0"/>
          <c:extLst>
            <c:ext xmlns:c16="http://schemas.microsoft.com/office/drawing/2014/chart" uri="{C3380CC4-5D6E-409C-BE32-E72D297353CC}">
              <c16:uniqueId val="{00000000-0AD2-4CF3-A05D-7D14CBF54A03}"/>
            </c:ext>
          </c:extLst>
        </c:ser>
        <c:ser>
          <c:idx val="1"/>
          <c:order val="1"/>
          <c:tx>
            <c:v>Average</c:v>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Ratios!$D$25:$H$25</c:f>
              <c:numCache>
                <c:formatCode>General</c:formatCode>
                <c:ptCount val="5"/>
                <c:pt idx="0">
                  <c:v>2018</c:v>
                </c:pt>
                <c:pt idx="1">
                  <c:v>2019</c:v>
                </c:pt>
                <c:pt idx="2">
                  <c:v>2020</c:v>
                </c:pt>
                <c:pt idx="3">
                  <c:v>2021</c:v>
                </c:pt>
                <c:pt idx="4">
                  <c:v>2022</c:v>
                </c:pt>
              </c:numCache>
            </c:numRef>
          </c:cat>
          <c:val>
            <c:numRef>
              <c:f>Ratios!$D$31:$H$31</c:f>
              <c:numCache>
                <c:formatCode>0%</c:formatCode>
                <c:ptCount val="5"/>
                <c:pt idx="0">
                  <c:v>0.31</c:v>
                </c:pt>
                <c:pt idx="1">
                  <c:v>0.31</c:v>
                </c:pt>
                <c:pt idx="2">
                  <c:v>0.31</c:v>
                </c:pt>
                <c:pt idx="3">
                  <c:v>0.31</c:v>
                </c:pt>
                <c:pt idx="4">
                  <c:v>0.31</c:v>
                </c:pt>
              </c:numCache>
            </c:numRef>
          </c:val>
          <c:smooth val="0"/>
          <c:extLst>
            <c:ext xmlns:c16="http://schemas.microsoft.com/office/drawing/2014/chart" uri="{C3380CC4-5D6E-409C-BE32-E72D297353CC}">
              <c16:uniqueId val="{00000001-0AD2-4CF3-A05D-7D14CBF54A03}"/>
            </c:ext>
          </c:extLst>
        </c:ser>
        <c:dLbls>
          <c:showLegendKey val="0"/>
          <c:showVal val="0"/>
          <c:showCatName val="0"/>
          <c:showSerName val="0"/>
          <c:showPercent val="0"/>
          <c:showBubbleSize val="0"/>
        </c:dLbls>
        <c:smooth val="0"/>
        <c:axId val="454999312"/>
        <c:axId val="455002920"/>
      </c:lineChart>
      <c:catAx>
        <c:axId val="454999312"/>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55002920"/>
        <c:crosses val="autoZero"/>
        <c:auto val="1"/>
        <c:lblAlgn val="ctr"/>
        <c:lblOffset val="100"/>
        <c:noMultiLvlLbl val="0"/>
      </c:catAx>
      <c:valAx>
        <c:axId val="455002920"/>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54999312"/>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COGS</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v>COGS</c:v>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Ratios!$D$2:$H$2</c:f>
              <c:numCache>
                <c:formatCode>General</c:formatCode>
                <c:ptCount val="5"/>
                <c:pt idx="0">
                  <c:v>2018</c:v>
                </c:pt>
                <c:pt idx="1">
                  <c:v>2019</c:v>
                </c:pt>
                <c:pt idx="2">
                  <c:v>2020</c:v>
                </c:pt>
                <c:pt idx="3">
                  <c:v>2021</c:v>
                </c:pt>
                <c:pt idx="4">
                  <c:v>2022</c:v>
                </c:pt>
              </c:numCache>
            </c:numRef>
          </c:cat>
          <c:val>
            <c:numRef>
              <c:f>Ratios!$D$20:$H$20</c:f>
              <c:numCache>
                <c:formatCode>General</c:formatCode>
                <c:ptCount val="5"/>
                <c:pt idx="0">
                  <c:v>660.7</c:v>
                </c:pt>
                <c:pt idx="1">
                  <c:v>642.70000000000005</c:v>
                </c:pt>
                <c:pt idx="2">
                  <c:v>500.7</c:v>
                </c:pt>
                <c:pt idx="3">
                  <c:v>751.6</c:v>
                </c:pt>
                <c:pt idx="4">
                  <c:v>930.8</c:v>
                </c:pt>
              </c:numCache>
            </c:numRef>
          </c:val>
          <c:smooth val="0"/>
          <c:extLst>
            <c:ext xmlns:c16="http://schemas.microsoft.com/office/drawing/2014/chart" uri="{C3380CC4-5D6E-409C-BE32-E72D297353CC}">
              <c16:uniqueId val="{00000000-7980-44ED-8280-C411B37810A2}"/>
            </c:ext>
          </c:extLst>
        </c:ser>
        <c:dLbls>
          <c:showLegendKey val="0"/>
          <c:showVal val="0"/>
          <c:showCatName val="0"/>
          <c:showSerName val="0"/>
          <c:showPercent val="0"/>
          <c:showBubbleSize val="0"/>
        </c:dLbls>
        <c:smooth val="0"/>
        <c:axId val="447038488"/>
        <c:axId val="447043736"/>
      </c:lineChart>
      <c:catAx>
        <c:axId val="447038488"/>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47043736"/>
        <c:crosses val="autoZero"/>
        <c:auto val="1"/>
        <c:lblAlgn val="ctr"/>
        <c:lblOffset val="100"/>
        <c:noMultiLvlLbl val="0"/>
      </c:catAx>
      <c:valAx>
        <c:axId val="44704373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47038488"/>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Total assets</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v>Total assets</c:v>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Ratios!$D$25:$H$25</c:f>
              <c:numCache>
                <c:formatCode>General</c:formatCode>
                <c:ptCount val="5"/>
                <c:pt idx="0">
                  <c:v>2018</c:v>
                </c:pt>
                <c:pt idx="1">
                  <c:v>2019</c:v>
                </c:pt>
                <c:pt idx="2">
                  <c:v>2020</c:v>
                </c:pt>
                <c:pt idx="3">
                  <c:v>2021</c:v>
                </c:pt>
                <c:pt idx="4">
                  <c:v>2022</c:v>
                </c:pt>
              </c:numCache>
            </c:numRef>
          </c:cat>
          <c:val>
            <c:numRef>
              <c:f>Ratios!$M$6:$Q$6</c:f>
              <c:numCache>
                <c:formatCode>#,##0.0</c:formatCode>
                <c:ptCount val="5"/>
                <c:pt idx="0">
                  <c:v>2061.1999999999998</c:v>
                </c:pt>
                <c:pt idx="1">
                  <c:v>2231.1</c:v>
                </c:pt>
                <c:pt idx="2">
                  <c:v>2794.8</c:v>
                </c:pt>
                <c:pt idx="3">
                  <c:v>2842.5</c:v>
                </c:pt>
                <c:pt idx="4">
                  <c:v>3104.3</c:v>
                </c:pt>
              </c:numCache>
            </c:numRef>
          </c:val>
          <c:smooth val="0"/>
          <c:extLst>
            <c:ext xmlns:c16="http://schemas.microsoft.com/office/drawing/2014/chart" uri="{C3380CC4-5D6E-409C-BE32-E72D297353CC}">
              <c16:uniqueId val="{00000000-63F2-4A96-B7C3-6E158F47A549}"/>
            </c:ext>
          </c:extLst>
        </c:ser>
        <c:dLbls>
          <c:showLegendKey val="0"/>
          <c:showVal val="0"/>
          <c:showCatName val="0"/>
          <c:showSerName val="0"/>
          <c:showPercent val="0"/>
          <c:showBubbleSize val="0"/>
        </c:dLbls>
        <c:smooth val="0"/>
        <c:axId val="434482848"/>
        <c:axId val="434483176"/>
      </c:lineChart>
      <c:catAx>
        <c:axId val="434482848"/>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4483176"/>
        <c:crosses val="autoZero"/>
        <c:auto val="1"/>
        <c:lblAlgn val="ctr"/>
        <c:lblOffset val="100"/>
        <c:noMultiLvlLbl val="0"/>
      </c:catAx>
      <c:valAx>
        <c:axId val="43448317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4482848"/>
        <c:crosses val="autoZero"/>
        <c:crossBetween val="between"/>
      </c:valAx>
      <c:spPr>
        <a:noFill/>
        <a:ln>
          <a:noFill/>
        </a:ln>
        <a:effectLst/>
      </c:spPr>
    </c:plotArea>
    <c:legend>
      <c:legendPos val="r"/>
      <c:layout>
        <c:manualLayout>
          <c:xMode val="edge"/>
          <c:yMode val="edge"/>
          <c:x val="0.88907971858027945"/>
          <c:y val="0.53326402625578628"/>
          <c:w val="9.098259062818638E-2"/>
          <c:h val="9.632605069664400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Ratios!$L$9</c:f>
              <c:strCache>
                <c:ptCount val="1"/>
                <c:pt idx="0">
                  <c:v>Total Liabilities</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Ratios!$M$2:$Q$2</c:f>
              <c:numCache>
                <c:formatCode>General</c:formatCode>
                <c:ptCount val="5"/>
                <c:pt idx="0">
                  <c:v>2018</c:v>
                </c:pt>
                <c:pt idx="1">
                  <c:v>2019</c:v>
                </c:pt>
                <c:pt idx="2">
                  <c:v>2020</c:v>
                </c:pt>
                <c:pt idx="3">
                  <c:v>2021</c:v>
                </c:pt>
                <c:pt idx="4">
                  <c:v>2022</c:v>
                </c:pt>
              </c:numCache>
            </c:numRef>
          </c:cat>
          <c:val>
            <c:numRef>
              <c:f>Ratios!$M$9:$Q$9</c:f>
              <c:numCache>
                <c:formatCode>#,##0.0</c:formatCode>
                <c:ptCount val="5"/>
                <c:pt idx="0">
                  <c:v>-1611.8</c:v>
                </c:pt>
                <c:pt idx="1">
                  <c:v>-1872.2</c:v>
                </c:pt>
                <c:pt idx="2">
                  <c:v>-1990.7</c:v>
                </c:pt>
                <c:pt idx="3">
                  <c:v>-2182.1000000000004</c:v>
                </c:pt>
                <c:pt idx="4">
                  <c:v>-2331.8000000000002</c:v>
                </c:pt>
              </c:numCache>
            </c:numRef>
          </c:val>
          <c:smooth val="0"/>
          <c:extLst>
            <c:ext xmlns:c16="http://schemas.microsoft.com/office/drawing/2014/chart" uri="{C3380CC4-5D6E-409C-BE32-E72D297353CC}">
              <c16:uniqueId val="{00000000-2A71-4C93-AFD2-045CB65887BA}"/>
            </c:ext>
          </c:extLst>
        </c:ser>
        <c:dLbls>
          <c:showLegendKey val="0"/>
          <c:showVal val="0"/>
          <c:showCatName val="0"/>
          <c:showSerName val="0"/>
          <c:showPercent val="0"/>
          <c:showBubbleSize val="0"/>
        </c:dLbls>
        <c:smooth val="0"/>
        <c:axId val="606358816"/>
        <c:axId val="606357504"/>
      </c:lineChart>
      <c:catAx>
        <c:axId val="606358816"/>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06357504"/>
        <c:crosses val="autoZero"/>
        <c:auto val="1"/>
        <c:lblAlgn val="ctr"/>
        <c:lblOffset val="100"/>
        <c:noMultiLvlLbl val="0"/>
      </c:catAx>
      <c:valAx>
        <c:axId val="60635750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606358816"/>
        <c:crosses val="autoZero"/>
        <c:crossBetween val="between"/>
      </c:valAx>
      <c:spPr>
        <a:noFill/>
        <a:ln>
          <a:noFill/>
        </a:ln>
        <a:effectLst/>
      </c:spPr>
    </c:plotArea>
    <c:legend>
      <c:legendPos val="r"/>
      <c:layout>
        <c:manualLayout>
          <c:xMode val="edge"/>
          <c:yMode val="edge"/>
          <c:x val="0.76622914192056046"/>
          <c:y val="0.40177362285644203"/>
          <c:w val="0.21305887693223485"/>
          <c:h val="0.2145379306227285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strRef>
              <c:f>Ratios!$L$11</c:f>
              <c:strCache>
                <c:ptCount val="1"/>
                <c:pt idx="0">
                  <c:v>Inventries</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Ratios!$M$2:$Q$2</c:f>
              <c:numCache>
                <c:formatCode>General</c:formatCode>
                <c:ptCount val="5"/>
                <c:pt idx="0">
                  <c:v>2018</c:v>
                </c:pt>
                <c:pt idx="1">
                  <c:v>2019</c:v>
                </c:pt>
                <c:pt idx="2">
                  <c:v>2020</c:v>
                </c:pt>
                <c:pt idx="3">
                  <c:v>2021</c:v>
                </c:pt>
                <c:pt idx="4">
                  <c:v>2022</c:v>
                </c:pt>
              </c:numCache>
            </c:numRef>
          </c:cat>
          <c:val>
            <c:numRef>
              <c:f>Ratios!$M$11:$Q$11</c:f>
              <c:numCache>
                <c:formatCode>#,##0.0</c:formatCode>
                <c:ptCount val="5"/>
                <c:pt idx="0">
                  <c:v>165.3</c:v>
                </c:pt>
                <c:pt idx="1">
                  <c:v>200.7</c:v>
                </c:pt>
                <c:pt idx="2">
                  <c:v>207.4</c:v>
                </c:pt>
                <c:pt idx="3">
                  <c:v>196.8</c:v>
                </c:pt>
                <c:pt idx="4">
                  <c:v>286.2</c:v>
                </c:pt>
              </c:numCache>
            </c:numRef>
          </c:val>
          <c:smooth val="0"/>
          <c:extLst>
            <c:ext xmlns:c16="http://schemas.microsoft.com/office/drawing/2014/chart" uri="{C3380CC4-5D6E-409C-BE32-E72D297353CC}">
              <c16:uniqueId val="{00000000-9E3F-4C7B-8FD2-4BD00AA540D0}"/>
            </c:ext>
          </c:extLst>
        </c:ser>
        <c:dLbls>
          <c:showLegendKey val="0"/>
          <c:showVal val="0"/>
          <c:showCatName val="0"/>
          <c:showSerName val="0"/>
          <c:showPercent val="0"/>
          <c:showBubbleSize val="0"/>
        </c:dLbls>
        <c:smooth val="0"/>
        <c:axId val="444010136"/>
        <c:axId val="444003904"/>
      </c:lineChart>
      <c:catAx>
        <c:axId val="444010136"/>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44003904"/>
        <c:crosses val="autoZero"/>
        <c:auto val="1"/>
        <c:lblAlgn val="ctr"/>
        <c:lblOffset val="100"/>
        <c:noMultiLvlLbl val="0"/>
      </c:catAx>
      <c:valAx>
        <c:axId val="44400390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4401013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tx>
            <c:v>Shareholders equity</c:v>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Ratios!$M$2:$Q$2</c:f>
              <c:numCache>
                <c:formatCode>General</c:formatCode>
                <c:ptCount val="5"/>
                <c:pt idx="0">
                  <c:v>2018</c:v>
                </c:pt>
                <c:pt idx="1">
                  <c:v>2019</c:v>
                </c:pt>
                <c:pt idx="2">
                  <c:v>2020</c:v>
                </c:pt>
                <c:pt idx="3">
                  <c:v>2021</c:v>
                </c:pt>
                <c:pt idx="4">
                  <c:v>2022</c:v>
                </c:pt>
              </c:numCache>
            </c:numRef>
          </c:cat>
          <c:val>
            <c:numRef>
              <c:f>Ratios!$M$18:$Q$18</c:f>
              <c:numCache>
                <c:formatCode>#,##0.0</c:formatCode>
                <c:ptCount val="5"/>
                <c:pt idx="0">
                  <c:v>449.40000000000003</c:v>
                </c:pt>
                <c:pt idx="1">
                  <c:v>358.90000000000009</c:v>
                </c:pt>
                <c:pt idx="2">
                  <c:v>804.1</c:v>
                </c:pt>
                <c:pt idx="3">
                  <c:v>660.40000000000009</c:v>
                </c:pt>
                <c:pt idx="4">
                  <c:v>772.5</c:v>
                </c:pt>
              </c:numCache>
            </c:numRef>
          </c:val>
          <c:smooth val="0"/>
          <c:extLst>
            <c:ext xmlns:c16="http://schemas.microsoft.com/office/drawing/2014/chart" uri="{C3380CC4-5D6E-409C-BE32-E72D297353CC}">
              <c16:uniqueId val="{00000000-7C92-48F5-A85A-9D0E29A508DC}"/>
            </c:ext>
          </c:extLst>
        </c:ser>
        <c:dLbls>
          <c:showLegendKey val="0"/>
          <c:showVal val="0"/>
          <c:showCatName val="0"/>
          <c:showSerName val="0"/>
          <c:showPercent val="0"/>
          <c:showBubbleSize val="0"/>
        </c:dLbls>
        <c:smooth val="0"/>
        <c:axId val="524332320"/>
        <c:axId val="524334288"/>
      </c:lineChart>
      <c:catAx>
        <c:axId val="524332320"/>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24334288"/>
        <c:crosses val="autoZero"/>
        <c:auto val="1"/>
        <c:lblAlgn val="ctr"/>
        <c:lblOffset val="100"/>
        <c:noMultiLvlLbl val="0"/>
      </c:catAx>
      <c:valAx>
        <c:axId val="52433428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£m</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24332320"/>
        <c:crosses val="autoZero"/>
        <c:crossBetween val="between"/>
      </c:valAx>
      <c:spPr>
        <a:noFill/>
        <a:ln>
          <a:noFill/>
        </a:ln>
        <a:effectLst/>
      </c:spPr>
    </c:plotArea>
    <c:legend>
      <c:legendPos val="r"/>
      <c:layout>
        <c:manualLayout>
          <c:xMode val="edge"/>
          <c:yMode val="edge"/>
          <c:x val="0.71281039953303649"/>
          <c:y val="0.53074153780587952"/>
          <c:w val="0.26878108172347503"/>
          <c:h val="0.27893246070623473"/>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Operating profit</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lineChart>
        <c:grouping val="standard"/>
        <c:varyColors val="0"/>
        <c:ser>
          <c:idx val="0"/>
          <c:order val="0"/>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Ratios!$D$25:$H$25</c:f>
              <c:numCache>
                <c:formatCode>General</c:formatCode>
                <c:ptCount val="5"/>
                <c:pt idx="0">
                  <c:v>2018</c:v>
                </c:pt>
                <c:pt idx="1">
                  <c:v>2019</c:v>
                </c:pt>
                <c:pt idx="2">
                  <c:v>2020</c:v>
                </c:pt>
                <c:pt idx="3">
                  <c:v>2021</c:v>
                </c:pt>
                <c:pt idx="4">
                  <c:v>2022</c:v>
                </c:pt>
              </c:numCache>
            </c:numRef>
          </c:cat>
          <c:val>
            <c:numRef>
              <c:f>Ratios!$D$35:$H$35</c:f>
              <c:numCache>
                <c:formatCode>0%</c:formatCode>
                <c:ptCount val="5"/>
                <c:pt idx="0">
                  <c:v>6.6393068855449155E-2</c:v>
                </c:pt>
                <c:pt idx="1">
                  <c:v>-3.6799358267321773E-2</c:v>
                </c:pt>
                <c:pt idx="2">
                  <c:v>-0.52778685845047402</c:v>
                </c:pt>
                <c:pt idx="3">
                  <c:v>-6.9843878389482333E-2</c:v>
                </c:pt>
                <c:pt idx="4">
                  <c:v>-0.10264205573651829</c:v>
                </c:pt>
              </c:numCache>
            </c:numRef>
          </c:val>
          <c:smooth val="0"/>
          <c:extLst>
            <c:ext xmlns:c16="http://schemas.microsoft.com/office/drawing/2014/chart" uri="{C3380CC4-5D6E-409C-BE32-E72D297353CC}">
              <c16:uniqueId val="{00000000-E5C7-4D58-A4F6-9C0E5601D36C}"/>
            </c:ext>
          </c:extLst>
        </c:ser>
        <c:dLbls>
          <c:showLegendKey val="0"/>
          <c:showVal val="0"/>
          <c:showCatName val="0"/>
          <c:showSerName val="0"/>
          <c:showPercent val="0"/>
          <c:showBubbleSize val="0"/>
        </c:dLbls>
        <c:smooth val="0"/>
        <c:axId val="438902632"/>
        <c:axId val="438903288"/>
      </c:lineChart>
      <c:catAx>
        <c:axId val="438902632"/>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8903288"/>
        <c:crosses val="autoZero"/>
        <c:auto val="1"/>
        <c:lblAlgn val="ctr"/>
        <c:lblOffset val="100"/>
        <c:noMultiLvlLbl val="0"/>
      </c:catAx>
      <c:valAx>
        <c:axId val="438903288"/>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8902632"/>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Net profit</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0.12266447944006999"/>
          <c:y val="0.2085068533100029"/>
          <c:w val="0.87733552055993003"/>
          <c:h val="0.76606481481481481"/>
        </c:manualLayout>
      </c:layout>
      <c:lineChart>
        <c:grouping val="standard"/>
        <c:varyColors val="0"/>
        <c:ser>
          <c:idx val="0"/>
          <c:order val="0"/>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Ratios!$D$53:$H$53</c:f>
              <c:numCache>
                <c:formatCode>General</c:formatCode>
                <c:ptCount val="5"/>
                <c:pt idx="0">
                  <c:v>2018</c:v>
                </c:pt>
                <c:pt idx="1">
                  <c:v>2019</c:v>
                </c:pt>
                <c:pt idx="2">
                  <c:v>2020</c:v>
                </c:pt>
                <c:pt idx="3">
                  <c:v>2021</c:v>
                </c:pt>
                <c:pt idx="4">
                  <c:v>2022</c:v>
                </c:pt>
              </c:numCache>
            </c:numRef>
          </c:cat>
          <c:val>
            <c:numRef>
              <c:f>Ratios!$D$40:$H$40</c:f>
              <c:numCache>
                <c:formatCode>0%</c:formatCode>
                <c:ptCount val="5"/>
                <c:pt idx="0">
                  <c:v>-5.2074783401732792E-2</c:v>
                </c:pt>
                <c:pt idx="1">
                  <c:v>-0.10468264313646848</c:v>
                </c:pt>
                <c:pt idx="2">
                  <c:v>-0.6709709055246813</c:v>
                </c:pt>
                <c:pt idx="3">
                  <c:v>-0.17282936181867981</c:v>
                </c:pt>
                <c:pt idx="4">
                  <c:v>-0.38197611292073835</c:v>
                </c:pt>
              </c:numCache>
            </c:numRef>
          </c:val>
          <c:smooth val="0"/>
          <c:extLst>
            <c:ext xmlns:c16="http://schemas.microsoft.com/office/drawing/2014/chart" uri="{C3380CC4-5D6E-409C-BE32-E72D297353CC}">
              <c16:uniqueId val="{00000000-E801-4CEF-B504-5A64CB0DBEFF}"/>
            </c:ext>
          </c:extLst>
        </c:ser>
        <c:dLbls>
          <c:showLegendKey val="0"/>
          <c:showVal val="0"/>
          <c:showCatName val="0"/>
          <c:showSerName val="0"/>
          <c:showPercent val="0"/>
          <c:showBubbleSize val="0"/>
        </c:dLbls>
        <c:smooth val="0"/>
        <c:axId val="524338224"/>
        <c:axId val="524330352"/>
      </c:lineChart>
      <c:catAx>
        <c:axId val="52433822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24330352"/>
        <c:crosses val="autoZero"/>
        <c:auto val="1"/>
        <c:lblAlgn val="ctr"/>
        <c:lblOffset val="100"/>
        <c:noMultiLvlLbl val="0"/>
      </c:catAx>
      <c:valAx>
        <c:axId val="524330352"/>
        <c:scaling>
          <c:orientation val="minMax"/>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24338224"/>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293843705286604"/>
          <c:y val="3.0603559849252625E-2"/>
          <c:w val="0.49992982194291324"/>
          <c:h val="0.80945198327564039"/>
        </c:manualLayout>
      </c:layout>
      <c:lineChart>
        <c:grouping val="standard"/>
        <c:varyColors val="0"/>
        <c:ser>
          <c:idx val="0"/>
          <c:order val="0"/>
          <c:tx>
            <c:v>Gering ratio</c:v>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Ratios!$D$109:$H$109</c:f>
              <c:numCache>
                <c:formatCode>General</c:formatCode>
                <c:ptCount val="5"/>
                <c:pt idx="0">
                  <c:v>2018</c:v>
                </c:pt>
                <c:pt idx="1">
                  <c:v>2019</c:v>
                </c:pt>
                <c:pt idx="2">
                  <c:v>2020</c:v>
                </c:pt>
                <c:pt idx="3">
                  <c:v>2021</c:v>
                </c:pt>
                <c:pt idx="4">
                  <c:v>2022</c:v>
                </c:pt>
              </c:numCache>
            </c:numRef>
          </c:cat>
          <c:val>
            <c:numRef>
              <c:f>Ratios!$D$111:$H$111</c:f>
              <c:numCache>
                <c:formatCode>0.0</c:formatCode>
                <c:ptCount val="5"/>
                <c:pt idx="0">
                  <c:v>0.63926794027933853</c:v>
                </c:pt>
                <c:pt idx="1">
                  <c:v>0.73858256245902831</c:v>
                </c:pt>
                <c:pt idx="2">
                  <c:v>0.5952177196073497</c:v>
                </c:pt>
                <c:pt idx="3">
                  <c:v>0.65911319878180974</c:v>
                </c:pt>
                <c:pt idx="4">
                  <c:v>0.62543638479441432</c:v>
                </c:pt>
              </c:numCache>
            </c:numRef>
          </c:val>
          <c:smooth val="0"/>
          <c:extLst>
            <c:ext xmlns:c16="http://schemas.microsoft.com/office/drawing/2014/chart" uri="{C3380CC4-5D6E-409C-BE32-E72D297353CC}">
              <c16:uniqueId val="{00000000-D2D7-44A1-8377-25A76586E56D}"/>
            </c:ext>
          </c:extLst>
        </c:ser>
        <c:ser>
          <c:idx val="1"/>
          <c:order val="1"/>
          <c:tx>
            <c:v>Debt ratio</c:v>
          </c:tx>
          <c:spPr>
            <a:ln w="34925" cap="rnd">
              <a:solidFill>
                <a:schemeClr val="accent2"/>
              </a:solidFill>
              <a:round/>
            </a:ln>
            <a:effectLst>
              <a:outerShdw blurRad="57150" dist="19050" dir="5400000" algn="ctr" rotWithShape="0">
                <a:srgbClr val="000000">
                  <a:alpha val="63000"/>
                </a:srgbClr>
              </a:outerShdw>
            </a:effectLst>
          </c:spPr>
          <c:marker>
            <c:symbol val="none"/>
          </c:marker>
          <c:val>
            <c:numRef>
              <c:f>Ratios!$D$113:$H$113</c:f>
              <c:numCache>
                <c:formatCode>0.0</c:formatCode>
                <c:ptCount val="5"/>
                <c:pt idx="0">
                  <c:v>3.5865598575878948</c:v>
                </c:pt>
                <c:pt idx="1">
                  <c:v>5.216494845360824</c:v>
                </c:pt>
                <c:pt idx="2">
                  <c:v>2.4756871035940802</c:v>
                </c:pt>
                <c:pt idx="3">
                  <c:v>3.3042095699576017</c:v>
                </c:pt>
                <c:pt idx="4">
                  <c:v>3.0185113268608417</c:v>
                </c:pt>
              </c:numCache>
            </c:numRef>
          </c:val>
          <c:smooth val="0"/>
          <c:extLst>
            <c:ext xmlns:c16="http://schemas.microsoft.com/office/drawing/2014/chart" uri="{C3380CC4-5D6E-409C-BE32-E72D297353CC}">
              <c16:uniqueId val="{00000001-D2D7-44A1-8377-25A76586E56D}"/>
            </c:ext>
          </c:extLst>
        </c:ser>
        <c:ser>
          <c:idx val="2"/>
          <c:order val="2"/>
          <c:tx>
            <c:v>Long term debt</c:v>
          </c:tx>
          <c:spPr>
            <a:ln w="34925" cap="rnd">
              <a:solidFill>
                <a:schemeClr val="accent3"/>
              </a:solidFill>
              <a:round/>
            </a:ln>
            <a:effectLst>
              <a:outerShdw blurRad="57150" dist="19050" dir="5400000" algn="ctr" rotWithShape="0">
                <a:srgbClr val="000000">
                  <a:alpha val="63000"/>
                </a:srgbClr>
              </a:outerShdw>
            </a:effectLst>
          </c:spPr>
          <c:marker>
            <c:symbol val="none"/>
          </c:marker>
          <c:val>
            <c:numRef>
              <c:f>Ratios!$D$115:$H$115</c:f>
              <c:numCache>
                <c:formatCode>0.0</c:formatCode>
                <c:ptCount val="5"/>
                <c:pt idx="0">
                  <c:v>1.7721406319537159</c:v>
                </c:pt>
                <c:pt idx="1">
                  <c:v>2.8252995263304537</c:v>
                </c:pt>
                <c:pt idx="2">
                  <c:v>1.4704638726526553</c:v>
                </c:pt>
                <c:pt idx="3">
                  <c:v>1.9335251362810417</c:v>
                </c:pt>
                <c:pt idx="4">
                  <c:v>1.6697734627831717</c:v>
                </c:pt>
              </c:numCache>
            </c:numRef>
          </c:val>
          <c:smooth val="0"/>
          <c:extLst>
            <c:ext xmlns:c16="http://schemas.microsoft.com/office/drawing/2014/chart" uri="{C3380CC4-5D6E-409C-BE32-E72D297353CC}">
              <c16:uniqueId val="{00000002-D2D7-44A1-8377-25A76586E56D}"/>
            </c:ext>
          </c:extLst>
        </c:ser>
        <c:ser>
          <c:idx val="3"/>
          <c:order val="3"/>
          <c:tx>
            <c:v>Interest coverage</c:v>
          </c:tx>
          <c:spPr>
            <a:ln w="34925" cap="rnd">
              <a:solidFill>
                <a:schemeClr val="accent4"/>
              </a:solidFill>
              <a:round/>
            </a:ln>
            <a:effectLst>
              <a:outerShdw blurRad="57150" dist="19050" dir="5400000" algn="ctr" rotWithShape="0">
                <a:srgbClr val="000000">
                  <a:alpha val="63000"/>
                </a:srgbClr>
              </a:outerShdw>
            </a:effectLst>
          </c:spPr>
          <c:marker>
            <c:symbol val="none"/>
          </c:marker>
          <c:val>
            <c:numRef>
              <c:f>Ratios!$D$119:$H$119</c:f>
              <c:numCache>
                <c:formatCode>0.0</c:formatCode>
                <c:ptCount val="5"/>
                <c:pt idx="0">
                  <c:v>1.725118483412321</c:v>
                </c:pt>
                <c:pt idx="1">
                  <c:v>0.10384615384615231</c:v>
                </c:pt>
                <c:pt idx="2">
                  <c:v>2.7326852976913734</c:v>
                </c:pt>
                <c:pt idx="3">
                  <c:v>0.62966101694915311</c:v>
                </c:pt>
                <c:pt idx="4">
                  <c:v>0.83498583569405094</c:v>
                </c:pt>
              </c:numCache>
            </c:numRef>
          </c:val>
          <c:smooth val="0"/>
          <c:extLst>
            <c:ext xmlns:c16="http://schemas.microsoft.com/office/drawing/2014/chart" uri="{C3380CC4-5D6E-409C-BE32-E72D297353CC}">
              <c16:uniqueId val="{00000003-D2D7-44A1-8377-25A76586E56D}"/>
            </c:ext>
          </c:extLst>
        </c:ser>
        <c:dLbls>
          <c:showLegendKey val="0"/>
          <c:showVal val="0"/>
          <c:showCatName val="0"/>
          <c:showSerName val="0"/>
          <c:showPercent val="0"/>
          <c:showBubbleSize val="0"/>
        </c:dLbls>
        <c:smooth val="0"/>
        <c:axId val="430444224"/>
        <c:axId val="430444880"/>
      </c:lineChart>
      <c:catAx>
        <c:axId val="430444224"/>
        <c:scaling>
          <c:orientation val="minMax"/>
        </c:scaling>
        <c:delete val="0"/>
        <c:axPos val="b"/>
        <c:numFmt formatCode="General" sourceLinked="1"/>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0444880"/>
        <c:crosses val="autoZero"/>
        <c:auto val="1"/>
        <c:lblAlgn val="ctr"/>
        <c:lblOffset val="100"/>
        <c:noMultiLvlLbl val="0"/>
      </c:catAx>
      <c:valAx>
        <c:axId val="430444880"/>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30444224"/>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DSO</c:v>
          </c:tx>
          <c:spPr>
            <a:ln w="34925" cap="rnd">
              <a:solidFill>
                <a:schemeClr val="accent1"/>
              </a:solidFill>
              <a:round/>
            </a:ln>
            <a:effectLst>
              <a:outerShdw blurRad="57150" dist="19050" dir="5400000" algn="ctr" rotWithShape="0">
                <a:srgbClr val="000000">
                  <a:alpha val="63000"/>
                </a:srgbClr>
              </a:outerShdw>
            </a:effectLst>
          </c:spPr>
          <c:marker>
            <c:symbol val="none"/>
          </c:marker>
          <c:val>
            <c:numRef>
              <c:f>Ratios!$D$76:$H$76</c:f>
              <c:numCache>
                <c:formatCode>0.0</c:formatCode>
                <c:ptCount val="5"/>
                <c:pt idx="0">
                  <c:v>80.423164614683074</c:v>
                </c:pt>
                <c:pt idx="1">
                  <c:v>92.046024265516905</c:v>
                </c:pt>
                <c:pt idx="2">
                  <c:v>106.67211507028442</c:v>
                </c:pt>
                <c:pt idx="3">
                  <c:v>81.810919382817502</c:v>
                </c:pt>
                <c:pt idx="4">
                  <c:v>66.579804560260584</c:v>
                </c:pt>
              </c:numCache>
            </c:numRef>
          </c:val>
          <c:smooth val="0"/>
          <c:extLst>
            <c:ext xmlns:c16="http://schemas.microsoft.com/office/drawing/2014/chart" uri="{C3380CC4-5D6E-409C-BE32-E72D297353CC}">
              <c16:uniqueId val="{00000000-527B-42B8-BA42-32A494F58774}"/>
            </c:ext>
          </c:extLst>
        </c:ser>
        <c:ser>
          <c:idx val="2"/>
          <c:order val="1"/>
          <c:tx>
            <c:v>DPO</c:v>
          </c:tx>
          <c:spPr>
            <a:ln w="34925" cap="rnd">
              <a:solidFill>
                <a:schemeClr val="accent3"/>
              </a:solidFill>
              <a:round/>
            </a:ln>
            <a:effectLst>
              <a:outerShdw blurRad="57150" dist="19050" dir="5400000" algn="ctr" rotWithShape="0">
                <a:srgbClr val="000000">
                  <a:alpha val="63000"/>
                </a:srgbClr>
              </a:outerShdw>
            </a:effectLst>
          </c:spPr>
          <c:marker>
            <c:symbol val="none"/>
          </c:marker>
          <c:val>
            <c:numRef>
              <c:f>Ratios!$D$88:$H$88</c:f>
              <c:numCache>
                <c:formatCode>0.0</c:formatCode>
                <c:ptCount val="5"/>
                <c:pt idx="0">
                  <c:v>391.29635235356443</c:v>
                </c:pt>
                <c:pt idx="1">
                  <c:v>404.07266220631703</c:v>
                </c:pt>
                <c:pt idx="2">
                  <c:v>427.47353704813258</c:v>
                </c:pt>
                <c:pt idx="3">
                  <c:v>354.89888238424692</c:v>
                </c:pt>
                <c:pt idx="4">
                  <c:v>347.19703480876666</c:v>
                </c:pt>
              </c:numCache>
            </c:numRef>
          </c:val>
          <c:smooth val="0"/>
          <c:extLst>
            <c:ext xmlns:c16="http://schemas.microsoft.com/office/drawing/2014/chart" uri="{C3380CC4-5D6E-409C-BE32-E72D297353CC}">
              <c16:uniqueId val="{00000002-527B-42B8-BA42-32A494F58774}"/>
            </c:ext>
          </c:extLst>
        </c:ser>
        <c:dLbls>
          <c:showLegendKey val="0"/>
          <c:showVal val="0"/>
          <c:showCatName val="0"/>
          <c:showSerName val="0"/>
          <c:showPercent val="0"/>
          <c:showBubbleSize val="0"/>
        </c:dLbls>
        <c:smooth val="0"/>
        <c:axId val="424761536"/>
        <c:axId val="424756944"/>
      </c:lineChart>
      <c:catAx>
        <c:axId val="424761536"/>
        <c:scaling>
          <c:orientation val="minMax"/>
        </c:scaling>
        <c:delete val="0"/>
        <c:axPos val="b"/>
        <c:majorTickMark val="none"/>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24756944"/>
        <c:crosses val="autoZero"/>
        <c:auto val="1"/>
        <c:lblAlgn val="ctr"/>
        <c:lblOffset val="100"/>
        <c:noMultiLvlLbl val="0"/>
      </c:catAx>
      <c:valAx>
        <c:axId val="424756944"/>
        <c:scaling>
          <c:orientation val="minMax"/>
        </c:scaling>
        <c:delete val="0"/>
        <c:axPos val="l"/>
        <c:majorGridlines>
          <c:spPr>
            <a:ln w="9525" cap="flat" cmpd="sng" algn="ctr">
              <a:solidFill>
                <a:schemeClr val="lt1">
                  <a:lumMod val="95000"/>
                  <a:alpha val="10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424761536"/>
        <c:crosses val="autoZero"/>
        <c:crossBetween val="between"/>
      </c:valAx>
      <c:spPr>
        <a:noFill/>
        <a:ln>
          <a:noFill/>
        </a:ln>
        <a:effectLst/>
      </c:spPr>
    </c:plotArea>
    <c:legend>
      <c:legendPos val="r"/>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36">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15000"/>
        <a:lumOff val="85000"/>
      </a:schemeClr>
    </cs:fontRef>
    <cs:spPr>
      <a:solidFill>
        <a:schemeClr val="dk1">
          <a:lumMod val="65000"/>
          <a:lumOff val="35000"/>
        </a:schemeClr>
      </a:solidFill>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
  <cs:dataPoint3D>
    <cs:lnRef idx="0">
      <cs:styleClr val="auto"/>
    </cs:lnRef>
    <cs:fillRef idx="0">
      <cs:styleClr val="auto"/>
    </cs:fillRef>
    <cs:effectRef idx="0">
      <cs:styleClr val="auto"/>
    </cs:effectRef>
    <cs:fontRef idx="minor">
      <a:schemeClr val="dk1"/>
    </cs:fontRef>
    <cs:spPr>
      <a:ln w="9525" cap="flat" cmpd="sng" algn="ctr">
        <a:solidFill>
          <a:schemeClr val="phClr"/>
        </a:solidFill>
        <a:miter lim="800000"/>
      </a:ln>
      <a:effectLst>
        <a:glow rad="63500">
          <a:schemeClr val="phClr">
            <a:satMod val="175000"/>
            <a:alpha val="25000"/>
          </a:schemeClr>
        </a:glow>
      </a:effectLst>
    </cs:spPr>
  </cs:dataPoint3D>
  <cs:dataPointLine>
    <cs:lnRef idx="0">
      <cs:styleClr val="auto"/>
    </cs:lnRef>
    <cs:fillRef idx="0">
      <cs:styleClr val="auto"/>
    </cs:fillRef>
    <cs:effectRef idx="0">
      <cs:styleClr val="auto"/>
    </cs:effectRef>
    <cs:fontRef idx="minor">
      <a:schemeClr val="dk1"/>
    </cs:fontRef>
    <cs:spPr>
      <a:ln w="22225" cap="rnd">
        <a:solidFill>
          <a:schemeClr val="phClr"/>
        </a:solidFill>
      </a:ln>
      <a:effectLst>
        <a:glow rad="139700">
          <a:schemeClr val="phClr">
            <a:satMod val="175000"/>
            <a:alpha val="1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75000"/>
                <a:lumOff val="25000"/>
              </a:schemeClr>
            </a:gs>
            <a:gs pos="0">
              <a:schemeClr val="dk1">
                <a:lumMod val="65000"/>
                <a:lumOff val="35000"/>
              </a:schemeClr>
            </a:gs>
          </a:gsLst>
          <a:lin ang="5400000" scaled="0"/>
        </a:gradFill>
        <a:round/>
      </a:ln>
    </cs:spPr>
  </cs:gridlineMajor>
  <cs:gridlineMinor>
    <cs:lnRef idx="0"/>
    <cs:fillRef idx="0"/>
    <cs:effectRef idx="0"/>
    <cs:fontRef idx="minor">
      <a:schemeClr val="dk1"/>
    </cs:fontRef>
    <cs:spPr>
      <a:ln w="9525" cap="flat" cmpd="sng" algn="ctr">
        <a:gradFill>
          <a:gsLst>
            <a:gs pos="100000">
              <a:schemeClr val="dk1">
                <a:lumMod val="75000"/>
                <a:lumOff val="25000"/>
                <a:alpha val="25000"/>
              </a:schemeClr>
            </a:gs>
            <a:gs pos="0">
              <a:schemeClr val="dk1">
                <a:lumMod val="65000"/>
                <a:lumOff val="35000"/>
                <a:alpha val="25000"/>
              </a:schemeClr>
            </a:gs>
          </a:gsLst>
          <a:lin ang="5400000" scaled="0"/>
        </a:gra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1" kern="1200" cap="none" baseline="0"/>
  </cs:title>
  <cs:trendline>
    <cs:lnRef idx="0">
      <cs:styleClr val="auto"/>
    </cs:lnRef>
    <cs:fillRef idx="0"/>
    <cs:effectRef idx="0"/>
    <cs:fontRef idx="minor">
      <a:schemeClr val="lt1"/>
    </cs:fontRef>
    <cs:spPr>
      <a:ln w="25400"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5.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8.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9.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0.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11.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424657</xdr:colOff>
      <xdr:row>24</xdr:row>
      <xdr:rowOff>23812</xdr:rowOff>
    </xdr:from>
    <xdr:to>
      <xdr:col>13</xdr:col>
      <xdr:colOff>857251</xdr:colOff>
      <xdr:row>35</xdr:row>
      <xdr:rowOff>134936</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448468</xdr:colOff>
      <xdr:row>36</xdr:row>
      <xdr:rowOff>87312</xdr:rowOff>
    </xdr:from>
    <xdr:to>
      <xdr:col>13</xdr:col>
      <xdr:colOff>841375</xdr:colOff>
      <xdr:row>48</xdr:row>
      <xdr:rowOff>31749</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186532</xdr:colOff>
      <xdr:row>24</xdr:row>
      <xdr:rowOff>39687</xdr:rowOff>
    </xdr:from>
    <xdr:to>
      <xdr:col>19</xdr:col>
      <xdr:colOff>341313</xdr:colOff>
      <xdr:row>36</xdr:row>
      <xdr:rowOff>42068</xdr:rowOff>
    </xdr:to>
    <xdr:graphicFrame macro="">
      <xdr:nvGraphicFramePr>
        <xdr:cNvPr id="10"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226218</xdr:colOff>
      <xdr:row>36</xdr:row>
      <xdr:rowOff>87314</xdr:rowOff>
    </xdr:from>
    <xdr:to>
      <xdr:col>19</xdr:col>
      <xdr:colOff>341313</xdr:colOff>
      <xdr:row>48</xdr:row>
      <xdr:rowOff>113506</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377032</xdr:colOff>
      <xdr:row>49</xdr:row>
      <xdr:rowOff>63499</xdr:rowOff>
    </xdr:from>
    <xdr:to>
      <xdr:col>14</xdr:col>
      <xdr:colOff>7937</xdr:colOff>
      <xdr:row>62</xdr:row>
      <xdr:rowOff>169068</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14</xdr:col>
      <xdr:colOff>226217</xdr:colOff>
      <xdr:row>49</xdr:row>
      <xdr:rowOff>76993</xdr:rowOff>
    </xdr:from>
    <xdr:to>
      <xdr:col>19</xdr:col>
      <xdr:colOff>261937</xdr:colOff>
      <xdr:row>62</xdr:row>
      <xdr:rowOff>134938</xdr:rowOff>
    </xdr:to>
    <xdr:graphicFrame macro="">
      <xdr:nvGraphicFramePr>
        <xdr:cNvPr id="13"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392906</xdr:colOff>
      <xdr:row>63</xdr:row>
      <xdr:rowOff>71437</xdr:rowOff>
    </xdr:from>
    <xdr:to>
      <xdr:col>14</xdr:col>
      <xdr:colOff>55563</xdr:colOff>
      <xdr:row>76</xdr:row>
      <xdr:rowOff>10318</xdr:rowOff>
    </xdr:to>
    <xdr:graphicFrame macro="">
      <xdr:nvGraphicFramePr>
        <xdr:cNvPr id="14"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10</xdr:col>
      <xdr:colOff>444499</xdr:colOff>
      <xdr:row>76</xdr:row>
      <xdr:rowOff>119061</xdr:rowOff>
    </xdr:from>
    <xdr:to>
      <xdr:col>13</xdr:col>
      <xdr:colOff>857250</xdr:colOff>
      <xdr:row>88</xdr:row>
      <xdr:rowOff>97629</xdr:rowOff>
    </xdr:to>
    <xdr:graphicFrame macro="">
      <xdr:nvGraphicFramePr>
        <xdr:cNvPr id="15"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14</xdr:col>
      <xdr:colOff>230186</xdr:colOff>
      <xdr:row>63</xdr:row>
      <xdr:rowOff>119062</xdr:rowOff>
    </xdr:from>
    <xdr:to>
      <xdr:col>19</xdr:col>
      <xdr:colOff>182563</xdr:colOff>
      <xdr:row>75</xdr:row>
      <xdr:rowOff>182561</xdr:rowOff>
    </xdr:to>
    <xdr:graphicFrame macro="">
      <xdr:nvGraphicFramePr>
        <xdr:cNvPr id="17"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543719</xdr:colOff>
      <xdr:row>107</xdr:row>
      <xdr:rowOff>63500</xdr:rowOff>
    </xdr:from>
    <xdr:to>
      <xdr:col>14</xdr:col>
      <xdr:colOff>72572</xdr:colOff>
      <xdr:row>120</xdr:row>
      <xdr:rowOff>90714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14</xdr:col>
      <xdr:colOff>204106</xdr:colOff>
      <xdr:row>76</xdr:row>
      <xdr:rowOff>84365</xdr:rowOff>
    </xdr:from>
    <xdr:to>
      <xdr:col>19</xdr:col>
      <xdr:colOff>199571</xdr:colOff>
      <xdr:row>88</xdr:row>
      <xdr:rowOff>99786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23</xdr:col>
      <xdr:colOff>426895</xdr:colOff>
      <xdr:row>8</xdr:row>
      <xdr:rowOff>158569</xdr:rowOff>
    </xdr:to>
    <xdr:pic>
      <xdr:nvPicPr>
        <xdr:cNvPr id="2" name="Picture 1"/>
        <xdr:cNvPicPr>
          <a:picLocks noChangeAspect="1"/>
        </xdr:cNvPicPr>
      </xdr:nvPicPr>
      <xdr:blipFill>
        <a:blip xmlns:r="http://schemas.openxmlformats.org/officeDocument/2006/relationships" r:embed="rId1"/>
        <a:stretch>
          <a:fillRect/>
        </a:stretch>
      </xdr:blipFill>
      <xdr:spPr>
        <a:xfrm>
          <a:off x="609600" y="184150"/>
          <a:ext cx="13838095" cy="1447619"/>
        </a:xfrm>
        <a:prstGeom prst="rect">
          <a:avLst/>
        </a:prstGeom>
      </xdr:spPr>
    </xdr:pic>
    <xdr:clientData/>
  </xdr:twoCellAnchor>
  <xdr:twoCellAnchor editAs="oneCell">
    <xdr:from>
      <xdr:col>1</xdr:col>
      <xdr:colOff>10583</xdr:colOff>
      <xdr:row>8</xdr:row>
      <xdr:rowOff>105834</xdr:rowOff>
    </xdr:from>
    <xdr:to>
      <xdr:col>23</xdr:col>
      <xdr:colOff>363392</xdr:colOff>
      <xdr:row>36</xdr:row>
      <xdr:rowOff>87215</xdr:rowOff>
    </xdr:to>
    <xdr:pic>
      <xdr:nvPicPr>
        <xdr:cNvPr id="3" name="Picture 2"/>
        <xdr:cNvPicPr>
          <a:picLocks noChangeAspect="1"/>
        </xdr:cNvPicPr>
      </xdr:nvPicPr>
      <xdr:blipFill>
        <a:blip xmlns:r="http://schemas.openxmlformats.org/officeDocument/2006/relationships" r:embed="rId2"/>
        <a:stretch>
          <a:fillRect/>
        </a:stretch>
      </xdr:blipFill>
      <xdr:spPr>
        <a:xfrm>
          <a:off x="624416" y="1545167"/>
          <a:ext cx="13857143" cy="5019048"/>
        </a:xfrm>
        <a:prstGeom prst="rect">
          <a:avLst/>
        </a:prstGeom>
      </xdr:spPr>
    </xdr:pic>
    <xdr:clientData/>
  </xdr:twoCellAnchor>
  <xdr:twoCellAnchor editAs="oneCell">
    <xdr:from>
      <xdr:col>1</xdr:col>
      <xdr:colOff>0</xdr:colOff>
      <xdr:row>36</xdr:row>
      <xdr:rowOff>84667</xdr:rowOff>
    </xdr:from>
    <xdr:to>
      <xdr:col>23</xdr:col>
      <xdr:colOff>324237</xdr:colOff>
      <xdr:row>68</xdr:row>
      <xdr:rowOff>89239</xdr:rowOff>
    </xdr:to>
    <xdr:pic>
      <xdr:nvPicPr>
        <xdr:cNvPr id="4" name="Picture 3"/>
        <xdr:cNvPicPr>
          <a:picLocks noChangeAspect="1"/>
        </xdr:cNvPicPr>
      </xdr:nvPicPr>
      <xdr:blipFill>
        <a:blip xmlns:r="http://schemas.openxmlformats.org/officeDocument/2006/relationships" r:embed="rId3"/>
        <a:stretch>
          <a:fillRect/>
        </a:stretch>
      </xdr:blipFill>
      <xdr:spPr>
        <a:xfrm>
          <a:off x="613833" y="6561667"/>
          <a:ext cx="13828571" cy="5761905"/>
        </a:xfrm>
        <a:prstGeom prst="rect">
          <a:avLst/>
        </a:prstGeom>
      </xdr:spPr>
    </xdr:pic>
    <xdr:clientData/>
  </xdr:twoCellAnchor>
  <xdr:twoCellAnchor editAs="oneCell">
    <xdr:from>
      <xdr:col>25</xdr:col>
      <xdr:colOff>0</xdr:colOff>
      <xdr:row>1</xdr:row>
      <xdr:rowOff>0</xdr:rowOff>
    </xdr:from>
    <xdr:to>
      <xdr:col>47</xdr:col>
      <xdr:colOff>426895</xdr:colOff>
      <xdr:row>8</xdr:row>
      <xdr:rowOff>158569</xdr:rowOff>
    </xdr:to>
    <xdr:pic>
      <xdr:nvPicPr>
        <xdr:cNvPr id="5" name="Picture 4"/>
        <xdr:cNvPicPr>
          <a:picLocks noChangeAspect="1"/>
        </xdr:cNvPicPr>
      </xdr:nvPicPr>
      <xdr:blipFill>
        <a:blip xmlns:r="http://schemas.openxmlformats.org/officeDocument/2006/relationships" r:embed="rId1"/>
        <a:stretch>
          <a:fillRect/>
        </a:stretch>
      </xdr:blipFill>
      <xdr:spPr>
        <a:xfrm>
          <a:off x="15345833" y="179917"/>
          <a:ext cx="13931229" cy="1417985"/>
        </a:xfrm>
        <a:prstGeom prst="rect">
          <a:avLst/>
        </a:prstGeom>
      </xdr:spPr>
    </xdr:pic>
    <xdr:clientData/>
  </xdr:twoCellAnchor>
  <xdr:twoCellAnchor editAs="oneCell">
    <xdr:from>
      <xdr:col>25</xdr:col>
      <xdr:colOff>42334</xdr:colOff>
      <xdr:row>9</xdr:row>
      <xdr:rowOff>10583</xdr:rowOff>
    </xdr:from>
    <xdr:to>
      <xdr:col>47</xdr:col>
      <xdr:colOff>366571</xdr:colOff>
      <xdr:row>41</xdr:row>
      <xdr:rowOff>15155</xdr:rowOff>
    </xdr:to>
    <xdr:pic>
      <xdr:nvPicPr>
        <xdr:cNvPr id="7" name="Picture 6"/>
        <xdr:cNvPicPr>
          <a:picLocks noChangeAspect="1"/>
        </xdr:cNvPicPr>
      </xdr:nvPicPr>
      <xdr:blipFill>
        <a:blip xmlns:r="http://schemas.openxmlformats.org/officeDocument/2006/relationships" r:embed="rId3"/>
        <a:stretch>
          <a:fillRect/>
        </a:stretch>
      </xdr:blipFill>
      <xdr:spPr>
        <a:xfrm>
          <a:off x="15388167" y="1629833"/>
          <a:ext cx="13828571" cy="576190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38"/>
  <sheetViews>
    <sheetView showGridLines="0" tabSelected="1" zoomScale="70" zoomScaleNormal="70" workbookViewId="0">
      <selection activeCell="J72" sqref="J72"/>
    </sheetView>
  </sheetViews>
  <sheetFormatPr defaultRowHeight="14.5" x14ac:dyDescent="0.35"/>
  <cols>
    <col min="1" max="1" width="38.81640625" customWidth="1"/>
    <col min="2" max="2" width="19.453125" customWidth="1"/>
    <col min="3" max="3" width="9.36328125" bestFit="1" customWidth="1"/>
    <col min="4" max="8" width="13.453125" customWidth="1"/>
    <col min="9" max="9" width="3.26953125" customWidth="1"/>
    <col min="12" max="12" width="24.453125" bestFit="1" customWidth="1"/>
    <col min="13" max="17" width="12.36328125" customWidth="1"/>
    <col min="18" max="18" width="4.26953125" customWidth="1"/>
  </cols>
  <sheetData>
    <row r="1" spans="1:17" x14ac:dyDescent="0.35">
      <c r="A1" t="s">
        <v>73</v>
      </c>
      <c r="L1" t="s">
        <v>74</v>
      </c>
    </row>
    <row r="2" spans="1:17" x14ac:dyDescent="0.35">
      <c r="D2">
        <v>2018</v>
      </c>
      <c r="E2">
        <v>2019</v>
      </c>
      <c r="F2">
        <v>2020</v>
      </c>
      <c r="G2">
        <v>2021</v>
      </c>
      <c r="H2">
        <v>2022</v>
      </c>
      <c r="M2" s="46">
        <v>2018</v>
      </c>
      <c r="N2" s="46">
        <v>2019</v>
      </c>
      <c r="O2" s="46">
        <v>2020</v>
      </c>
      <c r="P2" s="46">
        <v>2021</v>
      </c>
      <c r="Q2" s="46">
        <v>2022</v>
      </c>
    </row>
    <row r="3" spans="1:17" ht="17.5" customHeight="1" x14ac:dyDescent="0.35">
      <c r="A3" s="17"/>
      <c r="B3" s="17"/>
      <c r="C3" s="17"/>
      <c r="D3" s="17" t="s">
        <v>33</v>
      </c>
      <c r="E3" s="17" t="s">
        <v>33</v>
      </c>
      <c r="F3" s="17" t="s">
        <v>33</v>
      </c>
      <c r="G3" s="17" t="s">
        <v>33</v>
      </c>
      <c r="H3" s="17" t="s">
        <v>33</v>
      </c>
      <c r="J3" s="7" t="s">
        <v>48</v>
      </c>
      <c r="M3" s="17" t="s">
        <v>33</v>
      </c>
      <c r="N3" s="17" t="s">
        <v>33</v>
      </c>
      <c r="O3" s="17" t="s">
        <v>33</v>
      </c>
      <c r="P3" s="17" t="s">
        <v>33</v>
      </c>
      <c r="Q3" s="17" t="s">
        <v>33</v>
      </c>
    </row>
    <row r="4" spans="1:17" x14ac:dyDescent="0.35">
      <c r="A4" s="19" t="s">
        <v>21</v>
      </c>
      <c r="B4" s="15"/>
      <c r="C4" s="15"/>
      <c r="D4" s="15">
        <v>1096.5</v>
      </c>
      <c r="E4" s="15">
        <v>997.3</v>
      </c>
      <c r="F4" s="15">
        <v>611.79999999999995</v>
      </c>
      <c r="G4" s="15">
        <v>1095.3</v>
      </c>
      <c r="H4" s="20">
        <v>1381.5</v>
      </c>
      <c r="J4" s="1"/>
      <c r="L4" s="49" t="s">
        <v>51</v>
      </c>
      <c r="M4" s="50">
        <v>1509.6</v>
      </c>
      <c r="N4" s="50">
        <v>1663.6</v>
      </c>
      <c r="O4" s="50">
        <v>1905.3</v>
      </c>
      <c r="P4" s="50">
        <v>1974.6</v>
      </c>
      <c r="Q4" s="51">
        <v>1978.9</v>
      </c>
    </row>
    <row r="5" spans="1:17" x14ac:dyDescent="0.35">
      <c r="A5" s="21" t="s">
        <v>71</v>
      </c>
      <c r="B5" s="16"/>
      <c r="C5" s="16"/>
      <c r="D5" s="16">
        <v>-660.7</v>
      </c>
      <c r="E5" s="16">
        <v>-642.70000000000005</v>
      </c>
      <c r="F5" s="16">
        <v>-500.7</v>
      </c>
      <c r="G5" s="16">
        <v>-751.6</v>
      </c>
      <c r="H5" s="22">
        <v>-930.8</v>
      </c>
      <c r="J5" s="1"/>
      <c r="L5" s="52" t="s">
        <v>52</v>
      </c>
      <c r="M5" s="48">
        <v>551.6</v>
      </c>
      <c r="N5" s="48">
        <v>567.5</v>
      </c>
      <c r="O5" s="48">
        <v>889.5</v>
      </c>
      <c r="P5" s="48">
        <v>867.9</v>
      </c>
      <c r="Q5" s="53">
        <v>1125.4000000000001</v>
      </c>
    </row>
    <row r="6" spans="1:17" x14ac:dyDescent="0.35">
      <c r="A6" s="23" t="s">
        <v>22</v>
      </c>
      <c r="B6" s="15"/>
      <c r="C6" s="15"/>
      <c r="D6" s="15">
        <v>435.8</v>
      </c>
      <c r="E6" s="15">
        <v>354.6</v>
      </c>
      <c r="F6" s="33">
        <v>111.1</v>
      </c>
      <c r="G6" s="15">
        <v>343.7</v>
      </c>
      <c r="H6" s="20">
        <v>450.7</v>
      </c>
      <c r="J6" s="1"/>
      <c r="L6" s="54" t="s">
        <v>53</v>
      </c>
      <c r="M6" s="55">
        <f>(M4+M5)</f>
        <v>2061.1999999999998</v>
      </c>
      <c r="N6" s="55">
        <f t="shared" ref="N6:Q6" si="0">(N4+N5)</f>
        <v>2231.1</v>
      </c>
      <c r="O6" s="55">
        <f t="shared" si="0"/>
        <v>2794.8</v>
      </c>
      <c r="P6" s="55">
        <f t="shared" si="0"/>
        <v>2842.5</v>
      </c>
      <c r="Q6" s="56">
        <f t="shared" si="0"/>
        <v>3104.3</v>
      </c>
    </row>
    <row r="7" spans="1:17" x14ac:dyDescent="0.35">
      <c r="A7" s="24" t="s">
        <v>23</v>
      </c>
      <c r="B7" s="3"/>
      <c r="C7" s="3"/>
      <c r="D7" s="32">
        <v>-89.8</v>
      </c>
      <c r="E7" s="32">
        <v>-95</v>
      </c>
      <c r="F7" s="32">
        <v>-79.599999999999994</v>
      </c>
      <c r="G7" s="32">
        <v>-84.8</v>
      </c>
      <c r="H7" s="25">
        <v>-113</v>
      </c>
      <c r="J7" s="1"/>
      <c r="L7" s="49" t="s">
        <v>54</v>
      </c>
      <c r="M7" s="50">
        <v>-815.4</v>
      </c>
      <c r="N7" s="50">
        <v>-858.2</v>
      </c>
      <c r="O7" s="50">
        <v>-808.3</v>
      </c>
      <c r="P7" s="50">
        <v>-905.2</v>
      </c>
      <c r="Q7" s="51">
        <v>-1041.9000000000001</v>
      </c>
    </row>
    <row r="8" spans="1:17" x14ac:dyDescent="0.35">
      <c r="A8" s="21" t="s">
        <v>24</v>
      </c>
      <c r="B8" s="16"/>
      <c r="C8" s="16"/>
      <c r="D8" s="16">
        <v>-293.2</v>
      </c>
      <c r="E8" s="16">
        <v>-277.3</v>
      </c>
      <c r="F8" s="16">
        <v>-354.4</v>
      </c>
      <c r="G8" s="16">
        <v>-335.4</v>
      </c>
      <c r="H8" s="22">
        <v>-479.5</v>
      </c>
      <c r="J8" s="1"/>
      <c r="L8" s="52" t="s">
        <v>55</v>
      </c>
      <c r="M8" s="48">
        <v>-796.4</v>
      </c>
      <c r="N8" s="48">
        <v>-1014</v>
      </c>
      <c r="O8" s="48">
        <v>-1182.4000000000001</v>
      </c>
      <c r="P8" s="48">
        <v>-1276.9000000000001</v>
      </c>
      <c r="Q8" s="53">
        <v>-1289.9000000000001</v>
      </c>
    </row>
    <row r="9" spans="1:17" x14ac:dyDescent="0.35">
      <c r="A9" s="19" t="s">
        <v>40</v>
      </c>
      <c r="B9" s="15"/>
      <c r="C9" s="15"/>
      <c r="D9" s="15">
        <v>72.8</v>
      </c>
      <c r="E9" s="15">
        <v>-36.700000000000003</v>
      </c>
      <c r="F9" s="15">
        <v>-322.89999999999998</v>
      </c>
      <c r="G9" s="15">
        <v>-76.5</v>
      </c>
      <c r="H9" s="20">
        <v>-141.80000000000001</v>
      </c>
      <c r="J9" s="107">
        <f>(H9-G9)/G9</f>
        <v>0.85359477124183025</v>
      </c>
      <c r="L9" s="54" t="s">
        <v>56</v>
      </c>
      <c r="M9" s="55">
        <f>(M7+M8)</f>
        <v>-1611.8</v>
      </c>
      <c r="N9" s="55">
        <f t="shared" ref="N9:Q9" si="1">(N7+N8)</f>
        <v>-1872.2</v>
      </c>
      <c r="O9" s="55">
        <f t="shared" si="1"/>
        <v>-1990.7</v>
      </c>
      <c r="P9" s="55">
        <f t="shared" si="1"/>
        <v>-2182.1000000000004</v>
      </c>
      <c r="Q9" s="56">
        <f t="shared" si="1"/>
        <v>-2331.8000000000002</v>
      </c>
    </row>
    <row r="10" spans="1:17" x14ac:dyDescent="0.35">
      <c r="A10" s="24" t="s">
        <v>25</v>
      </c>
      <c r="B10" s="3"/>
      <c r="C10" s="3"/>
      <c r="D10" s="32">
        <v>4.2</v>
      </c>
      <c r="E10" s="32">
        <v>16.3</v>
      </c>
      <c r="F10" s="32">
        <v>40</v>
      </c>
      <c r="G10" s="32">
        <v>36.4</v>
      </c>
      <c r="H10" s="25">
        <v>15.5</v>
      </c>
      <c r="J10" s="1"/>
      <c r="L10" s="57" t="s">
        <v>57</v>
      </c>
      <c r="M10" s="58">
        <f>(M6+M9)</f>
        <v>449.39999999999986</v>
      </c>
      <c r="N10" s="58">
        <f t="shared" ref="N10:Q10" si="2">(N6+N9)</f>
        <v>358.89999999999986</v>
      </c>
      <c r="O10" s="58">
        <f t="shared" si="2"/>
        <v>804.10000000000014</v>
      </c>
      <c r="P10" s="58">
        <f t="shared" si="2"/>
        <v>660.39999999999964</v>
      </c>
      <c r="Q10" s="59">
        <f t="shared" si="2"/>
        <v>772.5</v>
      </c>
    </row>
    <row r="11" spans="1:17" x14ac:dyDescent="0.35">
      <c r="A11" s="21" t="s">
        <v>26</v>
      </c>
      <c r="B11" s="16"/>
      <c r="C11" s="16"/>
      <c r="D11" s="16">
        <v>-145.19999999999999</v>
      </c>
      <c r="E11" s="16">
        <v>-83.9</v>
      </c>
      <c r="F11" s="16">
        <v>-183.1</v>
      </c>
      <c r="G11" s="16">
        <v>-173.7</v>
      </c>
      <c r="H11" s="22">
        <v>-368.7</v>
      </c>
      <c r="J11" s="1"/>
      <c r="L11" s="49" t="s">
        <v>58</v>
      </c>
      <c r="M11" s="50">
        <v>165.3</v>
      </c>
      <c r="N11" s="50">
        <v>200.7</v>
      </c>
      <c r="O11" s="50">
        <v>207.4</v>
      </c>
      <c r="P11" s="50">
        <v>196.8</v>
      </c>
      <c r="Q11" s="51">
        <v>286.2</v>
      </c>
    </row>
    <row r="12" spans="1:17" x14ac:dyDescent="0.35">
      <c r="A12" s="19" t="s">
        <v>27</v>
      </c>
      <c r="B12" s="15"/>
      <c r="C12" s="15"/>
      <c r="D12" s="15">
        <v>-62.8</v>
      </c>
      <c r="E12" s="15">
        <v>-104.3</v>
      </c>
      <c r="F12" s="15">
        <v>-466</v>
      </c>
      <c r="G12" s="15">
        <v>-213.8</v>
      </c>
      <c r="H12" s="20">
        <v>-495</v>
      </c>
      <c r="J12" s="1"/>
      <c r="L12" s="52" t="s">
        <v>59</v>
      </c>
      <c r="M12" s="48">
        <v>144.6</v>
      </c>
      <c r="N12" s="48">
        <v>107.9</v>
      </c>
      <c r="O12" s="48">
        <v>489.4</v>
      </c>
      <c r="P12" s="48">
        <v>418.9</v>
      </c>
      <c r="Q12" s="53">
        <v>583.29999999999995</v>
      </c>
    </row>
    <row r="13" spans="1:17" x14ac:dyDescent="0.35">
      <c r="A13" s="21" t="s">
        <v>28</v>
      </c>
      <c r="B13" s="16"/>
      <c r="C13" s="16"/>
      <c r="D13" s="16">
        <v>11.1</v>
      </c>
      <c r="E13" s="16">
        <v>-0.1</v>
      </c>
      <c r="F13" s="16">
        <v>-55.5</v>
      </c>
      <c r="G13" s="16">
        <v>24.5</v>
      </c>
      <c r="H13" s="22">
        <v>-32.700000000000003</v>
      </c>
      <c r="J13" s="1"/>
      <c r="L13" s="52" t="s">
        <v>60</v>
      </c>
      <c r="M13" s="48">
        <v>241.6</v>
      </c>
      <c r="N13" s="48">
        <v>251.5</v>
      </c>
      <c r="O13" s="48">
        <v>178.8</v>
      </c>
      <c r="P13" s="48">
        <v>245.5</v>
      </c>
      <c r="Q13" s="53">
        <v>252</v>
      </c>
    </row>
    <row r="14" spans="1:17" x14ac:dyDescent="0.35">
      <c r="A14" s="26" t="s">
        <v>29</v>
      </c>
      <c r="B14" s="27"/>
      <c r="C14" s="27"/>
      <c r="D14" s="27">
        <v>-57.1</v>
      </c>
      <c r="E14" s="27">
        <v>-104.4</v>
      </c>
      <c r="F14" s="27">
        <v>-410.5</v>
      </c>
      <c r="G14" s="27">
        <v>-189.3</v>
      </c>
      <c r="H14" s="28">
        <v>-527.70000000000005</v>
      </c>
      <c r="J14" s="1"/>
      <c r="L14" s="54" t="s">
        <v>61</v>
      </c>
      <c r="M14" s="55">
        <v>708.30000000000007</v>
      </c>
      <c r="N14" s="55">
        <v>711.5</v>
      </c>
      <c r="O14" s="55">
        <v>586.4</v>
      </c>
      <c r="P14" s="55">
        <v>730.8</v>
      </c>
      <c r="Q14" s="56">
        <v>885.4</v>
      </c>
    </row>
    <row r="15" spans="1:17" x14ac:dyDescent="0.35">
      <c r="D15" s="8"/>
      <c r="E15" s="111">
        <f>(E4-D4)/D4</f>
        <v>-9.04696762425901E-2</v>
      </c>
      <c r="F15" s="111">
        <f>(F4-E4)/E4</f>
        <v>-0.38654366790333905</v>
      </c>
      <c r="G15" s="111">
        <f>(G4-F4)/F4</f>
        <v>0.7902909447531874</v>
      </c>
      <c r="H15" s="111">
        <f>(H4-G4)/G4</f>
        <v>0.26129827444535747</v>
      </c>
      <c r="L15" s="49" t="s">
        <v>62</v>
      </c>
      <c r="M15" s="50">
        <v>339.80000000000007</v>
      </c>
      <c r="N15" s="50">
        <v>358.30000000000007</v>
      </c>
      <c r="O15" s="50">
        <v>1290.9000000000001</v>
      </c>
      <c r="P15" s="50">
        <v>1304.2</v>
      </c>
      <c r="Q15" s="51">
        <v>1937.9</v>
      </c>
    </row>
    <row r="16" spans="1:17" x14ac:dyDescent="0.35">
      <c r="A16" s="30" t="s">
        <v>30</v>
      </c>
      <c r="E16" s="116"/>
      <c r="F16" s="116"/>
      <c r="G16" s="111">
        <f>(G5-F5)/F5</f>
        <v>0.50109846215298592</v>
      </c>
      <c r="H16" s="111">
        <f>(H5-G5)/G5</f>
        <v>0.23842469398616276</v>
      </c>
      <c r="L16" s="52" t="s">
        <v>63</v>
      </c>
      <c r="M16" s="48">
        <v>99.4</v>
      </c>
      <c r="N16" s="48">
        <v>-13.5</v>
      </c>
      <c r="O16" s="48">
        <v>-503.1</v>
      </c>
      <c r="P16" s="48">
        <v>-662.4</v>
      </c>
      <c r="Q16" s="53">
        <v>-1184.9000000000001</v>
      </c>
    </row>
    <row r="17" spans="1:17" x14ac:dyDescent="0.35">
      <c r="A17" s="23" t="s">
        <v>31</v>
      </c>
      <c r="B17" s="15"/>
      <c r="C17" s="15"/>
      <c r="D17" s="15"/>
      <c r="E17" s="15"/>
      <c r="F17" s="15">
        <v>-419.3</v>
      </c>
      <c r="G17" s="15">
        <v>-191.6</v>
      </c>
      <c r="H17" s="20">
        <v>-528.6</v>
      </c>
      <c r="J17" s="1"/>
      <c r="L17" s="54" t="s">
        <v>32</v>
      </c>
      <c r="M17" s="55">
        <v>10.199999999999999</v>
      </c>
      <c r="N17" s="55">
        <v>14.1</v>
      </c>
      <c r="O17" s="55">
        <v>16.3</v>
      </c>
      <c r="P17" s="55">
        <v>18.600000000000001</v>
      </c>
      <c r="Q17" s="56">
        <v>19.5</v>
      </c>
    </row>
    <row r="18" spans="1:17" x14ac:dyDescent="0.35">
      <c r="A18" s="29" t="s">
        <v>32</v>
      </c>
      <c r="B18" s="16"/>
      <c r="C18" s="16"/>
      <c r="D18" s="16"/>
      <c r="E18" s="16"/>
      <c r="F18" s="16">
        <v>8.8000000000000007</v>
      </c>
      <c r="G18" s="16">
        <v>2.2999999999999998</v>
      </c>
      <c r="H18" s="22">
        <v>0.9</v>
      </c>
      <c r="J18" s="1"/>
      <c r="L18" s="57" t="s">
        <v>64</v>
      </c>
      <c r="M18" s="58">
        <f>(M15+M16+M17)</f>
        <v>449.40000000000003</v>
      </c>
      <c r="N18" s="58">
        <f t="shared" ref="N18:Q18" si="3">(N15+N16+N17)</f>
        <v>358.90000000000009</v>
      </c>
      <c r="O18" s="58">
        <f t="shared" si="3"/>
        <v>804.1</v>
      </c>
      <c r="P18" s="58">
        <f t="shared" si="3"/>
        <v>660.40000000000009</v>
      </c>
      <c r="Q18" s="58">
        <f t="shared" si="3"/>
        <v>772.5</v>
      </c>
    </row>
    <row r="19" spans="1:17" x14ac:dyDescent="0.35">
      <c r="A19" s="31"/>
      <c r="B19" s="27"/>
      <c r="C19" s="27"/>
      <c r="D19" s="93"/>
      <c r="E19" s="93"/>
      <c r="F19" s="93">
        <v>-410.5</v>
      </c>
      <c r="G19" s="93">
        <v>-189.9</v>
      </c>
      <c r="H19" s="94">
        <v>-527.70000000000005</v>
      </c>
      <c r="J19" s="1"/>
      <c r="L19" s="47"/>
    </row>
    <row r="20" spans="1:17" x14ac:dyDescent="0.35">
      <c r="A20" s="91" t="s">
        <v>71</v>
      </c>
      <c r="B20" s="91"/>
      <c r="C20" s="91"/>
      <c r="D20" s="91">
        <v>660.7</v>
      </c>
      <c r="E20" s="91">
        <v>642.70000000000005</v>
      </c>
      <c r="F20" s="91">
        <v>500.7</v>
      </c>
      <c r="G20" s="91">
        <v>751.6</v>
      </c>
      <c r="H20" s="92">
        <v>930.8</v>
      </c>
    </row>
    <row r="21" spans="1:17" x14ac:dyDescent="0.35">
      <c r="A21" s="31" t="s">
        <v>49</v>
      </c>
      <c r="B21" s="27"/>
      <c r="C21" s="27"/>
      <c r="D21" s="27">
        <v>-18.3</v>
      </c>
      <c r="E21" s="27">
        <v>17.3</v>
      </c>
      <c r="F21" s="27">
        <v>-32.799999999999997</v>
      </c>
      <c r="G21" s="27">
        <v>7.7</v>
      </c>
      <c r="H21" s="28">
        <v>6.5</v>
      </c>
    </row>
    <row r="22" spans="1:17" x14ac:dyDescent="0.35">
      <c r="A22" s="31" t="s">
        <v>50</v>
      </c>
      <c r="B22" s="27"/>
      <c r="C22" s="27"/>
      <c r="D22" s="27">
        <v>-75.400000000000006</v>
      </c>
      <c r="E22" s="27">
        <v>-87.1</v>
      </c>
      <c r="F22" s="27">
        <v>-443.3</v>
      </c>
      <c r="G22" s="27">
        <v>-181.6</v>
      </c>
      <c r="H22" s="28">
        <v>-521.20000000000005</v>
      </c>
    </row>
    <row r="23" spans="1:17" x14ac:dyDescent="0.35">
      <c r="B23" s="3"/>
      <c r="C23" s="3"/>
      <c r="D23" s="3"/>
      <c r="E23" s="3"/>
      <c r="F23" s="3"/>
      <c r="H23" s="18"/>
    </row>
    <row r="24" spans="1:17" ht="15" thickBot="1" x14ac:dyDescent="0.4">
      <c r="A24" s="36" t="s">
        <v>15</v>
      </c>
      <c r="B24" s="3"/>
      <c r="C24" s="32"/>
      <c r="D24" s="32">
        <v>1036</v>
      </c>
      <c r="E24" s="32">
        <v>1036</v>
      </c>
      <c r="F24" s="32">
        <v>1036</v>
      </c>
      <c r="G24" s="32">
        <v>1036</v>
      </c>
      <c r="H24" s="32">
        <v>1036</v>
      </c>
    </row>
    <row r="25" spans="1:17" ht="15.5" customHeight="1" x14ac:dyDescent="0.35">
      <c r="B25" s="10" t="s">
        <v>2</v>
      </c>
      <c r="C25" s="10"/>
      <c r="D25" s="10">
        <v>2018</v>
      </c>
      <c r="E25" s="10">
        <v>2019</v>
      </c>
      <c r="F25" s="10">
        <v>2020</v>
      </c>
      <c r="G25" s="10">
        <v>2021</v>
      </c>
      <c r="H25" s="10">
        <v>2022</v>
      </c>
      <c r="J25" s="7" t="s">
        <v>48</v>
      </c>
    </row>
    <row r="26" spans="1:17" ht="15.5" customHeight="1" x14ac:dyDescent="0.35">
      <c r="B26" s="1" t="s">
        <v>0</v>
      </c>
      <c r="C26" s="1"/>
      <c r="D26" s="1">
        <v>1096.5</v>
      </c>
      <c r="E26" s="1">
        <v>997.3</v>
      </c>
      <c r="F26" s="1">
        <v>611.79999999999995</v>
      </c>
      <c r="G26" s="1">
        <v>1095.3</v>
      </c>
      <c r="H26" s="1">
        <v>1381.5</v>
      </c>
      <c r="J26" s="1">
        <f>AVERAGE(D26:I26)</f>
        <v>1036.48</v>
      </c>
    </row>
    <row r="27" spans="1:17" ht="15.5" customHeight="1" x14ac:dyDescent="0.35">
      <c r="B27" s="1" t="s">
        <v>1</v>
      </c>
      <c r="C27" s="1"/>
      <c r="D27" s="1">
        <v>660.7</v>
      </c>
      <c r="E27" s="1">
        <v>642.70000000000005</v>
      </c>
      <c r="F27" s="1">
        <v>500.7</v>
      </c>
      <c r="G27" s="1">
        <v>751.6</v>
      </c>
      <c r="H27" s="1">
        <v>930.8</v>
      </c>
      <c r="J27" s="1"/>
    </row>
    <row r="28" spans="1:17" ht="15.5" customHeight="1" x14ac:dyDescent="0.35">
      <c r="A28" s="14"/>
      <c r="B28" s="1"/>
      <c r="C28" s="1"/>
      <c r="D28" s="45">
        <f>(D26-E26)/D26*100</f>
        <v>9.0469676242590094</v>
      </c>
      <c r="E28" s="45">
        <f>(E26-F26)/E26*100</f>
        <v>38.654366790333903</v>
      </c>
      <c r="F28" s="45">
        <f>(G26-F26)/G26*100</f>
        <v>44.143157125901581</v>
      </c>
      <c r="G28" s="45">
        <f>(G26-H26)/G26*100</f>
        <v>-26.129827444535746</v>
      </c>
      <c r="H28" s="45"/>
      <c r="J28" s="1"/>
    </row>
    <row r="29" spans="1:17" ht="15.5" customHeight="1" x14ac:dyDescent="0.35">
      <c r="A29" s="118" t="s">
        <v>16</v>
      </c>
      <c r="B29" s="10" t="s">
        <v>7</v>
      </c>
      <c r="C29" s="10"/>
      <c r="D29" s="10">
        <f>D26-D27</f>
        <v>435.79999999999995</v>
      </c>
      <c r="E29" s="10">
        <f t="shared" ref="E29" si="4">E26-E27</f>
        <v>354.59999999999991</v>
      </c>
      <c r="F29" s="10">
        <f>F26-F27</f>
        <v>111.09999999999997</v>
      </c>
      <c r="G29" s="10">
        <f>G26-G27</f>
        <v>343.69999999999993</v>
      </c>
      <c r="H29" s="10">
        <f>H26-H27</f>
        <v>450.70000000000005</v>
      </c>
      <c r="I29" s="3"/>
      <c r="J29" s="1"/>
    </row>
    <row r="30" spans="1:17" ht="15.5" customHeight="1" x14ac:dyDescent="0.35">
      <c r="A30" s="119"/>
      <c r="B30" s="10" t="s">
        <v>3</v>
      </c>
      <c r="C30" s="11"/>
      <c r="D30" s="11">
        <f t="shared" ref="D30:E30" si="5">D29/D26</f>
        <v>0.39744642042863654</v>
      </c>
      <c r="E30" s="11">
        <f t="shared" si="5"/>
        <v>0.35556001203248766</v>
      </c>
      <c r="F30" s="11">
        <f>F29/F26</f>
        <v>0.18159529257927423</v>
      </c>
      <c r="G30" s="11">
        <f>G29/G26</f>
        <v>0.31379530722176568</v>
      </c>
      <c r="H30" s="11">
        <f t="shared" ref="H30" si="6">H29/H26</f>
        <v>0.32623959464350349</v>
      </c>
      <c r="I30" s="3"/>
      <c r="J30" s="43">
        <f>AVERAGE(D30:I30)</f>
        <v>0.31492732538113349</v>
      </c>
    </row>
    <row r="31" spans="1:17" ht="15.5" customHeight="1" x14ac:dyDescent="0.35">
      <c r="B31" s="1"/>
      <c r="C31" s="1"/>
      <c r="D31" s="44">
        <v>0.31</v>
      </c>
      <c r="E31" s="44">
        <v>0.31</v>
      </c>
      <c r="F31" s="44">
        <v>0.31</v>
      </c>
      <c r="G31" s="44">
        <v>0.31</v>
      </c>
      <c r="H31" s="44">
        <v>0.31</v>
      </c>
      <c r="I31" s="3"/>
      <c r="J31" s="1"/>
    </row>
    <row r="32" spans="1:17" ht="15.5" customHeight="1" x14ac:dyDescent="0.35">
      <c r="B32" s="2"/>
      <c r="C32" s="1"/>
      <c r="D32" s="1"/>
      <c r="E32" s="1"/>
      <c r="F32" s="1"/>
      <c r="G32" s="1"/>
      <c r="H32" s="1"/>
      <c r="I32" s="3"/>
      <c r="J32" s="1"/>
    </row>
    <row r="33" spans="1:10" ht="15.5" customHeight="1" x14ac:dyDescent="0.35">
      <c r="B33" s="1"/>
      <c r="C33" s="1"/>
      <c r="D33" s="1"/>
      <c r="E33" s="1"/>
      <c r="F33" s="1"/>
      <c r="G33" s="1"/>
      <c r="H33" s="1"/>
      <c r="I33" s="3"/>
      <c r="J33" s="1"/>
    </row>
    <row r="34" spans="1:10" ht="15.5" customHeight="1" x14ac:dyDescent="0.35">
      <c r="A34" s="118" t="s">
        <v>17</v>
      </c>
      <c r="B34" s="1" t="s">
        <v>8</v>
      </c>
      <c r="C34" s="1"/>
      <c r="D34" s="1">
        <v>72.8</v>
      </c>
      <c r="E34" s="1">
        <v>-36.700000000000003</v>
      </c>
      <c r="F34" s="1">
        <v>-322.89999999999998</v>
      </c>
      <c r="G34" s="1">
        <v>-76.5</v>
      </c>
      <c r="H34" s="1">
        <v>-141.80000000000001</v>
      </c>
      <c r="I34" s="3"/>
      <c r="J34" s="1"/>
    </row>
    <row r="35" spans="1:10" ht="15.5" customHeight="1" x14ac:dyDescent="0.35">
      <c r="A35" s="119"/>
      <c r="B35" s="10" t="s">
        <v>4</v>
      </c>
      <c r="C35" s="11"/>
      <c r="D35" s="11">
        <f t="shared" ref="D35:E35" si="7">D34/D26</f>
        <v>6.6393068855449155E-2</v>
      </c>
      <c r="E35" s="11">
        <f t="shared" si="7"/>
        <v>-3.6799358267321773E-2</v>
      </c>
      <c r="F35" s="11">
        <f>F34/F26</f>
        <v>-0.52778685845047402</v>
      </c>
      <c r="G35" s="11">
        <f>G34/G26</f>
        <v>-6.9843878389482333E-2</v>
      </c>
      <c r="H35" s="11">
        <f t="shared" ref="H35" si="8">H34/H26</f>
        <v>-0.10264205573651829</v>
      </c>
      <c r="I35" s="3"/>
      <c r="J35" s="43">
        <f>AVERAGE(D35:H35)</f>
        <v>-0.13413581639766944</v>
      </c>
    </row>
    <row r="36" spans="1:10" ht="15.5" customHeight="1" x14ac:dyDescent="0.35">
      <c r="B36" s="1" t="s">
        <v>14</v>
      </c>
      <c r="C36" s="1"/>
      <c r="D36" s="1">
        <f>D10+D11</f>
        <v>-141</v>
      </c>
      <c r="E36" s="1">
        <f>E10+E11</f>
        <v>-67.600000000000009</v>
      </c>
      <c r="F36" s="1">
        <f>F10+F11</f>
        <v>-143.1</v>
      </c>
      <c r="G36" s="1">
        <f>G10+G11</f>
        <v>-137.29999999999998</v>
      </c>
      <c r="H36" s="1">
        <f>H10+H11</f>
        <v>-353.2</v>
      </c>
      <c r="I36" s="3"/>
      <c r="J36" s="1"/>
    </row>
    <row r="37" spans="1:10" ht="15.5" customHeight="1" x14ac:dyDescent="0.35">
      <c r="B37" s="1" t="s">
        <v>5</v>
      </c>
      <c r="C37" s="1"/>
      <c r="D37" s="1">
        <v>11.1</v>
      </c>
      <c r="E37" s="1">
        <v>-0.1</v>
      </c>
      <c r="F37" s="1">
        <v>55.5</v>
      </c>
      <c r="G37" s="1">
        <v>24.5</v>
      </c>
      <c r="H37" s="1">
        <v>-32.700000000000003</v>
      </c>
      <c r="I37" s="3"/>
      <c r="J37" s="1"/>
    </row>
    <row r="38" spans="1:10" ht="15.5" customHeight="1" x14ac:dyDescent="0.35">
      <c r="B38" s="1"/>
      <c r="C38" s="1"/>
      <c r="D38" s="10">
        <v>2018</v>
      </c>
      <c r="E38" s="10">
        <v>2019</v>
      </c>
      <c r="F38" s="10">
        <v>2020</v>
      </c>
      <c r="G38" s="10">
        <v>2021</v>
      </c>
      <c r="H38" s="10">
        <v>2022</v>
      </c>
      <c r="I38" s="3"/>
      <c r="J38" s="1"/>
    </row>
    <row r="39" spans="1:10" ht="15.5" customHeight="1" x14ac:dyDescent="0.35">
      <c r="A39" s="118" t="s">
        <v>18</v>
      </c>
      <c r="B39" s="10" t="s">
        <v>13</v>
      </c>
      <c r="C39" s="10"/>
      <c r="D39" s="13">
        <f>D34+D37+D36</f>
        <v>-57.100000000000009</v>
      </c>
      <c r="E39" s="13">
        <f>E34+E37+E36</f>
        <v>-104.4</v>
      </c>
      <c r="F39" s="13">
        <f t="shared" ref="F39" si="9">F34+F37+F36</f>
        <v>-410.5</v>
      </c>
      <c r="G39" s="13">
        <f>G34+G37+G36</f>
        <v>-189.29999999999998</v>
      </c>
      <c r="H39" s="10">
        <f>H34+H37+H36</f>
        <v>-527.70000000000005</v>
      </c>
      <c r="I39" s="3"/>
      <c r="J39" s="1"/>
    </row>
    <row r="40" spans="1:10" ht="15.5" customHeight="1" x14ac:dyDescent="0.35">
      <c r="A40" s="119"/>
      <c r="B40" s="10" t="s">
        <v>6</v>
      </c>
      <c r="C40" s="11"/>
      <c r="D40" s="12">
        <f>D39/D26</f>
        <v>-5.2074783401732792E-2</v>
      </c>
      <c r="E40" s="12">
        <f t="shared" ref="E40:F40" si="10">E39/E26</f>
        <v>-0.10468264313646848</v>
      </c>
      <c r="F40" s="12">
        <f t="shared" si="10"/>
        <v>-0.6709709055246813</v>
      </c>
      <c r="G40" s="12">
        <f>G39/G26</f>
        <v>-0.17282936181867981</v>
      </c>
      <c r="H40" s="12">
        <f>H39/H26</f>
        <v>-0.38197611292073835</v>
      </c>
      <c r="I40" s="3"/>
      <c r="J40" s="43">
        <f>AVERAGE(D40:H40)</f>
        <v>-0.27650676136046015</v>
      </c>
    </row>
    <row r="41" spans="1:10" x14ac:dyDescent="0.35">
      <c r="B41" s="1"/>
      <c r="C41" s="1"/>
      <c r="D41" s="1"/>
      <c r="E41" s="1"/>
      <c r="F41" s="1"/>
      <c r="G41" s="1"/>
      <c r="H41" s="1"/>
      <c r="I41" s="3"/>
      <c r="J41" s="1"/>
    </row>
    <row r="43" spans="1:10" x14ac:dyDescent="0.35">
      <c r="D43" s="1">
        <v>2019</v>
      </c>
      <c r="E43" s="1">
        <v>2019</v>
      </c>
      <c r="F43" s="1">
        <v>2020</v>
      </c>
      <c r="G43" s="1">
        <v>2021</v>
      </c>
      <c r="H43" s="2">
        <v>2022</v>
      </c>
    </row>
    <row r="44" spans="1:10" x14ac:dyDescent="0.35">
      <c r="B44" s="122" t="s">
        <v>11</v>
      </c>
      <c r="C44" s="122"/>
      <c r="D44" s="34">
        <v>-57.1</v>
      </c>
      <c r="E44" s="1">
        <v>-104.4</v>
      </c>
      <c r="F44" s="1">
        <v>-410.5</v>
      </c>
      <c r="G44" s="1">
        <v>-189.29999999999998</v>
      </c>
      <c r="H44" s="1">
        <v>-527.70000000000005</v>
      </c>
    </row>
    <row r="45" spans="1:10" x14ac:dyDescent="0.35">
      <c r="A45" s="118" t="s">
        <v>19</v>
      </c>
      <c r="B45" s="122" t="s">
        <v>9</v>
      </c>
      <c r="C45" s="122"/>
      <c r="D45" s="34">
        <v>2061.1999999999998</v>
      </c>
      <c r="E45" s="1">
        <v>2331.1</v>
      </c>
      <c r="F45" s="1">
        <v>2794.8</v>
      </c>
      <c r="G45" s="1">
        <v>2842.5</v>
      </c>
      <c r="H45" s="1">
        <v>3104.3</v>
      </c>
    </row>
    <row r="46" spans="1:10" x14ac:dyDescent="0.35">
      <c r="A46" s="119"/>
      <c r="B46" s="120" t="s">
        <v>34</v>
      </c>
      <c r="C46" s="121"/>
      <c r="D46" s="34">
        <v>1611.8</v>
      </c>
      <c r="E46" s="1">
        <v>1872.2</v>
      </c>
      <c r="F46" s="1">
        <v>1990.7</v>
      </c>
      <c r="G46" s="1">
        <v>2182.1</v>
      </c>
      <c r="H46" s="1">
        <v>2331.8000000000002</v>
      </c>
    </row>
    <row r="47" spans="1:10" x14ac:dyDescent="0.35">
      <c r="B47" s="122" t="s">
        <v>10</v>
      </c>
      <c r="C47" s="122"/>
      <c r="D47" s="34">
        <v>449.4</v>
      </c>
      <c r="E47" s="1">
        <v>358.9</v>
      </c>
      <c r="F47" s="1">
        <v>804.1</v>
      </c>
      <c r="G47" s="1">
        <v>660.4</v>
      </c>
      <c r="H47" s="1">
        <f>H45-H46</f>
        <v>772.5</v>
      </c>
    </row>
    <row r="48" spans="1:10" x14ac:dyDescent="0.35">
      <c r="A48" s="118" t="s">
        <v>20</v>
      </c>
      <c r="B48" s="122" t="s">
        <v>36</v>
      </c>
      <c r="C48" s="122"/>
      <c r="D48" s="5">
        <f t="shared" ref="D48:F48" si="11">D44/D45</f>
        <v>-2.7702309334368333E-2</v>
      </c>
      <c r="E48" s="5">
        <f>E44/E45</f>
        <v>-4.4785723478186268E-2</v>
      </c>
      <c r="F48" s="5">
        <f t="shared" si="11"/>
        <v>-0.14687991985115212</v>
      </c>
      <c r="G48" s="5">
        <f>G44/G45</f>
        <v>-6.6596306068601577E-2</v>
      </c>
      <c r="H48" s="5">
        <f>H44/H45</f>
        <v>-0.16999001385175402</v>
      </c>
      <c r="I48" s="135"/>
      <c r="J48" s="137">
        <f>AVERAGE(D48:I48)</f>
        <v>-9.1190854516812456E-2</v>
      </c>
    </row>
    <row r="49" spans="1:10" x14ac:dyDescent="0.35">
      <c r="A49" s="119"/>
      <c r="B49" s="122" t="s">
        <v>35</v>
      </c>
      <c r="C49" s="122"/>
      <c r="D49" s="4">
        <f t="shared" ref="D49:G49" si="12">D44/D47</f>
        <v>-0.12705829995549622</v>
      </c>
      <c r="E49" s="4">
        <f t="shared" si="12"/>
        <v>-0.29088882697130125</v>
      </c>
      <c r="F49" s="4">
        <f t="shared" si="12"/>
        <v>-0.51050864320358158</v>
      </c>
      <c r="G49" s="4">
        <f t="shared" si="12"/>
        <v>-0.28664445790430043</v>
      </c>
      <c r="H49" s="4">
        <f>H44/H47</f>
        <v>-0.68310679611650493</v>
      </c>
      <c r="I49" s="136"/>
      <c r="J49" s="138">
        <f>AVERAGE(D49:I49)</f>
        <v>-0.37964140483023689</v>
      </c>
    </row>
    <row r="51" spans="1:10" x14ac:dyDescent="0.35">
      <c r="A51" s="90" t="s">
        <v>72</v>
      </c>
    </row>
    <row r="52" spans="1:10" x14ac:dyDescent="0.35">
      <c r="F52" s="35"/>
      <c r="G52" s="35"/>
      <c r="H52" s="35"/>
    </row>
    <row r="53" spans="1:10" x14ac:dyDescent="0.35">
      <c r="A53" s="125" t="s">
        <v>37</v>
      </c>
      <c r="B53" s="74"/>
      <c r="C53" s="70"/>
      <c r="D53" s="7">
        <v>2018</v>
      </c>
      <c r="E53" s="7">
        <v>2019</v>
      </c>
      <c r="F53" s="7">
        <v>2020</v>
      </c>
      <c r="G53" s="7">
        <v>2021</v>
      </c>
      <c r="H53" s="7">
        <v>2022</v>
      </c>
      <c r="J53" s="62" t="s">
        <v>48</v>
      </c>
    </row>
    <row r="54" spans="1:10" x14ac:dyDescent="0.35">
      <c r="A54" s="126"/>
      <c r="B54" s="69"/>
      <c r="C54" s="71"/>
      <c r="D54" s="6">
        <v>551.6</v>
      </c>
      <c r="E54" s="6">
        <v>567.5</v>
      </c>
      <c r="F54" s="6">
        <v>889.5</v>
      </c>
      <c r="G54" s="6">
        <v>867.9</v>
      </c>
      <c r="H54" s="6">
        <v>1125.4000000000001</v>
      </c>
      <c r="J54" s="61"/>
    </row>
    <row r="55" spans="1:10" x14ac:dyDescent="0.35">
      <c r="A55" s="24"/>
      <c r="B55" s="69"/>
      <c r="C55" s="72"/>
      <c r="D55" s="1">
        <v>815.4</v>
      </c>
      <c r="E55" s="1">
        <v>858.2</v>
      </c>
      <c r="F55" s="1">
        <v>808.3</v>
      </c>
      <c r="G55" s="1">
        <v>905.2</v>
      </c>
      <c r="H55" s="1">
        <v>1041.9000000000001</v>
      </c>
      <c r="J55" s="61"/>
    </row>
    <row r="56" spans="1:10" x14ac:dyDescent="0.35">
      <c r="A56" s="24"/>
      <c r="B56" s="69"/>
      <c r="J56" s="61"/>
    </row>
    <row r="57" spans="1:10" x14ac:dyDescent="0.35">
      <c r="A57" s="21"/>
      <c r="B57" s="75"/>
      <c r="C57" s="73"/>
      <c r="D57" s="60">
        <f t="shared" ref="D57:F57" si="13">D54/D55</f>
        <v>0.67647780230561694</v>
      </c>
      <c r="E57" s="60">
        <f t="shared" si="13"/>
        <v>0.66126776975064083</v>
      </c>
      <c r="F57" s="60">
        <f t="shared" si="13"/>
        <v>1.1004577508350861</v>
      </c>
      <c r="G57" s="60">
        <f t="shared" ref="G57:H57" si="14">G54/G55</f>
        <v>0.95879363676535567</v>
      </c>
      <c r="H57" s="60">
        <f t="shared" si="14"/>
        <v>1.0801420481812074</v>
      </c>
      <c r="J57" s="41">
        <f>AVERAGE(D57:I57)</f>
        <v>0.89542780156758151</v>
      </c>
    </row>
    <row r="58" spans="1:10" x14ac:dyDescent="0.35">
      <c r="J58" s="61"/>
    </row>
    <row r="59" spans="1:10" x14ac:dyDescent="0.35">
      <c r="D59">
        <v>2018</v>
      </c>
      <c r="E59">
        <v>2019</v>
      </c>
      <c r="F59">
        <v>2020</v>
      </c>
      <c r="G59">
        <v>2021</v>
      </c>
      <c r="H59">
        <v>2022</v>
      </c>
      <c r="J59" s="61"/>
    </row>
    <row r="60" spans="1:10" x14ac:dyDescent="0.35">
      <c r="A60" s="125" t="s">
        <v>38</v>
      </c>
      <c r="B60" s="74"/>
      <c r="C60" s="71"/>
      <c r="D60" s="6">
        <v>386.3</v>
      </c>
      <c r="E60" s="6">
        <v>366.8</v>
      </c>
      <c r="F60" s="6">
        <v>682.1</v>
      </c>
      <c r="G60" s="6">
        <v>670.1</v>
      </c>
      <c r="H60" s="6">
        <v>839.2</v>
      </c>
      <c r="J60" s="61"/>
    </row>
    <row r="61" spans="1:10" x14ac:dyDescent="0.35">
      <c r="A61" s="126"/>
      <c r="B61" s="69"/>
      <c r="C61" s="72"/>
      <c r="D61" s="1">
        <v>815.4</v>
      </c>
      <c r="E61" s="1">
        <v>858.2</v>
      </c>
      <c r="F61" s="1">
        <v>808.3</v>
      </c>
      <c r="G61" s="1">
        <v>905.2</v>
      </c>
      <c r="H61" s="1">
        <v>1041.9000000000001</v>
      </c>
      <c r="J61" s="61"/>
    </row>
    <row r="62" spans="1:10" x14ac:dyDescent="0.35">
      <c r="A62" s="24"/>
      <c r="B62" s="69"/>
      <c r="J62" s="61"/>
    </row>
    <row r="63" spans="1:10" x14ac:dyDescent="0.35">
      <c r="A63" s="21"/>
      <c r="B63" s="75"/>
      <c r="C63" s="73"/>
      <c r="D63" s="38">
        <f t="shared" ref="D63:F63" si="15">D60/D61</f>
        <v>0.47375521216580824</v>
      </c>
      <c r="E63" s="38">
        <f t="shared" si="15"/>
        <v>0.42740619902120719</v>
      </c>
      <c r="F63" s="38">
        <f t="shared" si="15"/>
        <v>0.84386985030310535</v>
      </c>
      <c r="G63" s="38">
        <f t="shared" ref="G63:H63" si="16">G60/G61</f>
        <v>0.74027839151568708</v>
      </c>
      <c r="H63" s="38">
        <f t="shared" si="16"/>
        <v>0.80545157884633845</v>
      </c>
      <c r="J63" s="41">
        <f>AVERAGE(D63:I63)</f>
        <v>0.65815224637042924</v>
      </c>
    </row>
    <row r="64" spans="1:10" x14ac:dyDescent="0.35">
      <c r="J64" s="61"/>
    </row>
    <row r="65" spans="1:10" x14ac:dyDescent="0.35">
      <c r="J65" s="61"/>
    </row>
    <row r="66" spans="1:10" ht="14.5" customHeight="1" x14ac:dyDescent="0.35">
      <c r="A66" s="125" t="s">
        <v>39</v>
      </c>
      <c r="B66" s="74"/>
      <c r="C66" s="71"/>
      <c r="D66" s="6">
        <v>144.6</v>
      </c>
      <c r="E66" s="6">
        <v>107.9</v>
      </c>
      <c r="F66" s="6">
        <v>489.4</v>
      </c>
      <c r="G66" s="6">
        <v>418.9</v>
      </c>
      <c r="H66" s="6">
        <v>583.79999999999995</v>
      </c>
      <c r="J66" s="61"/>
    </row>
    <row r="67" spans="1:10" x14ac:dyDescent="0.35">
      <c r="A67" s="126"/>
      <c r="B67" s="69"/>
      <c r="C67" s="72"/>
      <c r="D67" s="1">
        <v>815.4</v>
      </c>
      <c r="E67" s="1">
        <v>858.2</v>
      </c>
      <c r="F67" s="1">
        <v>808.3</v>
      </c>
      <c r="G67" s="1">
        <v>905.2</v>
      </c>
      <c r="H67" s="1">
        <v>1041.9000000000001</v>
      </c>
      <c r="J67" s="61"/>
    </row>
    <row r="68" spans="1:10" x14ac:dyDescent="0.35">
      <c r="A68" s="24"/>
      <c r="B68" s="69"/>
      <c r="J68" s="61"/>
    </row>
    <row r="69" spans="1:10" x14ac:dyDescent="0.35">
      <c r="A69" s="21"/>
      <c r="B69" s="75"/>
      <c r="C69" s="73"/>
      <c r="D69" s="38">
        <f t="shared" ref="D69:F69" si="17">D66/D67</f>
        <v>0.17733627667402502</v>
      </c>
      <c r="E69" s="38">
        <f t="shared" si="17"/>
        <v>0.12572826846888838</v>
      </c>
      <c r="F69" s="38">
        <f t="shared" si="17"/>
        <v>0.60546826673264875</v>
      </c>
      <c r="G69" s="38">
        <f t="shared" ref="G69:H69" si="18">G66/G67</f>
        <v>0.46277065841802911</v>
      </c>
      <c r="H69" s="38">
        <f t="shared" si="18"/>
        <v>0.56032248776274107</v>
      </c>
      <c r="J69" s="41">
        <f>AVERAGE(D69:H69)</f>
        <v>0.38632519161126649</v>
      </c>
    </row>
    <row r="71" spans="1:10" s="47" customFormat="1" x14ac:dyDescent="0.35">
      <c r="A71" s="76" t="s">
        <v>12</v>
      </c>
    </row>
    <row r="72" spans="1:10" x14ac:dyDescent="0.35">
      <c r="C72" s="7"/>
      <c r="D72" s="7">
        <v>2018</v>
      </c>
      <c r="E72" s="7">
        <v>2019</v>
      </c>
      <c r="F72" s="7">
        <v>2020</v>
      </c>
      <c r="G72" s="7">
        <v>2021</v>
      </c>
      <c r="H72" s="7">
        <v>2022</v>
      </c>
    </row>
    <row r="73" spans="1:10" ht="22" customHeight="1" x14ac:dyDescent="0.35">
      <c r="A73" s="125" t="s">
        <v>41</v>
      </c>
      <c r="B73" s="77"/>
      <c r="C73" s="71"/>
      <c r="D73" s="6">
        <v>241.6</v>
      </c>
      <c r="E73" s="6">
        <v>251.5</v>
      </c>
      <c r="F73" s="6">
        <v>178.8</v>
      </c>
      <c r="G73" s="6">
        <v>245.5</v>
      </c>
      <c r="H73" s="6">
        <v>252</v>
      </c>
    </row>
    <row r="74" spans="1:10" x14ac:dyDescent="0.35">
      <c r="A74" s="126"/>
      <c r="B74" s="78"/>
      <c r="C74" s="71"/>
      <c r="D74" s="37">
        <f>SUM(1096.5/365)</f>
        <v>3.004109589041096</v>
      </c>
      <c r="E74" s="37">
        <f>SUM(997.3/365)</f>
        <v>2.7323287671232874</v>
      </c>
      <c r="F74" s="37">
        <f>SUM(611.8/365)</f>
        <v>1.6761643835616438</v>
      </c>
      <c r="G74" s="37">
        <f>SUM(1095.3/365)</f>
        <v>3.0008219178082189</v>
      </c>
      <c r="H74" s="37">
        <f>SUM(1381.5/365)</f>
        <v>3.7849315068493152</v>
      </c>
    </row>
    <row r="75" spans="1:10" x14ac:dyDescent="0.35">
      <c r="A75" s="24"/>
      <c r="B75" s="69"/>
    </row>
    <row r="76" spans="1:10" x14ac:dyDescent="0.35">
      <c r="A76" s="21"/>
      <c r="B76" s="75"/>
      <c r="C76" s="73"/>
      <c r="D76" s="39">
        <f>D73/D74</f>
        <v>80.423164614683074</v>
      </c>
      <c r="E76" s="39">
        <f t="shared" ref="E76:F76" si="19">E73/E74</f>
        <v>92.046024265516905</v>
      </c>
      <c r="F76" s="39">
        <f t="shared" si="19"/>
        <v>106.67211507028442</v>
      </c>
      <c r="G76" s="39">
        <f t="shared" ref="G76" si="20">G73/G74</f>
        <v>81.810919382817502</v>
      </c>
      <c r="H76" s="39">
        <f>H73/H74</f>
        <v>66.579804560260584</v>
      </c>
      <c r="J76" s="45">
        <f>AVERAGE(D76:H76)</f>
        <v>85.506405578712489</v>
      </c>
    </row>
    <row r="78" spans="1:10" x14ac:dyDescent="0.35">
      <c r="B78" s="35"/>
      <c r="C78" s="40"/>
      <c r="D78" s="40"/>
      <c r="E78" s="40"/>
      <c r="F78" s="40"/>
      <c r="G78" s="40"/>
      <c r="H78" s="40"/>
    </row>
    <row r="79" spans="1:10" x14ac:dyDescent="0.35">
      <c r="A79" s="129" t="s">
        <v>42</v>
      </c>
      <c r="B79" s="79"/>
      <c r="C79" s="71"/>
      <c r="D79" s="6">
        <v>660.7</v>
      </c>
      <c r="E79" s="6">
        <v>642.70000000000005</v>
      </c>
      <c r="F79" s="6">
        <v>500.7</v>
      </c>
      <c r="G79" s="6">
        <v>751.6</v>
      </c>
      <c r="H79" s="6">
        <v>930.8</v>
      </c>
    </row>
    <row r="80" spans="1:10" x14ac:dyDescent="0.35">
      <c r="A80" s="130"/>
      <c r="B80" s="80"/>
      <c r="C80" s="72"/>
      <c r="D80" s="1">
        <f>SUM((165.3+127.8)/2)</f>
        <v>146.55000000000001</v>
      </c>
      <c r="E80" s="1">
        <f>SUM((200.7+165.3)/2)</f>
        <v>183</v>
      </c>
      <c r="F80" s="1">
        <f>SUM((200.7+207.4)/2)</f>
        <v>204.05</v>
      </c>
      <c r="G80" s="1">
        <f>SUM((196.8+207.4)/2)</f>
        <v>202.10000000000002</v>
      </c>
      <c r="H80" s="1">
        <f>SUM((286.2+196.8)/2)</f>
        <v>241.5</v>
      </c>
    </row>
    <row r="81" spans="1:10" x14ac:dyDescent="0.35">
      <c r="A81" s="24"/>
      <c r="B81" s="69"/>
    </row>
    <row r="82" spans="1:10" x14ac:dyDescent="0.35">
      <c r="A82" s="21"/>
      <c r="B82" s="75"/>
      <c r="C82" s="73"/>
      <c r="D82" s="38">
        <f>D79/D80</f>
        <v>4.5083589218696689</v>
      </c>
      <c r="E82" s="38">
        <f t="shared" ref="E82:F82" si="21">E79/E80</f>
        <v>3.5120218579234974</v>
      </c>
      <c r="F82" s="38">
        <f t="shared" si="21"/>
        <v>2.4538103406027933</v>
      </c>
      <c r="G82" s="38">
        <f t="shared" ref="G82:H82" si="22">G79/G80</f>
        <v>3.7189510143493316</v>
      </c>
      <c r="H82" s="38">
        <f t="shared" si="22"/>
        <v>3.8542443064182192</v>
      </c>
      <c r="J82" s="41">
        <f>AVERAGE(D82:H82)</f>
        <v>3.6094772882327022</v>
      </c>
    </row>
    <row r="85" spans="1:10" ht="18" customHeight="1" x14ac:dyDescent="0.35">
      <c r="A85" s="123" t="s">
        <v>43</v>
      </c>
      <c r="B85" s="77"/>
      <c r="C85" s="71"/>
      <c r="D85" s="6">
        <v>708.30000000000007</v>
      </c>
      <c r="E85" s="6">
        <v>711.5</v>
      </c>
      <c r="F85" s="6">
        <v>586.4</v>
      </c>
      <c r="G85" s="6">
        <v>730.8</v>
      </c>
      <c r="H85" s="6">
        <v>885.4</v>
      </c>
    </row>
    <row r="86" spans="1:10" x14ac:dyDescent="0.35">
      <c r="A86" s="127"/>
      <c r="B86" s="42"/>
      <c r="C86" s="72"/>
      <c r="D86" s="41">
        <f>SUM(D79/365)</f>
        <v>1.8101369863013699</v>
      </c>
      <c r="E86" s="41">
        <f t="shared" ref="E86:F86" si="23">SUM(E79/365)</f>
        <v>1.7608219178082194</v>
      </c>
      <c r="F86" s="41">
        <f t="shared" si="23"/>
        <v>1.3717808219178083</v>
      </c>
      <c r="G86" s="41">
        <f>SUM(G79/365)</f>
        <v>2.0591780821917807</v>
      </c>
      <c r="H86" s="41">
        <f>SUM(H79/365)</f>
        <v>2.5501369863013696</v>
      </c>
      <c r="J86" s="45">
        <f>AVERAGE(G88:H88)</f>
        <v>351.04795859650676</v>
      </c>
    </row>
    <row r="87" spans="1:10" x14ac:dyDescent="0.35">
      <c r="A87" s="24"/>
      <c r="B87" s="69"/>
    </row>
    <row r="88" spans="1:10" x14ac:dyDescent="0.35">
      <c r="A88" s="21"/>
      <c r="B88" s="75"/>
      <c r="C88" s="73"/>
      <c r="D88" s="39">
        <f>D85/D86</f>
        <v>391.29635235356443</v>
      </c>
      <c r="E88" s="39">
        <f>E85/E86</f>
        <v>404.07266220631703</v>
      </c>
      <c r="F88" s="39">
        <f>F85/F86</f>
        <v>427.47353704813258</v>
      </c>
      <c r="G88" s="39">
        <f>G85/G86</f>
        <v>354.89888238424692</v>
      </c>
      <c r="H88" s="39">
        <f>H85/H86</f>
        <v>347.19703480876666</v>
      </c>
    </row>
    <row r="90" spans="1:10" x14ac:dyDescent="0.35">
      <c r="A90" s="90" t="s">
        <v>65</v>
      </c>
    </row>
    <row r="91" spans="1:10" x14ac:dyDescent="0.35">
      <c r="B91" s="8"/>
      <c r="D91" s="7">
        <v>2018</v>
      </c>
      <c r="E91" s="7">
        <v>2019</v>
      </c>
      <c r="F91" s="7">
        <v>2020</v>
      </c>
      <c r="G91" s="7">
        <v>2021</v>
      </c>
      <c r="H91" s="7">
        <v>2022</v>
      </c>
    </row>
    <row r="92" spans="1:10" x14ac:dyDescent="0.35">
      <c r="A92" s="123" t="s">
        <v>44</v>
      </c>
      <c r="B92" s="63"/>
      <c r="C92" s="64"/>
      <c r="D92" s="24">
        <v>-75.400000000000034</v>
      </c>
      <c r="E92" s="3">
        <v>-87.100000000000065</v>
      </c>
      <c r="F92" s="3">
        <v>-443.3</v>
      </c>
      <c r="G92" s="3">
        <v>-181.60000000000008</v>
      </c>
      <c r="H92" s="69">
        <v>-521.20000000000005</v>
      </c>
    </row>
    <row r="93" spans="1:10" x14ac:dyDescent="0.35">
      <c r="A93" s="127"/>
      <c r="B93" s="65"/>
      <c r="C93" s="66"/>
      <c r="D93" s="24">
        <v>202.1</v>
      </c>
      <c r="E93" s="3">
        <v>228</v>
      </c>
      <c r="F93" s="3">
        <v>77.2</v>
      </c>
      <c r="G93" s="3">
        <v>115.5</v>
      </c>
      <c r="H93" s="69">
        <v>424.7</v>
      </c>
    </row>
    <row r="94" spans="1:10" x14ac:dyDescent="0.35">
      <c r="A94" s="21"/>
      <c r="B94" s="67"/>
      <c r="C94" s="68"/>
      <c r="D94" s="38">
        <f>(D92/D93)</f>
        <v>-0.37308263236021788</v>
      </c>
      <c r="E94" s="38">
        <f t="shared" ref="E94:H94" si="24">(E92/E93)</f>
        <v>-0.38201754385964942</v>
      </c>
      <c r="F94" s="38">
        <f t="shared" si="24"/>
        <v>-5.7422279792746114</v>
      </c>
      <c r="G94" s="38">
        <f t="shared" si="24"/>
        <v>-1.572294372294373</v>
      </c>
      <c r="H94" s="38">
        <f t="shared" si="24"/>
        <v>-1.2272192135625148</v>
      </c>
      <c r="J94" s="41">
        <f>AVERAGE(D94:H94)</f>
        <v>-1.8593683482702734</v>
      </c>
    </row>
    <row r="95" spans="1:10" x14ac:dyDescent="0.35">
      <c r="B95" s="8"/>
      <c r="C95" s="8"/>
    </row>
    <row r="96" spans="1:10" x14ac:dyDescent="0.35">
      <c r="A96" s="128" t="s">
        <v>46</v>
      </c>
      <c r="B96" s="81"/>
      <c r="C96" s="64"/>
      <c r="D96" s="23">
        <v>-75.400000000000034</v>
      </c>
      <c r="E96" s="15">
        <v>-87.100000000000065</v>
      </c>
      <c r="F96" s="15">
        <v>-443.3</v>
      </c>
      <c r="G96" s="15">
        <v>-181.60000000000008</v>
      </c>
      <c r="H96" s="74">
        <v>-521.20000000000005</v>
      </c>
    </row>
    <row r="97" spans="1:8" x14ac:dyDescent="0.35">
      <c r="A97" s="128"/>
      <c r="B97" s="65"/>
      <c r="C97" s="66"/>
      <c r="D97" s="24">
        <v>0</v>
      </c>
      <c r="E97" s="32">
        <v>0</v>
      </c>
      <c r="F97" s="32">
        <v>0</v>
      </c>
      <c r="G97" s="32">
        <v>0</v>
      </c>
      <c r="H97" s="69">
        <v>0</v>
      </c>
    </row>
    <row r="98" spans="1:8" x14ac:dyDescent="0.35">
      <c r="A98" s="21"/>
      <c r="B98" s="67"/>
      <c r="C98" s="68"/>
      <c r="D98" s="7">
        <v>0</v>
      </c>
      <c r="E98" s="7">
        <v>0</v>
      </c>
      <c r="F98" s="7">
        <v>0</v>
      </c>
      <c r="G98" s="7">
        <v>0</v>
      </c>
      <c r="H98" s="7">
        <v>0</v>
      </c>
    </row>
    <row r="99" spans="1:8" s="46" customFormat="1" x14ac:dyDescent="0.35">
      <c r="B99" s="8"/>
      <c r="C99" s="8"/>
      <c r="D99" s="32"/>
      <c r="E99" s="32"/>
      <c r="F99" s="32"/>
      <c r="G99" s="32"/>
      <c r="H99" s="32"/>
    </row>
    <row r="100" spans="1:8" ht="14.5" customHeight="1" x14ac:dyDescent="0.35">
      <c r="A100" s="123" t="s">
        <v>45</v>
      </c>
      <c r="B100" s="63"/>
      <c r="C100" s="82"/>
      <c r="D100" s="83">
        <v>2.2236516575952501</v>
      </c>
      <c r="E100" s="84">
        <v>1.5741228070175444</v>
      </c>
      <c r="F100" s="84">
        <v>10.415803108808291</v>
      </c>
      <c r="G100" s="84">
        <v>5.7177489177489189</v>
      </c>
      <c r="H100" s="85">
        <v>1.818931010124794</v>
      </c>
    </row>
    <row r="101" spans="1:8" x14ac:dyDescent="0.35">
      <c r="A101" s="127"/>
      <c r="B101" s="65"/>
      <c r="C101" s="66"/>
      <c r="D101" s="139">
        <v>-0.37308263236021788</v>
      </c>
      <c r="E101" s="140">
        <v>-0.38201754385964942</v>
      </c>
      <c r="F101" s="140">
        <v>-5.7422279792746114</v>
      </c>
      <c r="G101" s="140">
        <v>-1.572294372294373</v>
      </c>
      <c r="H101" s="141">
        <v>-1.2272192135625148</v>
      </c>
    </row>
    <row r="102" spans="1:8" x14ac:dyDescent="0.35">
      <c r="A102" s="21"/>
      <c r="B102" s="67"/>
      <c r="C102" s="68"/>
      <c r="D102" s="39">
        <f>(D100/D101)</f>
        <v>-5.96021220159151</v>
      </c>
      <c r="E102" s="39">
        <f t="shared" ref="E102:H102" si="25">(E100/E101)</f>
        <v>-4.1205510907003422</v>
      </c>
      <c r="F102" s="39">
        <f t="shared" si="25"/>
        <v>-1.8138957816377173</v>
      </c>
      <c r="G102" s="39">
        <f t="shared" si="25"/>
        <v>-3.6365638766519814</v>
      </c>
      <c r="H102" s="39">
        <f t="shared" si="25"/>
        <v>-1.4821565617805064</v>
      </c>
    </row>
    <row r="103" spans="1:8" x14ac:dyDescent="0.35">
      <c r="B103" s="8"/>
      <c r="C103" s="8"/>
      <c r="D103" s="23"/>
      <c r="E103" s="15"/>
      <c r="F103" s="15"/>
      <c r="G103" s="15"/>
      <c r="H103" s="74"/>
    </row>
    <row r="104" spans="1:8" x14ac:dyDescent="0.35">
      <c r="A104" s="123" t="s">
        <v>47</v>
      </c>
      <c r="B104" s="63"/>
      <c r="C104" s="86"/>
      <c r="D104" s="23"/>
      <c r="E104" s="15"/>
      <c r="F104" s="15"/>
      <c r="G104" s="15"/>
      <c r="H104" s="74"/>
    </row>
    <row r="105" spans="1:8" x14ac:dyDescent="0.35">
      <c r="A105" s="127"/>
      <c r="B105" s="65"/>
      <c r="C105" s="3"/>
      <c r="D105" s="87">
        <v>2.2236516575952501</v>
      </c>
      <c r="E105" s="88">
        <v>1.5741228070175444</v>
      </c>
      <c r="F105" s="88">
        <v>10.415803108808291</v>
      </c>
      <c r="G105" s="88">
        <v>5.7177489177489189</v>
      </c>
      <c r="H105" s="89">
        <v>1.818931010124794</v>
      </c>
    </row>
    <row r="106" spans="1:8" x14ac:dyDescent="0.35">
      <c r="A106" s="21"/>
      <c r="B106" s="16"/>
      <c r="C106" s="16"/>
      <c r="D106" s="7">
        <v>0</v>
      </c>
      <c r="E106" s="7">
        <v>0</v>
      </c>
      <c r="F106" s="7">
        <v>0</v>
      </c>
      <c r="G106" s="7">
        <v>0</v>
      </c>
      <c r="H106" s="7">
        <v>0</v>
      </c>
    </row>
    <row r="109" spans="1:8" ht="14.5" customHeight="1" x14ac:dyDescent="0.35">
      <c r="D109" s="7">
        <v>2018</v>
      </c>
      <c r="E109" s="7">
        <v>2019</v>
      </c>
      <c r="F109" s="7">
        <v>2020</v>
      </c>
      <c r="G109" s="7">
        <v>2021</v>
      </c>
      <c r="H109" s="7">
        <v>2022</v>
      </c>
    </row>
    <row r="110" spans="1:8" ht="14.5" customHeight="1" x14ac:dyDescent="0.35">
      <c r="A110" s="123" t="s">
        <v>66</v>
      </c>
      <c r="B110" s="15"/>
      <c r="C110" s="74"/>
      <c r="D110" s="95">
        <v>0.63926794027933853</v>
      </c>
      <c r="E110" s="96">
        <v>0.73858256245902831</v>
      </c>
      <c r="F110" s="96">
        <v>0.5952177196073497</v>
      </c>
      <c r="G110" s="96">
        <v>0.65911319878180974</v>
      </c>
      <c r="H110" s="97">
        <v>0.62543638479441432</v>
      </c>
    </row>
    <row r="111" spans="1:8" s="46" customFormat="1" x14ac:dyDescent="0.35">
      <c r="A111" s="124"/>
      <c r="B111" s="16"/>
      <c r="C111" s="75"/>
      <c r="D111" s="104">
        <v>0.63926794027933853</v>
      </c>
      <c r="E111" s="105">
        <v>0.73858256245902831</v>
      </c>
      <c r="F111" s="105">
        <v>0.5952177196073497</v>
      </c>
      <c r="G111" s="105">
        <v>0.65911319878180974</v>
      </c>
      <c r="H111" s="106">
        <v>0.62543638479441432</v>
      </c>
    </row>
    <row r="112" spans="1:8" x14ac:dyDescent="0.35">
      <c r="A112" s="123" t="s">
        <v>67</v>
      </c>
      <c r="B112" s="15"/>
      <c r="C112" s="15"/>
      <c r="D112" s="95">
        <v>3.5865598575878948</v>
      </c>
      <c r="E112" s="96">
        <v>5.216494845360824</v>
      </c>
      <c r="F112" s="96">
        <v>2.4756871035940802</v>
      </c>
      <c r="G112" s="96">
        <v>3.3042095699576017</v>
      </c>
      <c r="H112" s="97">
        <v>3.0185113268608417</v>
      </c>
    </row>
    <row r="113" spans="1:8" s="46" customFormat="1" x14ac:dyDescent="0.35">
      <c r="A113" s="124"/>
      <c r="B113" s="16"/>
      <c r="C113" s="16"/>
      <c r="D113" s="104">
        <v>3.5865598575878948</v>
      </c>
      <c r="E113" s="105">
        <v>5.216494845360824</v>
      </c>
      <c r="F113" s="105">
        <v>2.4756871035940802</v>
      </c>
      <c r="G113" s="105">
        <v>3.3042095699576017</v>
      </c>
      <c r="H113" s="106">
        <v>3.0185113268608417</v>
      </c>
    </row>
    <row r="114" spans="1:8" ht="14.5" customHeight="1" x14ac:dyDescent="0.35">
      <c r="A114" s="123" t="s">
        <v>68</v>
      </c>
      <c r="B114" s="15"/>
      <c r="C114" s="15"/>
      <c r="D114" s="95">
        <v>1.7721406319537159</v>
      </c>
      <c r="E114" s="96">
        <v>2.8252995263304537</v>
      </c>
      <c r="F114" s="96">
        <v>1.4704638726526553</v>
      </c>
      <c r="G114" s="96">
        <v>1.9335251362810417</v>
      </c>
      <c r="H114" s="97">
        <v>1.6697734627831717</v>
      </c>
    </row>
    <row r="115" spans="1:8" s="46" customFormat="1" x14ac:dyDescent="0.35">
      <c r="A115" s="124"/>
      <c r="B115" s="16"/>
      <c r="C115" s="16"/>
      <c r="D115" s="104">
        <v>1.7721406319537159</v>
      </c>
      <c r="E115" s="105">
        <v>2.8252995263304537</v>
      </c>
      <c r="F115" s="105">
        <v>1.4704638726526553</v>
      </c>
      <c r="G115" s="105">
        <v>1.9335251362810417</v>
      </c>
      <c r="H115" s="106">
        <v>1.6697734627831717</v>
      </c>
    </row>
    <row r="116" spans="1:8" x14ac:dyDescent="0.35">
      <c r="A116" s="23" t="s">
        <v>69</v>
      </c>
      <c r="B116" s="15"/>
      <c r="C116" s="15"/>
      <c r="D116" s="98">
        <v>42.2</v>
      </c>
      <c r="E116" s="99">
        <v>52</v>
      </c>
      <c r="F116" s="99">
        <v>82.3</v>
      </c>
      <c r="G116" s="99">
        <v>118</v>
      </c>
      <c r="H116" s="100">
        <v>141.19999999999999</v>
      </c>
    </row>
    <row r="117" spans="1:8" s="46" customFormat="1" x14ac:dyDescent="0.35">
      <c r="A117" s="21"/>
      <c r="B117" s="16"/>
      <c r="C117" s="16"/>
      <c r="D117" s="101"/>
      <c r="E117" s="102"/>
      <c r="F117" s="102"/>
      <c r="G117" s="102"/>
      <c r="H117" s="103"/>
    </row>
    <row r="118" spans="1:8" s="46" customFormat="1" x14ac:dyDescent="0.35">
      <c r="A118" s="123" t="s">
        <v>70</v>
      </c>
      <c r="B118" s="15"/>
      <c r="C118" s="15"/>
      <c r="D118" s="95">
        <f>D9/D116</f>
        <v>1.7251184834123221</v>
      </c>
      <c r="E118" s="96">
        <f>-E9/E116</f>
        <v>0.70576923076923082</v>
      </c>
      <c r="F118" s="96">
        <f>-F9/F116</f>
        <v>3.9234507897934385</v>
      </c>
      <c r="G118" s="96">
        <f>-G9/G116</f>
        <v>0.64830508474576276</v>
      </c>
      <c r="H118" s="97">
        <f>-H9/H116</f>
        <v>1.0042492917847028</v>
      </c>
    </row>
    <row r="119" spans="1:8" x14ac:dyDescent="0.35">
      <c r="A119" s="124"/>
      <c r="B119" s="16"/>
      <c r="C119" s="16"/>
      <c r="D119" s="104">
        <v>1.725118483412321</v>
      </c>
      <c r="E119" s="105">
        <v>0.10384615384615231</v>
      </c>
      <c r="F119" s="105">
        <v>2.7326852976913734</v>
      </c>
      <c r="G119" s="105">
        <v>0.62966101694915311</v>
      </c>
      <c r="H119" s="106">
        <v>0.83498583569405094</v>
      </c>
    </row>
    <row r="138" spans="16:18" ht="26" x14ac:dyDescent="0.6">
      <c r="P138" s="9"/>
      <c r="Q138" s="9"/>
      <c r="R138" s="9"/>
    </row>
  </sheetData>
  <mergeCells count="25">
    <mergeCell ref="A110:A111"/>
    <mergeCell ref="A112:A113"/>
    <mergeCell ref="A114:A115"/>
    <mergeCell ref="A118:A119"/>
    <mergeCell ref="A53:A54"/>
    <mergeCell ref="A92:A93"/>
    <mergeCell ref="A96:A97"/>
    <mergeCell ref="A100:A101"/>
    <mergeCell ref="A104:A105"/>
    <mergeCell ref="A73:A74"/>
    <mergeCell ref="A79:A80"/>
    <mergeCell ref="A85:A86"/>
    <mergeCell ref="A60:A61"/>
    <mergeCell ref="A66:A67"/>
    <mergeCell ref="A48:A49"/>
    <mergeCell ref="B46:C46"/>
    <mergeCell ref="A29:A30"/>
    <mergeCell ref="A34:A35"/>
    <mergeCell ref="A39:A40"/>
    <mergeCell ref="A45:A46"/>
    <mergeCell ref="B44:C44"/>
    <mergeCell ref="B45:C45"/>
    <mergeCell ref="B47:C47"/>
    <mergeCell ref="B48:C48"/>
    <mergeCell ref="B49:C4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showGridLines="0" zoomScale="80" zoomScaleNormal="80" workbookViewId="0">
      <selection activeCell="C32" sqref="C32"/>
    </sheetView>
  </sheetViews>
  <sheetFormatPr defaultRowHeight="14.5" x14ac:dyDescent="0.35"/>
  <cols>
    <col min="1" max="1" width="38.81640625" style="46" customWidth="1"/>
    <col min="2" max="2" width="16.6328125" style="46" customWidth="1"/>
    <col min="3" max="3" width="70.26953125" style="46" customWidth="1"/>
    <col min="4" max="4" width="50.54296875" style="46" customWidth="1"/>
    <col min="5" max="8" width="12.36328125" style="46" customWidth="1"/>
    <col min="9" max="9" width="4.26953125" style="46" customWidth="1"/>
    <col min="10" max="16384" width="8.7265625" style="46"/>
  </cols>
  <sheetData>
    <row r="1" spans="1:1" x14ac:dyDescent="0.35">
      <c r="A1" s="109" t="s">
        <v>75</v>
      </c>
    </row>
    <row r="2" spans="1:1" x14ac:dyDescent="0.35">
      <c r="A2" s="110" t="s">
        <v>77</v>
      </c>
    </row>
    <row r="3" spans="1:1" s="3" customFormat="1" ht="15.5" customHeight="1" x14ac:dyDescent="0.35">
      <c r="A3" s="118" t="s">
        <v>16</v>
      </c>
    </row>
    <row r="4" spans="1:1" s="3" customFormat="1" ht="15.5" customHeight="1" x14ac:dyDescent="0.35">
      <c r="A4" s="119"/>
    </row>
    <row r="5" spans="1:1" s="3" customFormat="1" ht="15.5" customHeight="1" x14ac:dyDescent="0.35">
      <c r="A5" s="118" t="s">
        <v>17</v>
      </c>
    </row>
    <row r="6" spans="1:1" s="3" customFormat="1" ht="15.5" customHeight="1" x14ac:dyDescent="0.35">
      <c r="A6" s="119"/>
    </row>
    <row r="7" spans="1:1" s="3" customFormat="1" ht="15.5" customHeight="1" x14ac:dyDescent="0.35">
      <c r="A7" s="118" t="s">
        <v>18</v>
      </c>
    </row>
    <row r="8" spans="1:1" s="3" customFormat="1" ht="15.5" customHeight="1" x14ac:dyDescent="0.35">
      <c r="A8" s="119"/>
    </row>
    <row r="9" spans="1:1" s="3" customFormat="1" x14ac:dyDescent="0.35">
      <c r="A9" s="118" t="s">
        <v>19</v>
      </c>
    </row>
    <row r="10" spans="1:1" s="3" customFormat="1" x14ac:dyDescent="0.35">
      <c r="A10" s="119"/>
    </row>
    <row r="11" spans="1:1" s="3" customFormat="1" x14ac:dyDescent="0.35">
      <c r="A11" s="118" t="s">
        <v>20</v>
      </c>
    </row>
    <row r="12" spans="1:1" s="3" customFormat="1" x14ac:dyDescent="0.35">
      <c r="A12" s="119"/>
    </row>
    <row r="13" spans="1:1" s="3" customFormat="1" x14ac:dyDescent="0.35">
      <c r="A13" s="108" t="s">
        <v>72</v>
      </c>
    </row>
    <row r="14" spans="1:1" s="3" customFormat="1" x14ac:dyDescent="0.35">
      <c r="A14" s="118" t="s">
        <v>37</v>
      </c>
    </row>
    <row r="15" spans="1:1" s="3" customFormat="1" x14ac:dyDescent="0.35">
      <c r="A15" s="119"/>
    </row>
    <row r="16" spans="1:1" s="3" customFormat="1" x14ac:dyDescent="0.35">
      <c r="A16" s="118" t="s">
        <v>38</v>
      </c>
    </row>
    <row r="17" spans="1:1" s="3" customFormat="1" x14ac:dyDescent="0.35">
      <c r="A17" s="119"/>
    </row>
    <row r="18" spans="1:1" s="3" customFormat="1" ht="14.5" customHeight="1" x14ac:dyDescent="0.35">
      <c r="A18" s="118" t="s">
        <v>39</v>
      </c>
    </row>
    <row r="19" spans="1:1" s="3" customFormat="1" x14ac:dyDescent="0.35">
      <c r="A19" s="119"/>
    </row>
    <row r="20" spans="1:1" s="32" customFormat="1" x14ac:dyDescent="0.35">
      <c r="A20" s="108" t="s">
        <v>12</v>
      </c>
    </row>
    <row r="21" spans="1:1" s="3" customFormat="1" ht="22" customHeight="1" x14ac:dyDescent="0.35">
      <c r="A21" s="118" t="s">
        <v>41</v>
      </c>
    </row>
    <row r="22" spans="1:1" s="3" customFormat="1" x14ac:dyDescent="0.35">
      <c r="A22" s="119"/>
    </row>
    <row r="23" spans="1:1" s="3" customFormat="1" x14ac:dyDescent="0.35">
      <c r="A23" s="133" t="s">
        <v>42</v>
      </c>
    </row>
    <row r="24" spans="1:1" s="3" customFormat="1" x14ac:dyDescent="0.35">
      <c r="A24" s="134"/>
    </row>
    <row r="25" spans="1:1" s="3" customFormat="1" ht="18" customHeight="1" x14ac:dyDescent="0.35">
      <c r="A25" s="131" t="s">
        <v>43</v>
      </c>
    </row>
    <row r="26" spans="1:1" s="3" customFormat="1" x14ac:dyDescent="0.35">
      <c r="A26" s="132"/>
    </row>
    <row r="27" spans="1:1" s="3" customFormat="1" x14ac:dyDescent="0.35">
      <c r="A27" s="108" t="s">
        <v>65</v>
      </c>
    </row>
    <row r="28" spans="1:1" s="3" customFormat="1" x14ac:dyDescent="0.35">
      <c r="A28" s="131" t="s">
        <v>44</v>
      </c>
    </row>
    <row r="29" spans="1:1" s="3" customFormat="1" x14ac:dyDescent="0.35">
      <c r="A29" s="132"/>
    </row>
    <row r="30" spans="1:1" s="3" customFormat="1" x14ac:dyDescent="0.35">
      <c r="A30" s="131" t="s">
        <v>46</v>
      </c>
    </row>
    <row r="31" spans="1:1" s="3" customFormat="1" x14ac:dyDescent="0.35">
      <c r="A31" s="132"/>
    </row>
    <row r="32" spans="1:1" s="3" customFormat="1" ht="14.5" customHeight="1" x14ac:dyDescent="0.35">
      <c r="A32" s="131" t="s">
        <v>45</v>
      </c>
    </row>
    <row r="33" spans="1:2" s="3" customFormat="1" x14ac:dyDescent="0.35">
      <c r="A33" s="132"/>
    </row>
    <row r="34" spans="1:2" s="3" customFormat="1" x14ac:dyDescent="0.35">
      <c r="A34" s="131" t="s">
        <v>47</v>
      </c>
    </row>
    <row r="35" spans="1:2" s="3" customFormat="1" x14ac:dyDescent="0.35">
      <c r="A35" s="132"/>
    </row>
    <row r="36" spans="1:2" s="3" customFormat="1" ht="14.5" customHeight="1" x14ac:dyDescent="0.35">
      <c r="A36" s="108" t="s">
        <v>76</v>
      </c>
    </row>
    <row r="37" spans="1:2" s="3" customFormat="1" ht="14.5" customHeight="1" x14ac:dyDescent="0.35">
      <c r="A37" s="131" t="s">
        <v>66</v>
      </c>
    </row>
    <row r="38" spans="1:2" s="3" customFormat="1" x14ac:dyDescent="0.35">
      <c r="A38" s="132"/>
    </row>
    <row r="39" spans="1:2" s="3" customFormat="1" x14ac:dyDescent="0.35">
      <c r="A39" s="131" t="s">
        <v>67</v>
      </c>
    </row>
    <row r="40" spans="1:2" s="3" customFormat="1" x14ac:dyDescent="0.35">
      <c r="A40" s="132"/>
    </row>
    <row r="41" spans="1:2" s="3" customFormat="1" ht="14.5" customHeight="1" x14ac:dyDescent="0.35">
      <c r="A41" s="131" t="s">
        <v>68</v>
      </c>
    </row>
    <row r="42" spans="1:2" s="3" customFormat="1" x14ac:dyDescent="0.35">
      <c r="A42" s="132"/>
    </row>
    <row r="43" spans="1:2" s="3" customFormat="1" x14ac:dyDescent="0.35">
      <c r="A43" s="131" t="s">
        <v>70</v>
      </c>
    </row>
    <row r="44" spans="1:2" s="3" customFormat="1" x14ac:dyDescent="0.35">
      <c r="A44" s="132"/>
    </row>
    <row r="45" spans="1:2" s="3" customFormat="1" x14ac:dyDescent="0.35"/>
    <row r="46" spans="1:2" s="3" customFormat="1" x14ac:dyDescent="0.35"/>
    <row r="47" spans="1:2" x14ac:dyDescent="0.35">
      <c r="B47" s="17" t="s">
        <v>78</v>
      </c>
    </row>
    <row r="48" spans="1:2" ht="7" customHeight="1" x14ac:dyDescent="0.35"/>
    <row r="49" spans="2:9" x14ac:dyDescent="0.35">
      <c r="B49" s="7" t="s">
        <v>79</v>
      </c>
      <c r="C49" s="7" t="s">
        <v>81</v>
      </c>
    </row>
    <row r="50" spans="2:9" ht="83" customHeight="1" x14ac:dyDescent="0.35">
      <c r="B50" s="113" t="s">
        <v>80</v>
      </c>
      <c r="C50" s="115" t="s">
        <v>85</v>
      </c>
    </row>
    <row r="51" spans="2:9" ht="44" customHeight="1" x14ac:dyDescent="0.35">
      <c r="B51" s="117" t="s">
        <v>86</v>
      </c>
      <c r="C51" s="115" t="s">
        <v>92</v>
      </c>
    </row>
    <row r="52" spans="2:9" ht="85" customHeight="1" x14ac:dyDescent="0.35">
      <c r="B52" s="117" t="s">
        <v>82</v>
      </c>
      <c r="C52" s="114" t="s">
        <v>87</v>
      </c>
    </row>
    <row r="53" spans="2:9" ht="43.5" x14ac:dyDescent="0.35">
      <c r="B53" s="117" t="s">
        <v>83</v>
      </c>
      <c r="C53" s="115" t="s">
        <v>88</v>
      </c>
    </row>
    <row r="54" spans="2:9" x14ac:dyDescent="0.35">
      <c r="B54" s="117" t="s">
        <v>84</v>
      </c>
      <c r="C54" s="1" t="s">
        <v>89</v>
      </c>
    </row>
    <row r="55" spans="2:9" ht="58" x14ac:dyDescent="0.35">
      <c r="B55" s="117" t="s">
        <v>21</v>
      </c>
      <c r="C55" s="112" t="s">
        <v>90</v>
      </c>
    </row>
    <row r="56" spans="2:9" ht="78.5" customHeight="1" x14ac:dyDescent="0.35">
      <c r="B56" s="117" t="s">
        <v>91</v>
      </c>
      <c r="C56" s="115" t="s">
        <v>95</v>
      </c>
    </row>
    <row r="57" spans="2:9" ht="58.5" customHeight="1" x14ac:dyDescent="0.35">
      <c r="B57" s="113" t="s">
        <v>93</v>
      </c>
      <c r="C57" s="115" t="s">
        <v>94</v>
      </c>
    </row>
    <row r="63" spans="2:9" ht="26" x14ac:dyDescent="0.6">
      <c r="G63" s="9"/>
      <c r="H63" s="9"/>
      <c r="I63" s="9"/>
    </row>
  </sheetData>
  <mergeCells count="19">
    <mergeCell ref="A11:A12"/>
    <mergeCell ref="A14:A15"/>
    <mergeCell ref="A16:A17"/>
    <mergeCell ref="A3:A4"/>
    <mergeCell ref="A5:A6"/>
    <mergeCell ref="A7:A8"/>
    <mergeCell ref="A9:A10"/>
    <mergeCell ref="A43:A44"/>
    <mergeCell ref="A18:A19"/>
    <mergeCell ref="A21:A22"/>
    <mergeCell ref="A23:A24"/>
    <mergeCell ref="A25:A26"/>
    <mergeCell ref="A28:A29"/>
    <mergeCell ref="A30:A31"/>
    <mergeCell ref="A32:A33"/>
    <mergeCell ref="A34:A35"/>
    <mergeCell ref="A37:A38"/>
    <mergeCell ref="A39:A40"/>
    <mergeCell ref="A41:A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60" zoomScaleNormal="60" workbookViewId="0">
      <selection activeCell="AX19" sqref="AX19"/>
    </sheetView>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Ratios</vt:lpstr>
      <vt:lpstr>Calcs</vt:lpstr>
      <vt:lpstr>Research</vt:lpstr>
    </vt:vector>
  </TitlesOfParts>
  <Company>Berry Plastics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Darren Bright</dc:creator>
  <cp:lastModifiedBy>Darren Bright</cp:lastModifiedBy>
  <dcterms:created xsi:type="dcterms:W3CDTF">2023-07-14T15:18:08Z</dcterms:created>
  <dcterms:modified xsi:type="dcterms:W3CDTF">2023-09-28T18:37:44Z</dcterms:modified>
</cp:coreProperties>
</file>