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1134_student_uwtsd_ac_uk/Documents/Year 1/SEM 2 Powertrain/"/>
    </mc:Choice>
  </mc:AlternateContent>
  <xr:revisionPtr revIDLastSave="578" documentId="8_{8CE2D054-C103-4394-87DA-D83F3F942F33}" xr6:coauthVersionLast="47" xr6:coauthVersionMax="47" xr10:uidLastSave="{44407A55-97D6-45F5-89E2-993BB79E84C8}"/>
  <bookViews>
    <workbookView xWindow="28680" yWindow="-120" windowWidth="29040" windowHeight="15840" xr2:uid="{00000000-000D-0000-FFFF-FFFF00000000}"/>
  </bookViews>
  <sheets>
    <sheet name="DYNO DA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R2" i="1"/>
  <c r="F8" i="1"/>
  <c r="F4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7" i="1"/>
  <c r="U18" i="1"/>
  <c r="U19" i="1"/>
  <c r="U20" i="1"/>
  <c r="U21" i="1"/>
  <c r="U38" i="1"/>
  <c r="U39" i="1"/>
  <c r="U40" i="1"/>
  <c r="U41" i="1"/>
  <c r="U58" i="1"/>
  <c r="U59" i="1"/>
  <c r="U60" i="1"/>
  <c r="U61" i="1"/>
  <c r="U74" i="1"/>
  <c r="U75" i="1"/>
  <c r="U78" i="1"/>
  <c r="U79" i="1"/>
  <c r="U80" i="1"/>
  <c r="U81" i="1"/>
  <c r="U7" i="1"/>
  <c r="T7" i="1"/>
  <c r="B8" i="1"/>
  <c r="B11" i="1"/>
  <c r="Q7" i="1"/>
  <c r="P7" i="1"/>
  <c r="R7" i="1" s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O8" i="1"/>
  <c r="O9" i="1"/>
  <c r="O10" i="1"/>
  <c r="O11" i="1"/>
  <c r="O12" i="1"/>
  <c r="O13" i="1"/>
  <c r="O14" i="1"/>
  <c r="O15" i="1"/>
  <c r="O16" i="1"/>
  <c r="O17" i="1"/>
  <c r="O18" i="1"/>
  <c r="N18" i="1" s="1"/>
  <c r="O19" i="1"/>
  <c r="N19" i="1" s="1"/>
  <c r="O20" i="1"/>
  <c r="N20" i="1" s="1"/>
  <c r="O21" i="1"/>
  <c r="N21" i="1" s="1"/>
  <c r="O22" i="1"/>
  <c r="O23" i="1"/>
  <c r="O24" i="1"/>
  <c r="O25" i="1"/>
  <c r="O26" i="1"/>
  <c r="N26" i="1" s="1"/>
  <c r="U26" i="1" s="1"/>
  <c r="O27" i="1"/>
  <c r="O28" i="1"/>
  <c r="O29" i="1"/>
  <c r="O30" i="1"/>
  <c r="O31" i="1"/>
  <c r="O32" i="1"/>
  <c r="O33" i="1"/>
  <c r="O34" i="1"/>
  <c r="O35" i="1"/>
  <c r="O36" i="1"/>
  <c r="O37" i="1"/>
  <c r="O38" i="1"/>
  <c r="N38" i="1" s="1"/>
  <c r="O39" i="1"/>
  <c r="N39" i="1" s="1"/>
  <c r="O40" i="1"/>
  <c r="N40" i="1" s="1"/>
  <c r="O41" i="1"/>
  <c r="N41" i="1" s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N58" i="1" s="1"/>
  <c r="O59" i="1"/>
  <c r="N59" i="1" s="1"/>
  <c r="O60" i="1"/>
  <c r="N60" i="1" s="1"/>
  <c r="O61" i="1"/>
  <c r="N61" i="1" s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N78" i="1" s="1"/>
  <c r="O79" i="1"/>
  <c r="N79" i="1" s="1"/>
  <c r="O80" i="1"/>
  <c r="N80" i="1" s="1"/>
  <c r="O81" i="1"/>
  <c r="N81" i="1" s="1"/>
  <c r="O82" i="1"/>
  <c r="O83" i="1"/>
  <c r="O84" i="1"/>
  <c r="O85" i="1"/>
  <c r="O86" i="1"/>
  <c r="N86" i="1" s="1"/>
  <c r="U86" i="1" s="1"/>
  <c r="O87" i="1"/>
  <c r="N87" i="1" s="1"/>
  <c r="U87" i="1" s="1"/>
  <c r="O88" i="1"/>
  <c r="O89" i="1"/>
  <c r="O90" i="1"/>
  <c r="O91" i="1"/>
  <c r="O92" i="1"/>
  <c r="O93" i="1"/>
  <c r="O94" i="1"/>
  <c r="O95" i="1"/>
  <c r="O96" i="1"/>
  <c r="O97" i="1"/>
  <c r="N15" i="1"/>
  <c r="U15" i="1" s="1"/>
  <c r="N31" i="1"/>
  <c r="U31" i="1" s="1"/>
  <c r="N32" i="1"/>
  <c r="U32" i="1" s="1"/>
  <c r="N33" i="1"/>
  <c r="N34" i="1"/>
  <c r="N35" i="1"/>
  <c r="U35" i="1" s="1"/>
  <c r="N36" i="1"/>
  <c r="U36" i="1" s="1"/>
  <c r="N37" i="1"/>
  <c r="N71" i="1"/>
  <c r="U71" i="1" s="1"/>
  <c r="N72" i="1"/>
  <c r="U72" i="1" s="1"/>
  <c r="N73" i="1"/>
  <c r="U73" i="1" s="1"/>
  <c r="N74" i="1"/>
  <c r="N75" i="1"/>
  <c r="N76" i="1"/>
  <c r="U76" i="1" s="1"/>
  <c r="N77" i="1"/>
  <c r="U77" i="1" s="1"/>
  <c r="N91" i="1"/>
  <c r="U91" i="1" s="1"/>
  <c r="O7" i="1"/>
  <c r="N7" i="1" s="1"/>
  <c r="J8" i="1"/>
  <c r="N90" i="1" l="1"/>
  <c r="N88" i="1"/>
  <c r="N49" i="1"/>
  <c r="N27" i="1"/>
  <c r="U34" i="1"/>
  <c r="N70" i="1"/>
  <c r="N10" i="1"/>
  <c r="N89" i="1"/>
  <c r="N28" i="1"/>
  <c r="N47" i="1"/>
  <c r="N48" i="1"/>
  <c r="N46" i="1"/>
  <c r="U37" i="1"/>
  <c r="U33" i="1"/>
  <c r="N50" i="1"/>
  <c r="N9" i="1"/>
  <c r="Q9" i="1"/>
  <c r="N67" i="1"/>
  <c r="N30" i="1"/>
  <c r="N69" i="1"/>
  <c r="N29" i="1"/>
  <c r="N68" i="1"/>
  <c r="N8" i="1"/>
  <c r="Q8" i="1"/>
  <c r="N66" i="1"/>
  <c r="N55" i="1"/>
  <c r="N93" i="1"/>
  <c r="N13" i="1"/>
  <c r="N94" i="1"/>
  <c r="N53" i="1"/>
  <c r="N92" i="1"/>
  <c r="N52" i="1"/>
  <c r="N12" i="1"/>
  <c r="N95" i="1"/>
  <c r="N54" i="1"/>
  <c r="N14" i="1"/>
  <c r="N51" i="1"/>
  <c r="N11" i="1"/>
  <c r="N65" i="1"/>
  <c r="N85" i="1"/>
  <c r="N64" i="1"/>
  <c r="N83" i="1"/>
  <c r="N62" i="1"/>
  <c r="J9" i="1"/>
  <c r="N45" i="1"/>
  <c r="N44" i="1"/>
  <c r="N63" i="1"/>
  <c r="N23" i="1"/>
  <c r="N82" i="1"/>
  <c r="N22" i="1"/>
  <c r="N25" i="1"/>
  <c r="N84" i="1"/>
  <c r="N24" i="1"/>
  <c r="N43" i="1"/>
  <c r="N42" i="1"/>
  <c r="N97" i="1"/>
  <c r="N57" i="1"/>
  <c r="N17" i="1"/>
  <c r="N96" i="1"/>
  <c r="N56" i="1"/>
  <c r="N16" i="1"/>
  <c r="U52" i="1" l="1"/>
  <c r="U70" i="1"/>
  <c r="U55" i="1"/>
  <c r="U53" i="1"/>
  <c r="U84" i="1"/>
  <c r="U63" i="1"/>
  <c r="U88" i="1"/>
  <c r="U14" i="1"/>
  <c r="U12" i="1"/>
  <c r="U95" i="1"/>
  <c r="U9" i="1"/>
  <c r="P9" i="1"/>
  <c r="R9" i="1" s="1"/>
  <c r="U24" i="1"/>
  <c r="U22" i="1"/>
  <c r="U68" i="1"/>
  <c r="U29" i="1"/>
  <c r="U27" i="1"/>
  <c r="U46" i="1"/>
  <c r="U48" i="1"/>
  <c r="U62" i="1"/>
  <c r="U90" i="1"/>
  <c r="U28" i="1"/>
  <c r="U16" i="1"/>
  <c r="U56" i="1"/>
  <c r="U85" i="1"/>
  <c r="U54" i="1"/>
  <c r="U13" i="1"/>
  <c r="U43" i="1"/>
  <c r="U92" i="1"/>
  <c r="U66" i="1"/>
  <c r="U8" i="1"/>
  <c r="P8" i="1"/>
  <c r="R8" i="1" s="1"/>
  <c r="U51" i="1"/>
  <c r="U82" i="1"/>
  <c r="U94" i="1"/>
  <c r="U44" i="1"/>
  <c r="U49" i="1"/>
  <c r="U45" i="1"/>
  <c r="U47" i="1"/>
  <c r="U64" i="1"/>
  <c r="U96" i="1"/>
  <c r="U65" i="1"/>
  <c r="M9" i="1"/>
  <c r="U89" i="1"/>
  <c r="U57" i="1"/>
  <c r="U97" i="1"/>
  <c r="U42" i="1"/>
  <c r="U50" i="1"/>
  <c r="U11" i="1"/>
  <c r="U25" i="1"/>
  <c r="U23" i="1"/>
  <c r="M8" i="1"/>
  <c r="U69" i="1"/>
  <c r="U30" i="1"/>
  <c r="U83" i="1"/>
  <c r="U17" i="1"/>
  <c r="U93" i="1"/>
  <c r="U67" i="1"/>
  <c r="U10" i="1"/>
  <c r="J10" i="1"/>
  <c r="Q10" i="1" s="1"/>
  <c r="M10" i="1" l="1"/>
  <c r="P10" i="1"/>
  <c r="R10" i="1" s="1"/>
  <c r="J11" i="1"/>
  <c r="Q11" i="1" l="1"/>
  <c r="P11" i="1"/>
  <c r="R11" i="1" s="1"/>
  <c r="J12" i="1"/>
  <c r="Q12" i="1" l="1"/>
  <c r="P12" i="1"/>
  <c r="R12" i="1" s="1"/>
  <c r="M11" i="1"/>
  <c r="J13" i="1"/>
  <c r="Q13" i="1" l="1"/>
  <c r="P13" i="1"/>
  <c r="R13" i="1" s="1"/>
  <c r="M12" i="1"/>
  <c r="J14" i="1"/>
  <c r="Q14" i="1" l="1"/>
  <c r="P14" i="1"/>
  <c r="R14" i="1" s="1"/>
  <c r="M13" i="1"/>
  <c r="J15" i="1"/>
  <c r="P15" i="1" l="1"/>
  <c r="R15" i="1" s="1"/>
  <c r="Q15" i="1"/>
  <c r="M14" i="1"/>
  <c r="J16" i="1"/>
  <c r="Q16" i="1" l="1"/>
  <c r="P16" i="1"/>
  <c r="R16" i="1" s="1"/>
  <c r="M15" i="1"/>
  <c r="J17" i="1"/>
  <c r="Q17" i="1" l="1"/>
  <c r="P17" i="1"/>
  <c r="R17" i="1" s="1"/>
  <c r="M16" i="1"/>
  <c r="J18" i="1"/>
  <c r="Q18" i="1" l="1"/>
  <c r="P18" i="1"/>
  <c r="R18" i="1" s="1"/>
  <c r="M17" i="1"/>
  <c r="J19" i="1"/>
  <c r="Q19" i="1" l="1"/>
  <c r="P19" i="1"/>
  <c r="R19" i="1" s="1"/>
  <c r="M18" i="1"/>
  <c r="J20" i="1"/>
  <c r="Q20" i="1" l="1"/>
  <c r="P20" i="1"/>
  <c r="R20" i="1" s="1"/>
  <c r="M19" i="1"/>
  <c r="J21" i="1"/>
  <c r="Q21" i="1" l="1"/>
  <c r="P21" i="1"/>
  <c r="R21" i="1" s="1"/>
  <c r="M20" i="1"/>
  <c r="J22" i="1"/>
  <c r="Q22" i="1" l="1"/>
  <c r="P22" i="1"/>
  <c r="R22" i="1" s="1"/>
  <c r="M21" i="1"/>
  <c r="J23" i="1"/>
  <c r="Q23" i="1" l="1"/>
  <c r="P23" i="1"/>
  <c r="R23" i="1" s="1"/>
  <c r="M22" i="1"/>
  <c r="J24" i="1"/>
  <c r="Q24" i="1" l="1"/>
  <c r="P24" i="1"/>
  <c r="R24" i="1" s="1"/>
  <c r="M23" i="1"/>
  <c r="J25" i="1"/>
  <c r="Q25" i="1" l="1"/>
  <c r="P25" i="1"/>
  <c r="R25" i="1" s="1"/>
  <c r="M24" i="1"/>
  <c r="J26" i="1"/>
  <c r="P26" i="1" l="1"/>
  <c r="R26" i="1" s="1"/>
  <c r="Q26" i="1"/>
  <c r="M25" i="1"/>
  <c r="J27" i="1"/>
  <c r="Q27" i="1" l="1"/>
  <c r="P27" i="1"/>
  <c r="R27" i="1" s="1"/>
  <c r="M26" i="1"/>
  <c r="J28" i="1"/>
  <c r="Q28" i="1" l="1"/>
  <c r="P28" i="1"/>
  <c r="R28" i="1" s="1"/>
  <c r="M27" i="1"/>
  <c r="J29" i="1"/>
  <c r="Q29" i="1" l="1"/>
  <c r="P29" i="1"/>
  <c r="R29" i="1" s="1"/>
  <c r="M28" i="1"/>
  <c r="J30" i="1"/>
  <c r="Q30" i="1" l="1"/>
  <c r="P30" i="1"/>
  <c r="R30" i="1" s="1"/>
  <c r="M29" i="1"/>
  <c r="J31" i="1"/>
  <c r="P31" i="1" l="1"/>
  <c r="R31" i="1" s="1"/>
  <c r="Q31" i="1"/>
  <c r="M30" i="1"/>
  <c r="J32" i="1"/>
  <c r="Q32" i="1" l="1"/>
  <c r="P32" i="1"/>
  <c r="R32" i="1" s="1"/>
  <c r="M31" i="1"/>
  <c r="J33" i="1"/>
  <c r="Q33" i="1" l="1"/>
  <c r="P33" i="1"/>
  <c r="R33" i="1" s="1"/>
  <c r="M32" i="1"/>
  <c r="J34" i="1"/>
  <c r="P34" i="1" l="1"/>
  <c r="R34" i="1" s="1"/>
  <c r="Q34" i="1"/>
  <c r="M33" i="1"/>
  <c r="J35" i="1"/>
  <c r="P35" i="1" l="1"/>
  <c r="R35" i="1" s="1"/>
  <c r="Q35" i="1"/>
  <c r="M34" i="1"/>
  <c r="J36" i="1"/>
  <c r="Q36" i="1" l="1"/>
  <c r="P36" i="1"/>
  <c r="R36" i="1" s="1"/>
  <c r="M35" i="1"/>
  <c r="J37" i="1"/>
  <c r="P37" i="1" l="1"/>
  <c r="R37" i="1" s="1"/>
  <c r="Q37" i="1"/>
  <c r="M36" i="1"/>
  <c r="J38" i="1"/>
  <c r="Q38" i="1" l="1"/>
  <c r="P38" i="1"/>
  <c r="R38" i="1" s="1"/>
  <c r="M37" i="1"/>
  <c r="J39" i="1"/>
  <c r="Q39" i="1" l="1"/>
  <c r="P39" i="1"/>
  <c r="R39" i="1" s="1"/>
  <c r="M38" i="1"/>
  <c r="J40" i="1"/>
  <c r="Q40" i="1" l="1"/>
  <c r="P40" i="1"/>
  <c r="R40" i="1" s="1"/>
  <c r="M39" i="1"/>
  <c r="J41" i="1"/>
  <c r="Q41" i="1" l="1"/>
  <c r="P41" i="1"/>
  <c r="R41" i="1" s="1"/>
  <c r="M40" i="1"/>
  <c r="J42" i="1"/>
  <c r="Q42" i="1" l="1"/>
  <c r="P42" i="1"/>
  <c r="R42" i="1" s="1"/>
  <c r="M41" i="1"/>
  <c r="J43" i="1"/>
  <c r="Q43" i="1" l="1"/>
  <c r="P43" i="1"/>
  <c r="R43" i="1" s="1"/>
  <c r="M42" i="1"/>
  <c r="J44" i="1"/>
  <c r="Q44" i="1" l="1"/>
  <c r="P44" i="1"/>
  <c r="R44" i="1" s="1"/>
  <c r="M43" i="1"/>
  <c r="J45" i="1"/>
  <c r="Q45" i="1" l="1"/>
  <c r="P45" i="1"/>
  <c r="R45" i="1" s="1"/>
  <c r="M44" i="1"/>
  <c r="J46" i="1"/>
  <c r="Q46" i="1" l="1"/>
  <c r="P46" i="1"/>
  <c r="R46" i="1" s="1"/>
  <c r="M45" i="1"/>
  <c r="J47" i="1"/>
  <c r="Q47" i="1" l="1"/>
  <c r="P47" i="1"/>
  <c r="R47" i="1" s="1"/>
  <c r="M46" i="1"/>
  <c r="J48" i="1"/>
  <c r="Q48" i="1" l="1"/>
  <c r="P48" i="1"/>
  <c r="R48" i="1" s="1"/>
  <c r="M47" i="1"/>
  <c r="J49" i="1"/>
  <c r="Q49" i="1" l="1"/>
  <c r="P49" i="1"/>
  <c r="R49" i="1" s="1"/>
  <c r="M48" i="1"/>
  <c r="J50" i="1"/>
  <c r="Q50" i="1" l="1"/>
  <c r="P50" i="1"/>
  <c r="R50" i="1" s="1"/>
  <c r="M49" i="1"/>
  <c r="J51" i="1"/>
  <c r="Q51" i="1" l="1"/>
  <c r="P51" i="1"/>
  <c r="R51" i="1" s="1"/>
  <c r="M50" i="1"/>
  <c r="J52" i="1"/>
  <c r="Q52" i="1" l="1"/>
  <c r="P52" i="1"/>
  <c r="R52" i="1" s="1"/>
  <c r="M51" i="1"/>
  <c r="J53" i="1"/>
  <c r="Q53" i="1" l="1"/>
  <c r="P53" i="1"/>
  <c r="R53" i="1" s="1"/>
  <c r="M52" i="1"/>
  <c r="J54" i="1"/>
  <c r="Q54" i="1" l="1"/>
  <c r="P54" i="1"/>
  <c r="R54" i="1" s="1"/>
  <c r="M53" i="1"/>
  <c r="J55" i="1"/>
  <c r="Q55" i="1" l="1"/>
  <c r="P55" i="1"/>
  <c r="R55" i="1" s="1"/>
  <c r="M54" i="1"/>
  <c r="J56" i="1"/>
  <c r="Q56" i="1" l="1"/>
  <c r="P56" i="1"/>
  <c r="R56" i="1" s="1"/>
  <c r="M55" i="1"/>
  <c r="J57" i="1"/>
  <c r="Q57" i="1" l="1"/>
  <c r="P57" i="1"/>
  <c r="R57" i="1" s="1"/>
  <c r="M56" i="1"/>
  <c r="J58" i="1"/>
  <c r="Q58" i="1" l="1"/>
  <c r="P58" i="1"/>
  <c r="R58" i="1" s="1"/>
  <c r="M57" i="1"/>
  <c r="J59" i="1"/>
  <c r="Q59" i="1" l="1"/>
  <c r="P59" i="1"/>
  <c r="R59" i="1" s="1"/>
  <c r="M58" i="1"/>
  <c r="J60" i="1"/>
  <c r="Q60" i="1" l="1"/>
  <c r="P60" i="1"/>
  <c r="R60" i="1" s="1"/>
  <c r="M59" i="1"/>
  <c r="J61" i="1"/>
  <c r="Q61" i="1" l="1"/>
  <c r="P61" i="1"/>
  <c r="R61" i="1" s="1"/>
  <c r="M60" i="1"/>
  <c r="J62" i="1"/>
  <c r="Q62" i="1" l="1"/>
  <c r="P62" i="1"/>
  <c r="R62" i="1" s="1"/>
  <c r="M61" i="1"/>
  <c r="J63" i="1"/>
  <c r="Q63" i="1" l="1"/>
  <c r="P63" i="1"/>
  <c r="R63" i="1" s="1"/>
  <c r="M62" i="1"/>
  <c r="J64" i="1"/>
  <c r="Q64" i="1" l="1"/>
  <c r="P64" i="1"/>
  <c r="R64" i="1" s="1"/>
  <c r="M63" i="1"/>
  <c r="J65" i="1"/>
  <c r="Q65" i="1" l="1"/>
  <c r="P65" i="1"/>
  <c r="R65" i="1" s="1"/>
  <c r="M64" i="1"/>
  <c r="J66" i="1"/>
  <c r="Q66" i="1" l="1"/>
  <c r="P66" i="1"/>
  <c r="R66" i="1" s="1"/>
  <c r="M65" i="1"/>
  <c r="J67" i="1"/>
  <c r="Q67" i="1" l="1"/>
  <c r="P67" i="1"/>
  <c r="R67" i="1" s="1"/>
  <c r="M66" i="1"/>
  <c r="J68" i="1"/>
  <c r="Q68" i="1" l="1"/>
  <c r="P68" i="1"/>
  <c r="R68" i="1" s="1"/>
  <c r="M67" i="1"/>
  <c r="J69" i="1"/>
  <c r="Q69" i="1" l="1"/>
  <c r="P69" i="1"/>
  <c r="R69" i="1" s="1"/>
  <c r="M68" i="1"/>
  <c r="J70" i="1"/>
  <c r="Q70" i="1" l="1"/>
  <c r="P70" i="1"/>
  <c r="R70" i="1" s="1"/>
  <c r="M69" i="1"/>
  <c r="J71" i="1"/>
  <c r="P71" i="1" l="1"/>
  <c r="R71" i="1" s="1"/>
  <c r="Q71" i="1"/>
  <c r="M70" i="1"/>
  <c r="J72" i="1"/>
  <c r="M71" i="1" l="1"/>
  <c r="P72" i="1"/>
  <c r="R72" i="1" s="1"/>
  <c r="Q72" i="1"/>
  <c r="J73" i="1"/>
  <c r="P73" i="1" l="1"/>
  <c r="R73" i="1" s="1"/>
  <c r="Q73" i="1"/>
  <c r="M72" i="1"/>
  <c r="J74" i="1"/>
  <c r="M73" i="1" l="1"/>
  <c r="P74" i="1"/>
  <c r="R74" i="1" s="1"/>
  <c r="Q74" i="1"/>
  <c r="J75" i="1"/>
  <c r="P75" i="1" l="1"/>
  <c r="R75" i="1" s="1"/>
  <c r="Q75" i="1"/>
  <c r="M74" i="1"/>
  <c r="J76" i="1"/>
  <c r="P76" i="1" l="1"/>
  <c r="R76" i="1" s="1"/>
  <c r="Q76" i="1"/>
  <c r="M75" i="1"/>
  <c r="J77" i="1"/>
  <c r="P77" i="1" l="1"/>
  <c r="R77" i="1" s="1"/>
  <c r="Q77" i="1"/>
  <c r="M76" i="1"/>
  <c r="J78" i="1"/>
  <c r="Q78" i="1" l="1"/>
  <c r="P78" i="1"/>
  <c r="R78" i="1" s="1"/>
  <c r="M77" i="1"/>
  <c r="J79" i="1"/>
  <c r="Q79" i="1" l="1"/>
  <c r="P79" i="1"/>
  <c r="R79" i="1" s="1"/>
  <c r="M78" i="1"/>
  <c r="J80" i="1"/>
  <c r="Q80" i="1" l="1"/>
  <c r="P80" i="1"/>
  <c r="R80" i="1" s="1"/>
  <c r="M79" i="1"/>
  <c r="J81" i="1"/>
  <c r="Q81" i="1" l="1"/>
  <c r="P81" i="1"/>
  <c r="R81" i="1" s="1"/>
  <c r="M80" i="1"/>
  <c r="J82" i="1"/>
  <c r="Q82" i="1" l="1"/>
  <c r="P82" i="1"/>
  <c r="R82" i="1" s="1"/>
  <c r="M81" i="1"/>
  <c r="J83" i="1"/>
  <c r="Q83" i="1" l="1"/>
  <c r="P83" i="1"/>
  <c r="R83" i="1" s="1"/>
  <c r="M82" i="1"/>
  <c r="J84" i="1"/>
  <c r="Q84" i="1" l="1"/>
  <c r="P84" i="1"/>
  <c r="R84" i="1" s="1"/>
  <c r="M83" i="1"/>
  <c r="J85" i="1"/>
  <c r="Q85" i="1" l="1"/>
  <c r="P85" i="1"/>
  <c r="R85" i="1" s="1"/>
  <c r="M84" i="1"/>
  <c r="J86" i="1"/>
  <c r="P86" i="1" l="1"/>
  <c r="R86" i="1" s="1"/>
  <c r="Q86" i="1"/>
  <c r="M85" i="1"/>
  <c r="J87" i="1"/>
  <c r="P87" i="1" l="1"/>
  <c r="R87" i="1" s="1"/>
  <c r="Q87" i="1"/>
  <c r="M86" i="1"/>
  <c r="J88" i="1"/>
  <c r="Q88" i="1" l="1"/>
  <c r="P88" i="1"/>
  <c r="R88" i="1" s="1"/>
  <c r="M87" i="1"/>
  <c r="J89" i="1"/>
  <c r="Q89" i="1" l="1"/>
  <c r="P89" i="1"/>
  <c r="R89" i="1" s="1"/>
  <c r="M88" i="1"/>
  <c r="J90" i="1"/>
  <c r="Q90" i="1" l="1"/>
  <c r="P90" i="1"/>
  <c r="R90" i="1" s="1"/>
  <c r="M89" i="1"/>
  <c r="J91" i="1"/>
  <c r="Q91" i="1" l="1"/>
  <c r="P91" i="1"/>
  <c r="R91" i="1" s="1"/>
  <c r="M90" i="1"/>
  <c r="J92" i="1"/>
  <c r="Q92" i="1" l="1"/>
  <c r="P92" i="1"/>
  <c r="R92" i="1" s="1"/>
  <c r="M91" i="1"/>
  <c r="J93" i="1"/>
  <c r="Q93" i="1" l="1"/>
  <c r="P93" i="1"/>
  <c r="R93" i="1" s="1"/>
  <c r="M92" i="1"/>
  <c r="J94" i="1"/>
  <c r="Q94" i="1" l="1"/>
  <c r="P94" i="1"/>
  <c r="R94" i="1" s="1"/>
  <c r="M93" i="1"/>
  <c r="J95" i="1"/>
  <c r="Q95" i="1" l="1"/>
  <c r="P95" i="1"/>
  <c r="R95" i="1" s="1"/>
  <c r="M94" i="1"/>
  <c r="J96" i="1"/>
  <c r="Q96" i="1" l="1"/>
  <c r="P96" i="1"/>
  <c r="R96" i="1" s="1"/>
  <c r="M95" i="1"/>
  <c r="J97" i="1"/>
  <c r="Q97" i="1" l="1"/>
  <c r="P97" i="1"/>
  <c r="R97" i="1" s="1"/>
  <c r="M96" i="1"/>
  <c r="M97" i="1" l="1"/>
</calcChain>
</file>

<file path=xl/sharedStrings.xml><?xml version="1.0" encoding="utf-8"?>
<sst xmlns="http://schemas.openxmlformats.org/spreadsheetml/2006/main" count="42" uniqueCount="41">
  <si>
    <t>Load</t>
  </si>
  <si>
    <t>Dyno Speed</t>
  </si>
  <si>
    <t>Fuel Flow Rate</t>
  </si>
  <si>
    <t>Lambda</t>
  </si>
  <si>
    <t>Newtons</t>
  </si>
  <si>
    <t>rpm</t>
  </si>
  <si>
    <t>l/min</t>
  </si>
  <si>
    <t>DATA</t>
  </si>
  <si>
    <t>Humidity [%]</t>
  </si>
  <si>
    <t>Distance [m]</t>
  </si>
  <si>
    <t>Ambient Temperature ['C]</t>
  </si>
  <si>
    <t>Equations</t>
  </si>
  <si>
    <t>T = F*D</t>
  </si>
  <si>
    <t>[IMP] BHP= (T*RPM)/5252</t>
  </si>
  <si>
    <t>[MET] KW=(T*RPM)/9549</t>
  </si>
  <si>
    <t>SFC = Fuel Flow Rate/ power</t>
  </si>
  <si>
    <t>BHP</t>
  </si>
  <si>
    <t>KW</t>
  </si>
  <si>
    <t>SFC</t>
  </si>
  <si>
    <t>OG DATA</t>
  </si>
  <si>
    <t>Power = F*2*pi*r*RPM</t>
  </si>
  <si>
    <t>Torque (Nm)</t>
  </si>
  <si>
    <t>Fuel mass flow rate = FFR * density of fuel*60</t>
  </si>
  <si>
    <t>Fuel Flow Rate [kg/hr]</t>
  </si>
  <si>
    <t>look at this website</t>
  </si>
  <si>
    <t>https://www.google.com/url?sa=i&amp;url=https%3A%2F%2Fwww.researchgate.net%2Ffigure%2FFigure-4-Brake-power-at-variation-compression-ratio-and-engine-speed_fig3_295911987&amp;psig=AOvVaw2I5EZT_BsG0fyxy6eXCqcy&amp;ust=1741968652879000&amp;source=images&amp;cd=vfe&amp;opi=89978449&amp;ved=0CBYQjRxqFwoTCMCc_oi5h4wDFQAAAAAdAAAAABAE</t>
  </si>
  <si>
    <t>GRAPHS</t>
  </si>
  <si>
    <t>Corrected KW</t>
  </si>
  <si>
    <t>Bore(mm)</t>
  </si>
  <si>
    <t>stroke(mm)</t>
  </si>
  <si>
    <t>displacement (cm^3)</t>
  </si>
  <si>
    <t>displacement (inch^3)</t>
  </si>
  <si>
    <t>Baro [Bar]</t>
  </si>
  <si>
    <t>calorific value of gasoline</t>
  </si>
  <si>
    <t>BMEP</t>
  </si>
  <si>
    <t>Qin</t>
  </si>
  <si>
    <t>Thermal efficiency</t>
  </si>
  <si>
    <t>Torque (lbs/inch)</t>
  </si>
  <si>
    <t>Thermal Efficiency Maximum (%) At 1700 RPM</t>
  </si>
  <si>
    <t>max power at 4700 PRM in KW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</si>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</sst>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72"/>
      <color theme="7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BA3F5"/>
        <bgColor indexed="64"/>
      </patternFill>
    </fill>
    <fill>
      <patternFill patternType="solid">
        <fgColor rgb="FF8BEDD6"/>
        <bgColor indexed="64"/>
      </patternFill>
    </fill>
    <fill>
      <patternFill patternType="solid">
        <fgColor rgb="FFFFADAD"/>
        <bgColor indexed="64"/>
      </patternFill>
    </fill>
    <fill>
      <patternFill patternType="solid">
        <fgColor rgb="FFB474F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0" fillId="10" borderId="0" xfId="0" applyFill="1"/>
    <xf numFmtId="0" fontId="6" fillId="10" borderId="0" xfId="0" applyFont="1" applyFill="1" applyAlignment="1">
      <alignment horizontal="center" vertical="center"/>
    </xf>
    <xf numFmtId="0" fontId="7" fillId="10" borderId="0" xfId="1" applyFill="1"/>
    <xf numFmtId="0" fontId="5" fillId="10" borderId="0" xfId="0" applyFont="1" applyFill="1"/>
    <xf numFmtId="2" fontId="1" fillId="9" borderId="1" xfId="0" applyNumberFormat="1" applyFont="1" applyFill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164" fontId="1" fillId="5" borderId="4" xfId="0" applyNumberFormat="1" applyFont="1" applyFill="1" applyBorder="1" applyAlignment="1">
      <alignment horizontal="center" vertical="center"/>
    </xf>
    <xf numFmtId="164" fontId="1" fillId="4" borderId="9" xfId="0" applyNumberFormat="1" applyFont="1" applyFill="1" applyBorder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6" borderId="7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164" fontId="1" fillId="4" borderId="10" xfId="0" applyNumberFormat="1" applyFont="1" applyFill="1" applyBorder="1" applyAlignment="1">
      <alignment horizontal="center" vertical="center"/>
    </xf>
    <xf numFmtId="164" fontId="1" fillId="7" borderId="11" xfId="0" applyNumberFormat="1" applyFont="1" applyFill="1" applyBorder="1" applyAlignment="1">
      <alignment horizontal="center" vertical="center"/>
    </xf>
    <xf numFmtId="164" fontId="1" fillId="13" borderId="9" xfId="0" applyNumberFormat="1" applyFont="1" applyFill="1" applyBorder="1" applyAlignment="1">
      <alignment horizontal="center" vertical="center"/>
    </xf>
    <xf numFmtId="164" fontId="1" fillId="14" borderId="8" xfId="0" applyNumberFormat="1" applyFont="1" applyFill="1" applyBorder="1" applyAlignment="1">
      <alignment horizontal="center" vertical="center"/>
    </xf>
    <xf numFmtId="164" fontId="1" fillId="14" borderId="9" xfId="0" applyNumberFormat="1" applyFont="1" applyFill="1" applyBorder="1" applyAlignment="1">
      <alignment horizontal="center" vertical="center"/>
    </xf>
    <xf numFmtId="164" fontId="1" fillId="14" borderId="10" xfId="0" applyNumberFormat="1" applyFont="1" applyFill="1" applyBorder="1" applyAlignment="1">
      <alignment horizontal="center" vertical="center"/>
    </xf>
    <xf numFmtId="164" fontId="1" fillId="12" borderId="5" xfId="0" applyNumberFormat="1" applyFont="1" applyFill="1" applyBorder="1" applyAlignment="1">
      <alignment horizontal="center" vertical="center"/>
    </xf>
    <xf numFmtId="164" fontId="1" fillId="12" borderId="7" xfId="0" applyNumberFormat="1" applyFont="1" applyFill="1" applyBorder="1" applyAlignment="1">
      <alignment horizontal="center" vertical="center"/>
    </xf>
    <xf numFmtId="2" fontId="1" fillId="11" borderId="8" xfId="0" applyNumberFormat="1" applyFont="1" applyFill="1" applyBorder="1" applyAlignment="1">
      <alignment horizontal="center" vertical="center"/>
    </xf>
    <xf numFmtId="2" fontId="1" fillId="11" borderId="9" xfId="0" applyNumberFormat="1" applyFont="1" applyFill="1" applyBorder="1" applyAlignment="1">
      <alignment horizontal="center" vertical="center"/>
    </xf>
    <xf numFmtId="2" fontId="1" fillId="11" borderId="10" xfId="0" applyNumberFormat="1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9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9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BA3F5"/>
      <color rgb="FF8BEDD6"/>
      <color rgb="FFB474F4"/>
      <color rgb="FF9235EF"/>
      <color rgb="FFAF67BD"/>
      <color rgb="FFFF61F4"/>
      <color rgb="FFF6C6F7"/>
      <color rgb="FFFFAD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9218574410823545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264552470606969"/>
          <c:y val="0.16249913853866257"/>
          <c:w val="0.80808453711279404"/>
          <c:h val="0.58901347817795369"/>
        </c:manualLayout>
      </c:layout>
      <c:lineChart>
        <c:grouping val="standard"/>
        <c:varyColors val="0"/>
        <c:ser>
          <c:idx val="0"/>
          <c:order val="0"/>
          <c:tx>
            <c:v>SFC Against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DATA'!$J$7:$J$97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'DYNO DATA'!$R$7:$R$97</c:f>
              <c:numCache>
                <c:formatCode>0.0000</c:formatCode>
                <c:ptCount val="91"/>
                <c:pt idx="0">
                  <c:v>0.27036381739488685</c:v>
                </c:pt>
                <c:pt idx="1">
                  <c:v>0.26356484106231559</c:v>
                </c:pt>
                <c:pt idx="2">
                  <c:v>0.25379760266114809</c:v>
                </c:pt>
                <c:pt idx="3">
                  <c:v>0.23860179658619748</c:v>
                </c:pt>
                <c:pt idx="4">
                  <c:v>0.23014750414383889</c:v>
                </c:pt>
                <c:pt idx="5">
                  <c:v>0.23074837874803392</c:v>
                </c:pt>
                <c:pt idx="6">
                  <c:v>0.21800307283141035</c:v>
                </c:pt>
                <c:pt idx="7">
                  <c:v>0.20715458419827246</c:v>
                </c:pt>
                <c:pt idx="8">
                  <c:v>0.2050119670101761</c:v>
                </c:pt>
                <c:pt idx="9">
                  <c:v>0.19816000693076946</c:v>
                </c:pt>
                <c:pt idx="10">
                  <c:v>0.19842788362072294</c:v>
                </c:pt>
                <c:pt idx="11">
                  <c:v>0.20050655044492369</c:v>
                </c:pt>
                <c:pt idx="12">
                  <c:v>0.19871560306445812</c:v>
                </c:pt>
                <c:pt idx="13">
                  <c:v>0.19791763343885185</c:v>
                </c:pt>
                <c:pt idx="14">
                  <c:v>0.19481566113002166</c:v>
                </c:pt>
                <c:pt idx="15">
                  <c:v>0.19458796065413922</c:v>
                </c:pt>
                <c:pt idx="16">
                  <c:v>0.19944354252847571</c:v>
                </c:pt>
                <c:pt idx="17">
                  <c:v>0.20207252484827207</c:v>
                </c:pt>
                <c:pt idx="18">
                  <c:v>0.20203521511228853</c:v>
                </c:pt>
                <c:pt idx="19">
                  <c:v>0.20076098183149504</c:v>
                </c:pt>
                <c:pt idx="20">
                  <c:v>0.20184303216742214</c:v>
                </c:pt>
                <c:pt idx="21">
                  <c:v>0.19940442222622745</c:v>
                </c:pt>
                <c:pt idx="22">
                  <c:v>0.19776941930047501</c:v>
                </c:pt>
                <c:pt idx="23">
                  <c:v>0.19667579049886988</c:v>
                </c:pt>
                <c:pt idx="24">
                  <c:v>0.19645854314607883</c:v>
                </c:pt>
                <c:pt idx="25">
                  <c:v>0.19537497117463318</c:v>
                </c:pt>
                <c:pt idx="26">
                  <c:v>0.19543228004812466</c:v>
                </c:pt>
                <c:pt idx="27">
                  <c:v>0.19748753363887223</c:v>
                </c:pt>
                <c:pt idx="28">
                  <c:v>0.19854807853307832</c:v>
                </c:pt>
                <c:pt idx="29">
                  <c:v>0.19717844006492835</c:v>
                </c:pt>
                <c:pt idx="30">
                  <c:v>0.19831732674945168</c:v>
                </c:pt>
                <c:pt idx="31">
                  <c:v>0.19839568125660423</c:v>
                </c:pt>
                <c:pt idx="32">
                  <c:v>0.20122662581506032</c:v>
                </c:pt>
                <c:pt idx="33">
                  <c:v>0.20192688571465472</c:v>
                </c:pt>
                <c:pt idx="34">
                  <c:v>0.2033993400444398</c:v>
                </c:pt>
                <c:pt idx="35">
                  <c:v>0.20560876219537394</c:v>
                </c:pt>
                <c:pt idx="36">
                  <c:v>0.2041970270767329</c:v>
                </c:pt>
                <c:pt idx="37">
                  <c:v>0.20450900635402469</c:v>
                </c:pt>
                <c:pt idx="38">
                  <c:v>0.20771637633743811</c:v>
                </c:pt>
                <c:pt idx="39">
                  <c:v>0.21042033565346577</c:v>
                </c:pt>
                <c:pt idx="40">
                  <c:v>0.21406936776093835</c:v>
                </c:pt>
                <c:pt idx="41">
                  <c:v>0.21907436391100357</c:v>
                </c:pt>
                <c:pt idx="42">
                  <c:v>0.219723337102877</c:v>
                </c:pt>
                <c:pt idx="43">
                  <c:v>0.22291478138359058</c:v>
                </c:pt>
                <c:pt idx="44">
                  <c:v>0.22182954620964057</c:v>
                </c:pt>
                <c:pt idx="45">
                  <c:v>0.22307635973220383</c:v>
                </c:pt>
                <c:pt idx="46">
                  <c:v>0.22066151048944987</c:v>
                </c:pt>
                <c:pt idx="47">
                  <c:v>0.2192719712374841</c:v>
                </c:pt>
                <c:pt idx="48">
                  <c:v>0.22008218669681653</c:v>
                </c:pt>
                <c:pt idx="49">
                  <c:v>0.21764629257741044</c:v>
                </c:pt>
                <c:pt idx="50">
                  <c:v>0.21998308545317249</c:v>
                </c:pt>
                <c:pt idx="51">
                  <c:v>0.2186457313983011</c:v>
                </c:pt>
                <c:pt idx="52">
                  <c:v>0.22429285834955207</c:v>
                </c:pt>
                <c:pt idx="53">
                  <c:v>0.22356715343504011</c:v>
                </c:pt>
                <c:pt idx="54">
                  <c:v>0.22673260831767494</c:v>
                </c:pt>
                <c:pt idx="55">
                  <c:v>0.22434634303432244</c:v>
                </c:pt>
                <c:pt idx="56">
                  <c:v>0.2253717880036929</c:v>
                </c:pt>
                <c:pt idx="57">
                  <c:v>0.22766347015100216</c:v>
                </c:pt>
                <c:pt idx="58">
                  <c:v>0.22746476559544879</c:v>
                </c:pt>
                <c:pt idx="59">
                  <c:v>0.23209148262792395</c:v>
                </c:pt>
                <c:pt idx="60">
                  <c:v>0.23283500573409086</c:v>
                </c:pt>
                <c:pt idx="61">
                  <c:v>0.23450303575926243</c:v>
                </c:pt>
                <c:pt idx="62">
                  <c:v>0.23570066205271484</c:v>
                </c:pt>
                <c:pt idx="63">
                  <c:v>0.23807462147325306</c:v>
                </c:pt>
                <c:pt idx="64">
                  <c:v>0.23788732291803952</c:v>
                </c:pt>
                <c:pt idx="65">
                  <c:v>0.23872944143798475</c:v>
                </c:pt>
                <c:pt idx="66">
                  <c:v>0.24131234870909818</c:v>
                </c:pt>
                <c:pt idx="67">
                  <c:v>0.2423721554231105</c:v>
                </c:pt>
                <c:pt idx="68">
                  <c:v>0.24239244143692071</c:v>
                </c:pt>
                <c:pt idx="69">
                  <c:v>0.23997127586488337</c:v>
                </c:pt>
                <c:pt idx="70">
                  <c:v>0.24223203407770155</c:v>
                </c:pt>
                <c:pt idx="71">
                  <c:v>0.24208478145686041</c:v>
                </c:pt>
                <c:pt idx="72">
                  <c:v>0.24307985917412939</c:v>
                </c:pt>
                <c:pt idx="73">
                  <c:v>0.24379604031283639</c:v>
                </c:pt>
                <c:pt idx="74">
                  <c:v>0.24370274911994122</c:v>
                </c:pt>
                <c:pt idx="75">
                  <c:v>0.24722303928953004</c:v>
                </c:pt>
                <c:pt idx="76">
                  <c:v>0.24802395923495094</c:v>
                </c:pt>
                <c:pt idx="77">
                  <c:v>0.250634342861901</c:v>
                </c:pt>
                <c:pt idx="78">
                  <c:v>0.25347310243400817</c:v>
                </c:pt>
                <c:pt idx="79">
                  <c:v>0.25467438860440395</c:v>
                </c:pt>
                <c:pt idx="80">
                  <c:v>0.25538663722100602</c:v>
                </c:pt>
                <c:pt idx="81">
                  <c:v>0.25831885054099657</c:v>
                </c:pt>
                <c:pt idx="82">
                  <c:v>0.2602116162258914</c:v>
                </c:pt>
                <c:pt idx="83">
                  <c:v>0.2633387570878637</c:v>
                </c:pt>
                <c:pt idx="84">
                  <c:v>0.26595302390262987</c:v>
                </c:pt>
                <c:pt idx="85">
                  <c:v>0.26623738934551139</c:v>
                </c:pt>
                <c:pt idx="86">
                  <c:v>0.26837483998762596</c:v>
                </c:pt>
                <c:pt idx="87">
                  <c:v>0.26807643596272129</c:v>
                </c:pt>
                <c:pt idx="88">
                  <c:v>0.2749196546479124</c:v>
                </c:pt>
                <c:pt idx="89">
                  <c:v>0.2786300576341329</c:v>
                </c:pt>
                <c:pt idx="90">
                  <c:v>0.28099150034249015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3C-4A34-AC17-615A0DEDCE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7475648"/>
        <c:axId val="847473728"/>
      </c:lineChart>
      <c:catAx>
        <c:axId val="847475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Dyno Speed</a:t>
                </a:r>
                <a:r>
                  <a:rPr lang="en-GB" b="1" baseline="0"/>
                  <a:t> (</a:t>
                </a:r>
                <a:r>
                  <a:rPr lang="en-GB" b="1"/>
                  <a:t>RPM)</a:t>
                </a:r>
                <a:r>
                  <a:rPr lang="en-GB" b="1" baseline="0"/>
                  <a:t> 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0.48001546257292604"/>
              <c:y val="0.89717014052850153"/>
            </c:manualLayout>
          </c:layout>
          <c:overlay val="0"/>
          <c:spPr>
            <a:noFill/>
            <a:ln>
              <a:solidFill>
                <a:srgbClr val="0070C0"/>
              </a:solidFill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7473728"/>
        <c:crosses val="autoZero"/>
        <c:auto val="1"/>
        <c:lblAlgn val="ctr"/>
        <c:lblOffset val="100"/>
        <c:noMultiLvlLbl val="0"/>
      </c:catAx>
      <c:valAx>
        <c:axId val="84747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Specific</a:t>
                </a:r>
                <a:r>
                  <a:rPr lang="en-GB" b="1" baseline="0"/>
                  <a:t> Flow Consumption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1.5965420826074338E-2"/>
              <c:y val="0.19488388595090564"/>
            </c:manualLayout>
          </c:layout>
          <c:overlay val="0"/>
          <c:spPr>
            <a:noFill/>
            <a:ln>
              <a:solidFill>
                <a:srgbClr val="0070C0"/>
              </a:solidFill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7475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en-GB" b="1">
                <a:solidFill>
                  <a:srgbClr val="FF0000"/>
                </a:solidFill>
              </a:rPr>
              <a:t>Torque</a:t>
            </a:r>
            <a:r>
              <a:rPr lang="en-GB" b="1" baseline="0">
                <a:solidFill>
                  <a:srgbClr val="FF0000"/>
                </a:solidFill>
              </a:rPr>
              <a:t> versus Engine Speed</a:t>
            </a:r>
            <a:endParaRPr lang="en-GB" b="1">
              <a:solidFill>
                <a:srgbClr val="FF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DATA'!$J$7:$J$97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'DYNO DATA'!$O$7:$O$97</c:f>
              <c:numCache>
                <c:formatCode>0.0000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71-46FE-AF25-5692F64759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1003456"/>
        <c:axId val="1061002496"/>
      </c:lineChart>
      <c:catAx>
        <c:axId val="10610034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Dyno Speed (RPM)</a:t>
                </a:r>
              </a:p>
            </c:rich>
          </c:tx>
          <c:layout>
            <c:manualLayout>
              <c:xMode val="edge"/>
              <c:yMode val="edge"/>
              <c:x val="0.41313014661046155"/>
              <c:y val="0.90182852143482062"/>
            </c:manualLayout>
          </c:layout>
          <c:overlay val="0"/>
          <c:spPr>
            <a:noFill/>
            <a:ln>
              <a:solidFill>
                <a:srgbClr val="0070C0"/>
              </a:solidFill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1002496"/>
        <c:crosses val="autoZero"/>
        <c:auto val="1"/>
        <c:lblAlgn val="ctr"/>
        <c:lblOffset val="100"/>
        <c:noMultiLvlLbl val="0"/>
      </c:catAx>
      <c:valAx>
        <c:axId val="106100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Torque</a:t>
                </a:r>
                <a:r>
                  <a:rPr lang="en-GB" b="1" baseline="0"/>
                  <a:t> (Nm)</a:t>
                </a:r>
                <a:endParaRPr lang="en-GB" b="1"/>
              </a:p>
            </c:rich>
          </c:tx>
          <c:overlay val="0"/>
          <c:spPr>
            <a:noFill/>
            <a:ln>
              <a:solidFill>
                <a:srgbClr val="0070C0"/>
              </a:solidFill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1003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en-GB" b="1">
                <a:solidFill>
                  <a:srgbClr val="FF0000"/>
                </a:solidFill>
              </a:rPr>
              <a:t>Brake</a:t>
            </a:r>
            <a:r>
              <a:rPr lang="en-GB" b="1" baseline="0">
                <a:solidFill>
                  <a:srgbClr val="FF0000"/>
                </a:solidFill>
              </a:rPr>
              <a:t> Power Versus Engine Speed</a:t>
            </a:r>
            <a:endParaRPr lang="en-GB" b="1">
              <a:solidFill>
                <a:srgbClr val="FF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5416959197774352"/>
          <c:y val="0.21337962962962964"/>
          <c:w val="0.80750412856473841"/>
          <c:h val="0.564122526193248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DATA'!$J$7:$J$97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'DYNO DATA'!$P$7:$P$97</c:f>
              <c:numCache>
                <c:formatCode>0.0000</c:formatCode>
                <c:ptCount val="91"/>
                <c:pt idx="0">
                  <c:v>11.717544272475248</c:v>
                </c:pt>
                <c:pt idx="1">
                  <c:v>12.361284558548912</c:v>
                </c:pt>
                <c:pt idx="2">
                  <c:v>13.067499319242771</c:v>
                </c:pt>
                <c:pt idx="3">
                  <c:v>13.729988821842378</c:v>
                </c:pt>
                <c:pt idx="4">
                  <c:v>14.547192299367921</c:v>
                </c:pt>
                <c:pt idx="5">
                  <c:v>15.396641221386139</c:v>
                </c:pt>
                <c:pt idx="6">
                  <c:v>16.3071095917497</c:v>
                </c:pt>
                <c:pt idx="7">
                  <c:v>17.291434866686728</c:v>
                </c:pt>
                <c:pt idx="8">
                  <c:v>18.328198372017429</c:v>
                </c:pt>
                <c:pt idx="9">
                  <c:v>19.234456331703761</c:v>
                </c:pt>
                <c:pt idx="10">
                  <c:v>20.104281350019804</c:v>
                </c:pt>
                <c:pt idx="11">
                  <c:v>20.917022365072473</c:v>
                </c:pt>
                <c:pt idx="12">
                  <c:v>21.716966023046339</c:v>
                </c:pt>
                <c:pt idx="13">
                  <c:v>22.452521904133068</c:v>
                </c:pt>
                <c:pt idx="14">
                  <c:v>23.110308349363962</c:v>
                </c:pt>
                <c:pt idx="15">
                  <c:v>23.831124928855445</c:v>
                </c:pt>
                <c:pt idx="16">
                  <c:v>24.661114306559998</c:v>
                </c:pt>
                <c:pt idx="17">
                  <c:v>25.420328685737825</c:v>
                </c:pt>
                <c:pt idx="18">
                  <c:v>26.160043421452674</c:v>
                </c:pt>
                <c:pt idx="19">
                  <c:v>27.020937786373064</c:v>
                </c:pt>
                <c:pt idx="20">
                  <c:v>27.990810182209895</c:v>
                </c:pt>
                <c:pt idx="21">
                  <c:v>28.852168551572277</c:v>
                </c:pt>
                <c:pt idx="22">
                  <c:v>29.784685725604756</c:v>
                </c:pt>
                <c:pt idx="23">
                  <c:v>30.739675608598809</c:v>
                </c:pt>
                <c:pt idx="24">
                  <c:v>31.541005551448713</c:v>
                </c:pt>
                <c:pt idx="25">
                  <c:v>32.487528785489111</c:v>
                </c:pt>
                <c:pt idx="26">
                  <c:v>33.376011365132669</c:v>
                </c:pt>
                <c:pt idx="27">
                  <c:v>34.145193247138216</c:v>
                </c:pt>
                <c:pt idx="28">
                  <c:v>34.835391261908903</c:v>
                </c:pt>
                <c:pt idx="29">
                  <c:v>35.522392801634858</c:v>
                </c:pt>
                <c:pt idx="30">
                  <c:v>36.214687429069308</c:v>
                </c:pt>
                <c:pt idx="31">
                  <c:v>36.880843139605545</c:v>
                </c:pt>
                <c:pt idx="32">
                  <c:v>37.580762333858218</c:v>
                </c:pt>
                <c:pt idx="33">
                  <c:v>38.20813643856475</c:v>
                </c:pt>
                <c:pt idx="34">
                  <c:v>38.63950590145901</c:v>
                </c:pt>
                <c:pt idx="35">
                  <c:v>39.045028598400002</c:v>
                </c:pt>
                <c:pt idx="36">
                  <c:v>39.678589428999601</c:v>
                </c:pt>
                <c:pt idx="37">
                  <c:v>40.289179175496237</c:v>
                </c:pt>
                <c:pt idx="38">
                  <c:v>40.70694929832554</c:v>
                </c:pt>
                <c:pt idx="39">
                  <c:v>41.178291884628912</c:v>
                </c:pt>
                <c:pt idx="40">
                  <c:v>41.832234539976241</c:v>
                </c:pt>
                <c:pt idx="41">
                  <c:v>42.324669278815051</c:v>
                </c:pt>
                <c:pt idx="42">
                  <c:v>43.01887148006653</c:v>
                </c:pt>
                <c:pt idx="43">
                  <c:v>43.614200636026922</c:v>
                </c:pt>
                <c:pt idx="44">
                  <c:v>44.213001232627335</c:v>
                </c:pt>
                <c:pt idx="45">
                  <c:v>44.994682592316835</c:v>
                </c:pt>
                <c:pt idx="46">
                  <c:v>45.986724089270503</c:v>
                </c:pt>
                <c:pt idx="47">
                  <c:v>46.893818402642374</c:v>
                </c:pt>
                <c:pt idx="48">
                  <c:v>47.886656154132282</c:v>
                </c:pt>
                <c:pt idx="49">
                  <c:v>48.805104255207915</c:v>
                </c:pt>
                <c:pt idx="50">
                  <c:v>49.493578006558423</c:v>
                </c:pt>
                <c:pt idx="51">
                  <c:v>50.516650516625738</c:v>
                </c:pt>
                <c:pt idx="52">
                  <c:v>51.170822309969118</c:v>
                </c:pt>
                <c:pt idx="53">
                  <c:v>51.840128667950893</c:v>
                </c:pt>
                <c:pt idx="54">
                  <c:v>52.485833812340594</c:v>
                </c:pt>
                <c:pt idx="55">
                  <c:v>53.17447941718811</c:v>
                </c:pt>
                <c:pt idx="56">
                  <c:v>53.771149030425342</c:v>
                </c:pt>
                <c:pt idx="57">
                  <c:v>54.109471281577825</c:v>
                </c:pt>
                <c:pt idx="58">
                  <c:v>54.582079855309303</c:v>
                </c:pt>
                <c:pt idx="59">
                  <c:v>54.841521351325142</c:v>
                </c:pt>
                <c:pt idx="60">
                  <c:v>54.994952153473264</c:v>
                </c:pt>
                <c:pt idx="61">
                  <c:v>55.093103414076836</c:v>
                </c:pt>
                <c:pt idx="62">
                  <c:v>55.166370288310489</c:v>
                </c:pt>
                <c:pt idx="63">
                  <c:v>55.391246317623761</c:v>
                </c:pt>
                <c:pt idx="64">
                  <c:v>55.784813739621377</c:v>
                </c:pt>
                <c:pt idx="65">
                  <c:v>56.012153002392076</c:v>
                </c:pt>
                <c:pt idx="66">
                  <c:v>56.354347685677631</c:v>
                </c:pt>
                <c:pt idx="67">
                  <c:v>56.822740120281978</c:v>
                </c:pt>
                <c:pt idx="68">
                  <c:v>57.402780043456623</c:v>
                </c:pt>
                <c:pt idx="69">
                  <c:v>58.113205214827715</c:v>
                </c:pt>
                <c:pt idx="70">
                  <c:v>58.416097003342578</c:v>
                </c:pt>
                <c:pt idx="71">
                  <c:v>58.944225713514463</c:v>
                </c:pt>
                <c:pt idx="72">
                  <c:v>59.128716171025729</c:v>
                </c:pt>
                <c:pt idx="73">
                  <c:v>59.167285824209117</c:v>
                </c:pt>
                <c:pt idx="74">
                  <c:v>59.217633170388908</c:v>
                </c:pt>
                <c:pt idx="75">
                  <c:v>59.12980457650692</c:v>
                </c:pt>
                <c:pt idx="76">
                  <c:v>58.884432153447911</c:v>
                </c:pt>
                <c:pt idx="77">
                  <c:v>58.477620555279202</c:v>
                </c:pt>
                <c:pt idx="78">
                  <c:v>58.177770573661782</c:v>
                </c:pt>
                <c:pt idx="79">
                  <c:v>58.03587114116435</c:v>
                </c:pt>
                <c:pt idx="80">
                  <c:v>57.918065568950496</c:v>
                </c:pt>
                <c:pt idx="81">
                  <c:v>57.460963336256</c:v>
                </c:pt>
                <c:pt idx="82">
                  <c:v>57.017054869373467</c:v>
                </c:pt>
                <c:pt idx="83">
                  <c:v>56.553582027544074</c:v>
                </c:pt>
                <c:pt idx="84">
                  <c:v>56.4798992678476</c:v>
                </c:pt>
                <c:pt idx="85">
                  <c:v>55.99701843775366</c:v>
                </c:pt>
                <c:pt idx="86">
                  <c:v>55.735478037694108</c:v>
                </c:pt>
                <c:pt idx="87">
                  <c:v>55.528938776513897</c:v>
                </c:pt>
                <c:pt idx="88">
                  <c:v>55.456202356741059</c:v>
                </c:pt>
                <c:pt idx="89">
                  <c:v>55.525237052187883</c:v>
                </c:pt>
                <c:pt idx="90">
                  <c:v>55.859340872833265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42-46B9-A81B-5ED49FCAC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4312272"/>
        <c:axId val="854312752"/>
      </c:lineChart>
      <c:catAx>
        <c:axId val="8543122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Dyno</a:t>
                </a:r>
                <a:r>
                  <a:rPr lang="en-GB" b="1" baseline="0"/>
                  <a:t> Speed (RPM)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0.42997004057403149"/>
              <c:y val="0.92470272742391491"/>
            </c:manualLayout>
          </c:layout>
          <c:overlay val="0"/>
          <c:spPr>
            <a:noFill/>
            <a:ln>
              <a:solidFill>
                <a:srgbClr val="0070C0"/>
              </a:solidFill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312752"/>
        <c:crosses val="autoZero"/>
        <c:auto val="1"/>
        <c:lblAlgn val="ctr"/>
        <c:lblOffset val="100"/>
        <c:noMultiLvlLbl val="0"/>
      </c:catAx>
      <c:valAx>
        <c:axId val="854312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Brake Horse</a:t>
                </a:r>
                <a:r>
                  <a:rPr lang="en-GB" b="1" baseline="0"/>
                  <a:t> Power (BHP)</a:t>
                </a:r>
                <a:endParaRPr lang="en-GB" b="1"/>
              </a:p>
            </c:rich>
          </c:tx>
          <c:overlay val="0"/>
          <c:spPr>
            <a:noFill/>
            <a:ln>
              <a:solidFill>
                <a:srgbClr val="0070C0"/>
              </a:solidFill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312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268940</xdr:colOff>
      <xdr:row>4</xdr:row>
      <xdr:rowOff>67234</xdr:rowOff>
    </xdr:from>
    <xdr:to>
      <xdr:col>24</xdr:col>
      <xdr:colOff>5041755</xdr:colOff>
      <xdr:row>18</xdr:row>
      <xdr:rowOff>142667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F70EC7D-0BAC-3765-4989-B831F25046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257608</xdr:colOff>
      <xdr:row>19</xdr:row>
      <xdr:rowOff>145396</xdr:rowOff>
    </xdr:from>
    <xdr:to>
      <xdr:col>24</xdr:col>
      <xdr:colOff>4972483</xdr:colOff>
      <xdr:row>34</xdr:row>
      <xdr:rowOff>31096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3CF3CCF-06AF-0F42-07B6-471C2994B1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145677</xdr:colOff>
      <xdr:row>35</xdr:row>
      <xdr:rowOff>62369</xdr:rowOff>
    </xdr:from>
    <xdr:to>
      <xdr:col>24</xdr:col>
      <xdr:colOff>5176481</xdr:colOff>
      <xdr:row>50</xdr:row>
      <xdr:rowOff>91109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521405B-2396-17EA-D7CE-B10AC3E062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url?sa=i&amp;url=https%3A%2F%2Fwww.researchgate.net%2Ffigure%2FFigure-4-Brake-power-at-variation-compression-ratio-and-engine-speed_fig3_295911987&amp;psig=AOvVaw2I5EZT_BsG0fyxy6eXCqcy&amp;ust=1741968652879000&amp;source=images&amp;cd=vfe&amp;opi=89978449&amp;ved=0CBYQjRxqFwoTCMCc_oi5h4wDFQAAAAAdAAAAAB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7"/>
  <sheetViews>
    <sheetView tabSelected="1" topLeftCell="H3" zoomScale="115" zoomScaleNormal="115" workbookViewId="0">
      <selection activeCell="R4" sqref="R4"/>
    </sheetView>
  </sheetViews>
  <sheetFormatPr defaultRowHeight="15" x14ac:dyDescent="0.25"/>
  <cols>
    <col min="1" max="1" width="24.7109375" style="1" bestFit="1" customWidth="1"/>
    <col min="2" max="2" width="13.42578125" style="1" customWidth="1"/>
    <col min="3" max="3" width="14.5703125" customWidth="1"/>
    <col min="4" max="4" width="29.140625" style="1" customWidth="1"/>
    <col min="6" max="6" width="42.7109375" bestFit="1" customWidth="1"/>
    <col min="7" max="8" width="9.140625" style="1"/>
    <col min="9" max="9" width="15.28515625" style="1" customWidth="1"/>
    <col min="10" max="10" width="11.5703125" bestFit="1" customWidth="1"/>
    <col min="11" max="11" width="14.140625" bestFit="1" customWidth="1"/>
    <col min="13" max="13" width="17.140625" bestFit="1" customWidth="1"/>
    <col min="14" max="14" width="21" bestFit="1" customWidth="1"/>
    <col min="15" max="15" width="15.7109375" bestFit="1" customWidth="1"/>
    <col min="16" max="16" width="12" bestFit="1" customWidth="1"/>
    <col min="17" max="17" width="10.7109375" customWidth="1"/>
    <col min="18" max="18" width="19.42578125" bestFit="1" customWidth="1"/>
    <col min="19" max="19" width="9.28515625" bestFit="1" customWidth="1"/>
    <col min="20" max="20" width="27" bestFit="1" customWidth="1"/>
    <col min="21" max="21" width="17.85546875" customWidth="1"/>
    <col min="22" max="22" width="30" customWidth="1"/>
    <col min="23" max="23" width="25.28515625" customWidth="1"/>
    <col min="24" max="24" width="9.140625" hidden="1" customWidth="1"/>
    <col min="25" max="25" width="79.7109375" customWidth="1"/>
  </cols>
  <sheetData>
    <row r="1" spans="1:25" x14ac:dyDescent="0.25">
      <c r="A1"/>
      <c r="B1"/>
      <c r="G1" s="19"/>
      <c r="H1" s="19"/>
      <c r="I1" s="19"/>
    </row>
    <row r="2" spans="1:25" x14ac:dyDescent="0.25">
      <c r="C2" s="1"/>
      <c r="G2" s="19"/>
      <c r="H2" s="19"/>
      <c r="I2" s="19"/>
      <c r="R2" s="83">
        <f>MIN(R7:R97)</f>
        <v>0.19458796065413922</v>
      </c>
    </row>
    <row r="3" spans="1:25" x14ac:dyDescent="0.25">
      <c r="A3" s="58" t="s">
        <v>7</v>
      </c>
      <c r="B3" s="59"/>
      <c r="C3" s="62" t="s">
        <v>11</v>
      </c>
      <c r="D3" s="63"/>
      <c r="F3" s="20" t="s">
        <v>38</v>
      </c>
    </row>
    <row r="4" spans="1:25" ht="92.25" x14ac:dyDescent="0.25">
      <c r="A4" s="60"/>
      <c r="B4" s="61"/>
      <c r="C4" s="64"/>
      <c r="D4" s="65"/>
      <c r="F4" s="25">
        <f>MAX(V7:V97)</f>
        <v>31.353048463933437</v>
      </c>
      <c r="I4" s="74" t="s">
        <v>19</v>
      </c>
      <c r="J4" s="75"/>
      <c r="K4" s="75"/>
      <c r="L4" s="76"/>
      <c r="O4" s="83"/>
      <c r="P4" s="83"/>
      <c r="Y4" s="22" t="s">
        <v>26</v>
      </c>
    </row>
    <row r="5" spans="1:25" x14ac:dyDescent="0.25">
      <c r="A5" s="2" t="s">
        <v>9</v>
      </c>
      <c r="B5" s="4">
        <v>0.81577599999999995</v>
      </c>
      <c r="C5" s="66" t="s">
        <v>12</v>
      </c>
      <c r="D5" s="67"/>
      <c r="I5" s="7" t="s">
        <v>0</v>
      </c>
      <c r="J5" s="8" t="s">
        <v>1</v>
      </c>
      <c r="K5" s="8" t="s">
        <v>2</v>
      </c>
      <c r="L5" s="9" t="s">
        <v>3</v>
      </c>
      <c r="M5" s="72" t="s">
        <v>27</v>
      </c>
      <c r="N5" s="70" t="s">
        <v>37</v>
      </c>
      <c r="O5" s="68" t="s">
        <v>21</v>
      </c>
      <c r="P5" s="48" t="s">
        <v>16</v>
      </c>
      <c r="Q5" s="72" t="s">
        <v>17</v>
      </c>
      <c r="R5" s="81" t="s">
        <v>18</v>
      </c>
      <c r="S5" s="79" t="s">
        <v>35</v>
      </c>
      <c r="T5" s="77" t="s">
        <v>23</v>
      </c>
      <c r="U5" s="54" t="s">
        <v>34</v>
      </c>
      <c r="V5" s="56" t="s">
        <v>36</v>
      </c>
      <c r="Y5" s="21"/>
    </row>
    <row r="6" spans="1:25" x14ac:dyDescent="0.25">
      <c r="A6" s="2" t="s">
        <v>10</v>
      </c>
      <c r="B6" s="5">
        <v>27</v>
      </c>
      <c r="C6" s="50" t="s">
        <v>13</v>
      </c>
      <c r="D6" s="51"/>
      <c r="I6" s="10" t="s">
        <v>4</v>
      </c>
      <c r="J6" s="11" t="s">
        <v>5</v>
      </c>
      <c r="K6" s="8" t="s">
        <v>6</v>
      </c>
      <c r="L6" s="12" t="s">
        <v>3</v>
      </c>
      <c r="M6" s="73"/>
      <c r="N6" s="71"/>
      <c r="O6" s="69"/>
      <c r="P6" s="49"/>
      <c r="Q6" s="73"/>
      <c r="R6" s="82"/>
      <c r="S6" s="80"/>
      <c r="T6" s="78"/>
      <c r="U6" s="55"/>
      <c r="V6" s="57"/>
      <c r="Y6" s="21"/>
    </row>
    <row r="7" spans="1:25" x14ac:dyDescent="0.25">
      <c r="A7" s="2" t="s">
        <v>8</v>
      </c>
      <c r="B7" s="5">
        <v>46</v>
      </c>
      <c r="C7" s="50" t="s">
        <v>14</v>
      </c>
      <c r="D7" s="51"/>
      <c r="F7" s="20" t="s">
        <v>39</v>
      </c>
      <c r="I7" s="13">
        <v>102.27500000000001</v>
      </c>
      <c r="J7" s="14">
        <v>1000</v>
      </c>
      <c r="K7" s="14">
        <v>7.0400000000000004E-2</v>
      </c>
      <c r="L7" s="15">
        <v>1.2658</v>
      </c>
      <c r="M7" s="26">
        <f>((1.011325/$B$8)*SQRT(($B$6+273)/293)*Q7)</f>
        <v>8.7754322415863211</v>
      </c>
      <c r="N7" s="39">
        <f>O7*0.7376</f>
        <v>61.540542519040002</v>
      </c>
      <c r="O7" s="27">
        <f>I7*$B$5</f>
        <v>83.433490399999997</v>
      </c>
      <c r="P7" s="28">
        <f t="shared" ref="P7:P38" si="0">(N7*J7)/5252</f>
        <v>11.717544272475248</v>
      </c>
      <c r="Q7" s="29">
        <f t="shared" ref="Q7:Q38" si="1">(O7*J7)/9549</f>
        <v>8.7374060529898419</v>
      </c>
      <c r="R7" s="30">
        <f>((K7*60)*0.75)/P7</f>
        <v>0.27036381739488685</v>
      </c>
      <c r="S7" s="44">
        <f>((K7*0.75)/60)*44000</f>
        <v>38.72</v>
      </c>
      <c r="T7" s="42">
        <f>(K7*0.745*60)</f>
        <v>3.1468799999999999</v>
      </c>
      <c r="U7" s="31">
        <f>(75.4*N7)/$B$12</f>
        <v>47.810018009579828</v>
      </c>
      <c r="V7" s="38">
        <f>(Q7/S7)*100</f>
        <v>22.56561480627542</v>
      </c>
      <c r="Y7" s="21"/>
    </row>
    <row r="8" spans="1:25" x14ac:dyDescent="0.25">
      <c r="A8" s="2" t="s">
        <v>32</v>
      </c>
      <c r="B8" s="5">
        <f>1018.9/1000</f>
        <v>1.0188999999999999</v>
      </c>
      <c r="C8" s="50" t="s">
        <v>15</v>
      </c>
      <c r="D8" s="51"/>
      <c r="F8" s="47">
        <f>MAX(Q7:Q97)</f>
        <v>44.156735786532614</v>
      </c>
      <c r="I8" s="13">
        <v>102.756</v>
      </c>
      <c r="J8" s="14">
        <f t="shared" ref="J8:J71" si="2">J7+50</f>
        <v>1050</v>
      </c>
      <c r="K8" s="14">
        <v>7.2400000000000006E-2</v>
      </c>
      <c r="L8" s="15">
        <v>1.26783</v>
      </c>
      <c r="M8" s="26">
        <f t="shared" ref="M8:M71" si="3">((1.011325/$B$8)*SQRT(($B$6+273)/293)*Q8)</f>
        <v>9.2575383152018222</v>
      </c>
      <c r="N8" s="40">
        <f t="shared" ref="N8:N71" si="4">O8*0.7376</f>
        <v>61.829968096665603</v>
      </c>
      <c r="O8" s="27">
        <f t="shared" ref="O8:O71" si="5">I8*$B$5</f>
        <v>83.825878656</v>
      </c>
      <c r="P8" s="28">
        <f t="shared" si="0"/>
        <v>12.361284558548912</v>
      </c>
      <c r="Q8" s="29">
        <f t="shared" si="1"/>
        <v>9.2174230378887856</v>
      </c>
      <c r="R8" s="30">
        <f t="shared" ref="R8:R71" si="6">((K8*60)*0.75)/P8</f>
        <v>0.26356484106231559</v>
      </c>
      <c r="S8" s="45">
        <f t="shared" ref="S8:S71" si="7">((K8*0.75)/60)*44000</f>
        <v>39.82</v>
      </c>
      <c r="T8" s="42">
        <f t="shared" ref="T8:T71" si="8">(K8*0.745*60)</f>
        <v>3.2362800000000003</v>
      </c>
      <c r="U8" s="31">
        <f t="shared" ref="U8:U71" si="9">(75.4*N8)/$B$12</f>
        <v>48.034868839817989</v>
      </c>
      <c r="V8" s="38">
        <f t="shared" ref="V8:V71" si="10">(Q8/S8)*100</f>
        <v>23.147722345275703</v>
      </c>
      <c r="Y8" s="21"/>
    </row>
    <row r="9" spans="1:25" x14ac:dyDescent="0.25">
      <c r="A9" s="2" t="s">
        <v>28</v>
      </c>
      <c r="B9" s="5">
        <v>75</v>
      </c>
      <c r="C9" s="50" t="s">
        <v>20</v>
      </c>
      <c r="D9" s="51"/>
      <c r="I9" s="13">
        <v>103.68899999999999</v>
      </c>
      <c r="J9" s="14">
        <f t="shared" si="2"/>
        <v>1100</v>
      </c>
      <c r="K9" s="14">
        <v>7.3700000000000002E-2</v>
      </c>
      <c r="L9" s="15">
        <v>1.2734399999999999</v>
      </c>
      <c r="M9" s="26">
        <f t="shared" si="3"/>
        <v>9.7864323937191724</v>
      </c>
      <c r="N9" s="40">
        <f t="shared" si="4"/>
        <v>62.391369476966396</v>
      </c>
      <c r="O9" s="27">
        <f t="shared" si="5"/>
        <v>84.586997663999995</v>
      </c>
      <c r="P9" s="28">
        <f t="shared" si="0"/>
        <v>13.067499319242771</v>
      </c>
      <c r="Q9" s="29">
        <f t="shared" si="1"/>
        <v>9.7440252833176242</v>
      </c>
      <c r="R9" s="30">
        <f t="shared" si="6"/>
        <v>0.25379760266114809</v>
      </c>
      <c r="S9" s="45">
        <f t="shared" si="7"/>
        <v>40.535000000000004</v>
      </c>
      <c r="T9" s="42">
        <f t="shared" si="8"/>
        <v>3.2943900000000004</v>
      </c>
      <c r="U9" s="31">
        <f t="shared" si="9"/>
        <v>48.471014005331931</v>
      </c>
      <c r="V9" s="38">
        <f t="shared" si="10"/>
        <v>24.038547633693408</v>
      </c>
      <c r="Y9" s="21"/>
    </row>
    <row r="10" spans="1:25" x14ac:dyDescent="0.25">
      <c r="A10" s="2" t="s">
        <v>29</v>
      </c>
      <c r="B10" s="5">
        <v>90</v>
      </c>
      <c r="C10" s="50" t="s">
        <v>22</v>
      </c>
      <c r="D10" s="51"/>
      <c r="I10" s="13">
        <v>104.209</v>
      </c>
      <c r="J10" s="14">
        <f t="shared" si="2"/>
        <v>1150</v>
      </c>
      <c r="K10" s="14">
        <v>7.2800000000000004E-2</v>
      </c>
      <c r="L10" s="15">
        <v>1.2847599999999999</v>
      </c>
      <c r="M10" s="26">
        <f t="shared" si="3"/>
        <v>10.282580016944406</v>
      </c>
      <c r="N10" s="40">
        <f t="shared" si="4"/>
        <v>62.704261993318404</v>
      </c>
      <c r="O10" s="27">
        <f t="shared" si="5"/>
        <v>85.011201184000001</v>
      </c>
      <c r="P10" s="28">
        <f t="shared" si="0"/>
        <v>13.729988821842378</v>
      </c>
      <c r="Q10" s="29">
        <f t="shared" si="1"/>
        <v>10.238022972206513</v>
      </c>
      <c r="R10" s="30">
        <f t="shared" si="6"/>
        <v>0.23860179658619748</v>
      </c>
      <c r="S10" s="45">
        <f t="shared" si="7"/>
        <v>40.04</v>
      </c>
      <c r="T10" s="42">
        <f t="shared" si="8"/>
        <v>3.2541600000000002</v>
      </c>
      <c r="U10" s="31">
        <f t="shared" si="9"/>
        <v>48.714095983967788</v>
      </c>
      <c r="V10" s="38">
        <f t="shared" si="10"/>
        <v>25.569487942573708</v>
      </c>
      <c r="Y10" s="21"/>
    </row>
    <row r="11" spans="1:25" x14ac:dyDescent="0.25">
      <c r="A11" s="2" t="s">
        <v>30</v>
      </c>
      <c r="B11" s="5">
        <f>(7.5/2)^2*PI()*9*4</f>
        <v>1590.4312808798327</v>
      </c>
      <c r="C11" s="50"/>
      <c r="D11" s="51"/>
      <c r="I11" s="13">
        <v>105.81100000000001</v>
      </c>
      <c r="J11" s="14">
        <f t="shared" si="2"/>
        <v>1200</v>
      </c>
      <c r="K11" s="14">
        <v>7.4399999999999994E-2</v>
      </c>
      <c r="L11" s="15">
        <v>1.2918099999999999</v>
      </c>
      <c r="M11" s="26">
        <f t="shared" si="3"/>
        <v>10.894595092616848</v>
      </c>
      <c r="N11" s="40">
        <f t="shared" si="4"/>
        <v>63.6682116302336</v>
      </c>
      <c r="O11" s="27">
        <f t="shared" si="5"/>
        <v>86.318074335999995</v>
      </c>
      <c r="P11" s="28">
        <f t="shared" si="0"/>
        <v>14.547192299367921</v>
      </c>
      <c r="Q11" s="29">
        <f t="shared" si="1"/>
        <v>10.847386030285893</v>
      </c>
      <c r="R11" s="30">
        <f t="shared" si="6"/>
        <v>0.23014750414383889</v>
      </c>
      <c r="S11" s="45">
        <f t="shared" si="7"/>
        <v>40.919999999999995</v>
      </c>
      <c r="T11" s="42">
        <f t="shared" si="8"/>
        <v>3.3256799999999997</v>
      </c>
      <c r="U11" s="31">
        <f t="shared" si="9"/>
        <v>49.462975464303604</v>
      </c>
      <c r="V11" s="38">
        <f t="shared" si="10"/>
        <v>26.508763514872662</v>
      </c>
      <c r="Y11" s="21"/>
    </row>
    <row r="12" spans="1:25" x14ac:dyDescent="0.25">
      <c r="A12" s="2" t="s">
        <v>31</v>
      </c>
      <c r="B12" s="5">
        <v>97.054071492001</v>
      </c>
      <c r="C12" s="50"/>
      <c r="D12" s="51"/>
      <c r="I12" s="13">
        <v>107.51</v>
      </c>
      <c r="J12" s="14">
        <f t="shared" si="2"/>
        <v>1250</v>
      </c>
      <c r="K12" s="14">
        <v>7.8950000000000006E-2</v>
      </c>
      <c r="L12" s="15">
        <v>1.2972900000000001</v>
      </c>
      <c r="M12" s="26">
        <f t="shared" si="3"/>
        <v>11.530759231153084</v>
      </c>
      <c r="N12" s="40">
        <f t="shared" si="4"/>
        <v>64.690527755776003</v>
      </c>
      <c r="O12" s="27">
        <f t="shared" si="5"/>
        <v>87.704077760000004</v>
      </c>
      <c r="P12" s="28">
        <f t="shared" si="0"/>
        <v>15.396641221386139</v>
      </c>
      <c r="Q12" s="29">
        <f t="shared" si="1"/>
        <v>11.480793507173527</v>
      </c>
      <c r="R12" s="30">
        <f t="shared" si="6"/>
        <v>0.23074837874803392</v>
      </c>
      <c r="S12" s="45">
        <f t="shared" si="7"/>
        <v>43.422500000000007</v>
      </c>
      <c r="T12" s="42">
        <f t="shared" si="8"/>
        <v>3.5290650000000001</v>
      </c>
      <c r="U12" s="31">
        <f t="shared" si="9"/>
        <v>50.257199082961897</v>
      </c>
      <c r="V12" s="38">
        <f t="shared" si="10"/>
        <v>26.439734025386663</v>
      </c>
      <c r="Y12" s="21"/>
    </row>
    <row r="13" spans="1:25" x14ac:dyDescent="0.25">
      <c r="A13" s="2" t="s">
        <v>33</v>
      </c>
      <c r="B13" s="5">
        <v>44000</v>
      </c>
      <c r="C13" s="50"/>
      <c r="D13" s="51"/>
      <c r="I13" s="13">
        <v>109.488</v>
      </c>
      <c r="J13" s="14">
        <f t="shared" si="2"/>
        <v>1300</v>
      </c>
      <c r="K13" s="14">
        <v>7.9000000000000001E-2</v>
      </c>
      <c r="L13" s="15">
        <v>1.29895</v>
      </c>
      <c r="M13" s="26">
        <f t="shared" si="3"/>
        <v>12.212621685131692</v>
      </c>
      <c r="N13" s="40">
        <f t="shared" si="4"/>
        <v>65.880722750668795</v>
      </c>
      <c r="O13" s="27">
        <f t="shared" si="5"/>
        <v>89.317682687999991</v>
      </c>
      <c r="P13" s="28">
        <f t="shared" si="0"/>
        <v>16.3071095917497</v>
      </c>
      <c r="Q13" s="29">
        <f t="shared" si="1"/>
        <v>12.159701277034243</v>
      </c>
      <c r="R13" s="30">
        <f t="shared" si="6"/>
        <v>0.21800307283141035</v>
      </c>
      <c r="S13" s="45">
        <f t="shared" si="7"/>
        <v>43.449999999999996</v>
      </c>
      <c r="T13" s="42">
        <f t="shared" si="8"/>
        <v>3.5312999999999999</v>
      </c>
      <c r="U13" s="31">
        <f t="shared" si="9"/>
        <v>51.181845532465182</v>
      </c>
      <c r="V13" s="38">
        <f t="shared" si="10"/>
        <v>27.985503514463161</v>
      </c>
      <c r="Y13" s="21"/>
    </row>
    <row r="14" spans="1:25" x14ac:dyDescent="0.25">
      <c r="A14" s="3"/>
      <c r="B14" s="6"/>
      <c r="C14" s="52"/>
      <c r="D14" s="53"/>
      <c r="I14" s="13">
        <v>111.797</v>
      </c>
      <c r="J14" s="14">
        <f t="shared" si="2"/>
        <v>1350</v>
      </c>
      <c r="K14" s="14">
        <v>7.9600000000000004E-2</v>
      </c>
      <c r="L14" s="15">
        <v>1.2946899999999999</v>
      </c>
      <c r="M14" s="26">
        <f t="shared" si="3"/>
        <v>12.949796604468784</v>
      </c>
      <c r="N14" s="40">
        <f t="shared" si="4"/>
        <v>67.270085866547191</v>
      </c>
      <c r="O14" s="27">
        <f t="shared" si="5"/>
        <v>91.201309471999991</v>
      </c>
      <c r="P14" s="28">
        <f t="shared" si="0"/>
        <v>17.291434866686728</v>
      </c>
      <c r="Q14" s="29">
        <f t="shared" si="1"/>
        <v>12.893681829217718</v>
      </c>
      <c r="R14" s="30">
        <f t="shared" si="6"/>
        <v>0.20715458419827246</v>
      </c>
      <c r="S14" s="45">
        <f t="shared" si="7"/>
        <v>43.78</v>
      </c>
      <c r="T14" s="42">
        <f t="shared" si="8"/>
        <v>3.5581200000000002</v>
      </c>
      <c r="U14" s="31">
        <f t="shared" si="9"/>
        <v>52.26122301067705</v>
      </c>
      <c r="V14" s="38">
        <f t="shared" si="10"/>
        <v>29.451077727770027</v>
      </c>
      <c r="Y14" s="21"/>
    </row>
    <row r="15" spans="1:25" x14ac:dyDescent="0.25">
      <c r="A15" s="2"/>
      <c r="B15" s="5"/>
      <c r="C15" s="50"/>
      <c r="D15" s="51"/>
      <c r="I15" s="13">
        <v>114.268</v>
      </c>
      <c r="J15" s="14">
        <f t="shared" si="2"/>
        <v>1400</v>
      </c>
      <c r="K15" s="14">
        <v>8.3500000000000005E-2</v>
      </c>
      <c r="L15" s="15">
        <v>1.2855000000000001</v>
      </c>
      <c r="M15" s="26">
        <f t="shared" si="3"/>
        <v>13.726243245506916</v>
      </c>
      <c r="N15" s="40">
        <f t="shared" si="4"/>
        <v>68.756927035596803</v>
      </c>
      <c r="O15" s="27">
        <f t="shared" si="5"/>
        <v>93.217091967999991</v>
      </c>
      <c r="P15" s="28">
        <f t="shared" si="0"/>
        <v>18.328198372017429</v>
      </c>
      <c r="Q15" s="29">
        <f t="shared" si="1"/>
        <v>13.666763928704576</v>
      </c>
      <c r="R15" s="30">
        <f t="shared" si="6"/>
        <v>0.2050119670101761</v>
      </c>
      <c r="S15" s="45">
        <f t="shared" si="7"/>
        <v>45.924999999999997</v>
      </c>
      <c r="T15" s="42">
        <f t="shared" si="8"/>
        <v>3.7324500000000005</v>
      </c>
      <c r="U15" s="31">
        <f t="shared" si="9"/>
        <v>53.416329874540878</v>
      </c>
      <c r="V15" s="38">
        <f t="shared" si="10"/>
        <v>29.758876273717092</v>
      </c>
      <c r="Y15" s="21"/>
    </row>
    <row r="16" spans="1:25" x14ac:dyDescent="0.25">
      <c r="A16" s="2"/>
      <c r="B16" s="5"/>
      <c r="C16" s="50"/>
      <c r="D16" s="51"/>
      <c r="I16" s="13">
        <v>115.783</v>
      </c>
      <c r="J16" s="14">
        <f t="shared" si="2"/>
        <v>1450</v>
      </c>
      <c r="K16" s="14">
        <v>8.4699999999999998E-2</v>
      </c>
      <c r="L16" s="15">
        <v>1.2781800000000001</v>
      </c>
      <c r="M16" s="26">
        <f t="shared" si="3"/>
        <v>14.404952464238608</v>
      </c>
      <c r="N16" s="40">
        <f t="shared" si="4"/>
        <v>69.668527347660799</v>
      </c>
      <c r="O16" s="27">
        <f t="shared" si="5"/>
        <v>94.452992607999988</v>
      </c>
      <c r="P16" s="28">
        <f t="shared" si="0"/>
        <v>19.234456331703761</v>
      </c>
      <c r="Q16" s="29">
        <f t="shared" si="1"/>
        <v>14.34253212709184</v>
      </c>
      <c r="R16" s="30">
        <f t="shared" si="6"/>
        <v>0.19816000693076946</v>
      </c>
      <c r="S16" s="45">
        <f t="shared" si="7"/>
        <v>46.585000000000001</v>
      </c>
      <c r="T16" s="42">
        <f t="shared" si="8"/>
        <v>3.7860899999999993</v>
      </c>
      <c r="U16" s="31">
        <f t="shared" si="9"/>
        <v>54.124539869989555</v>
      </c>
      <c r="V16" s="38">
        <f t="shared" si="10"/>
        <v>30.78787619854425</v>
      </c>
      <c r="Y16" s="21"/>
    </row>
    <row r="17" spans="1:25" x14ac:dyDescent="0.25">
      <c r="A17" s="2"/>
      <c r="B17" s="5"/>
      <c r="C17" s="50"/>
      <c r="D17" s="51"/>
      <c r="F17" t="s">
        <v>40</v>
      </c>
      <c r="I17" s="13">
        <v>116.985</v>
      </c>
      <c r="J17" s="14">
        <f t="shared" si="2"/>
        <v>1500</v>
      </c>
      <c r="K17" s="14">
        <v>8.8650000000000007E-2</v>
      </c>
      <c r="L17" s="15">
        <v>1.2795000000000001</v>
      </c>
      <c r="M17" s="26">
        <f t="shared" si="3"/>
        <v>15.056376545323525</v>
      </c>
      <c r="N17" s="40">
        <f t="shared" si="4"/>
        <v>70.391790433536002</v>
      </c>
      <c r="O17" s="27">
        <f t="shared" si="5"/>
        <v>95.43355536</v>
      </c>
      <c r="P17" s="28">
        <f t="shared" si="0"/>
        <v>20.104281350019804</v>
      </c>
      <c r="Q17" s="29">
        <f t="shared" si="1"/>
        <v>14.99113342130066</v>
      </c>
      <c r="R17" s="30">
        <f t="shared" si="6"/>
        <v>0.19842788362072294</v>
      </c>
      <c r="S17" s="45">
        <f t="shared" si="7"/>
        <v>48.757500000000007</v>
      </c>
      <c r="T17" s="42">
        <f t="shared" si="8"/>
        <v>3.9626549999999998</v>
      </c>
      <c r="U17" s="31">
        <f t="shared" si="9"/>
        <v>54.686433212913194</v>
      </c>
      <c r="V17" s="38">
        <f t="shared" si="10"/>
        <v>30.746312713532596</v>
      </c>
      <c r="Y17" s="21"/>
    </row>
    <row r="18" spans="1:25" x14ac:dyDescent="0.25">
      <c r="A18" s="2"/>
      <c r="B18" s="5"/>
      <c r="C18" s="50"/>
      <c r="D18" s="51"/>
      <c r="I18" s="13">
        <v>117.788</v>
      </c>
      <c r="J18" s="14">
        <f t="shared" si="2"/>
        <v>1550</v>
      </c>
      <c r="K18" s="14">
        <v>9.3200000000000005E-2</v>
      </c>
      <c r="L18" s="15">
        <v>1.27766</v>
      </c>
      <c r="M18" s="26">
        <f t="shared" si="3"/>
        <v>15.665049620645835</v>
      </c>
      <c r="N18" s="40">
        <f t="shared" si="4"/>
        <v>70.874968684748794</v>
      </c>
      <c r="O18" s="27">
        <f t="shared" si="5"/>
        <v>96.088623487999996</v>
      </c>
      <c r="P18" s="28">
        <f t="shared" si="0"/>
        <v>20.917022365072473</v>
      </c>
      <c r="Q18" s="29">
        <f t="shared" si="1"/>
        <v>15.597168960770761</v>
      </c>
      <c r="R18" s="30">
        <f t="shared" si="6"/>
        <v>0.20050655044492369</v>
      </c>
      <c r="S18" s="45">
        <f t="shared" si="7"/>
        <v>51.26</v>
      </c>
      <c r="T18" s="42">
        <f t="shared" si="8"/>
        <v>4.1660400000000006</v>
      </c>
      <c r="U18" s="31">
        <f t="shared" si="9"/>
        <v>55.061807883768161</v>
      </c>
      <c r="V18" s="38">
        <f t="shared" si="10"/>
        <v>30.427563325733047</v>
      </c>
      <c r="Y18" s="21"/>
    </row>
    <row r="19" spans="1:25" x14ac:dyDescent="0.25">
      <c r="A19" s="2"/>
      <c r="B19" s="5"/>
      <c r="C19" s="50"/>
      <c r="D19" s="51"/>
      <c r="I19" s="13">
        <v>118.471</v>
      </c>
      <c r="J19" s="14">
        <f t="shared" si="2"/>
        <v>1600</v>
      </c>
      <c r="K19" s="14">
        <v>9.5899999999999999E-2</v>
      </c>
      <c r="L19" s="15">
        <v>1.2823500000000001</v>
      </c>
      <c r="M19" s="26">
        <f t="shared" si="3"/>
        <v>16.26413857686391</v>
      </c>
      <c r="N19" s="40">
        <f t="shared" si="4"/>
        <v>71.285940970649605</v>
      </c>
      <c r="O19" s="27">
        <f t="shared" si="5"/>
        <v>96.645798495999998</v>
      </c>
      <c r="P19" s="28">
        <f t="shared" si="0"/>
        <v>21.716966023046339</v>
      </c>
      <c r="Q19" s="29">
        <f t="shared" si="1"/>
        <v>16.19366191157189</v>
      </c>
      <c r="R19" s="30">
        <f t="shared" si="6"/>
        <v>0.19871560306445812</v>
      </c>
      <c r="S19" s="45">
        <f t="shared" si="7"/>
        <v>52.744999999999997</v>
      </c>
      <c r="T19" s="42">
        <f t="shared" si="8"/>
        <v>4.2867299999999995</v>
      </c>
      <c r="U19" s="31">
        <f t="shared" si="9"/>
        <v>55.381086713399483</v>
      </c>
      <c r="V19" s="38">
        <f t="shared" si="10"/>
        <v>30.701795263194409</v>
      </c>
      <c r="Y19" s="21"/>
    </row>
    <row r="20" spans="1:25" x14ac:dyDescent="0.25">
      <c r="A20" s="2"/>
      <c r="B20" s="5"/>
      <c r="C20" s="50"/>
      <c r="D20" s="51"/>
      <c r="I20" s="13">
        <v>118.77200000000001</v>
      </c>
      <c r="J20" s="14">
        <f t="shared" si="2"/>
        <v>1650</v>
      </c>
      <c r="K20" s="14">
        <v>9.8750000000000004E-2</v>
      </c>
      <c r="L20" s="15">
        <v>1.2902800000000001</v>
      </c>
      <c r="M20" s="26">
        <f t="shared" si="3"/>
        <v>16.815006629442088</v>
      </c>
      <c r="N20" s="40">
        <f t="shared" si="4"/>
        <v>71.4670576003072</v>
      </c>
      <c r="O20" s="27">
        <f t="shared" si="5"/>
        <v>96.891347072000002</v>
      </c>
      <c r="P20" s="28">
        <f t="shared" si="0"/>
        <v>22.452521904133068</v>
      </c>
      <c r="Q20" s="29">
        <f t="shared" si="1"/>
        <v>16.742142912221176</v>
      </c>
      <c r="R20" s="30">
        <f t="shared" si="6"/>
        <v>0.19791763343885185</v>
      </c>
      <c r="S20" s="45">
        <f t="shared" si="7"/>
        <v>54.3125</v>
      </c>
      <c r="T20" s="42">
        <f t="shared" si="8"/>
        <v>4.4141250000000003</v>
      </c>
      <c r="U20" s="31">
        <f t="shared" si="9"/>
        <v>55.52179378180216</v>
      </c>
      <c r="V20" s="38">
        <f t="shared" si="10"/>
        <v>30.825579585217355</v>
      </c>
      <c r="Y20" s="21"/>
    </row>
    <row r="21" spans="1:25" x14ac:dyDescent="0.25">
      <c r="A21" s="2"/>
      <c r="B21" s="5"/>
      <c r="C21" s="50"/>
      <c r="D21" s="51"/>
      <c r="I21" s="13">
        <v>118.65600000000001</v>
      </c>
      <c r="J21" s="14">
        <f t="shared" si="2"/>
        <v>1700</v>
      </c>
      <c r="K21" s="14">
        <v>0.10005</v>
      </c>
      <c r="L21" s="15">
        <v>1.29942</v>
      </c>
      <c r="M21" s="26">
        <f t="shared" si="3"/>
        <v>17.307632067445933</v>
      </c>
      <c r="N21" s="40">
        <f t="shared" si="4"/>
        <v>71.3972585005056</v>
      </c>
      <c r="O21" s="27">
        <f t="shared" si="5"/>
        <v>96.796717055999991</v>
      </c>
      <c r="P21" s="28">
        <f t="shared" si="0"/>
        <v>23.110308349363962</v>
      </c>
      <c r="Q21" s="29">
        <f t="shared" si="1"/>
        <v>17.232633678416587</v>
      </c>
      <c r="R21" s="30">
        <f t="shared" si="6"/>
        <v>0.19481566113002166</v>
      </c>
      <c r="S21" s="45">
        <f t="shared" si="7"/>
        <v>55.027500000000011</v>
      </c>
      <c r="T21" s="42">
        <f t="shared" si="8"/>
        <v>4.4722349999999995</v>
      </c>
      <c r="U21" s="31">
        <f t="shared" si="9"/>
        <v>55.467567801952626</v>
      </c>
      <c r="V21" s="38">
        <f t="shared" si="10"/>
        <v>31.316403031968715</v>
      </c>
      <c r="Y21" s="21"/>
    </row>
    <row r="22" spans="1:25" x14ac:dyDescent="0.25">
      <c r="A22" s="2"/>
      <c r="B22" s="5"/>
      <c r="C22" s="50"/>
      <c r="D22" s="51"/>
      <c r="I22" s="13">
        <v>118.861</v>
      </c>
      <c r="J22" s="14">
        <f t="shared" si="2"/>
        <v>1750</v>
      </c>
      <c r="K22" s="14">
        <v>0.10305</v>
      </c>
      <c r="L22" s="15">
        <v>1.31053</v>
      </c>
      <c r="M22" s="26">
        <f t="shared" si="3"/>
        <v>17.847461651601908</v>
      </c>
      <c r="N22" s="40">
        <f t="shared" si="4"/>
        <v>71.520610357913597</v>
      </c>
      <c r="O22" s="27">
        <f t="shared" si="5"/>
        <v>96.963951135999991</v>
      </c>
      <c r="P22" s="28">
        <f t="shared" si="0"/>
        <v>23.831124928855445</v>
      </c>
      <c r="Q22" s="29">
        <f t="shared" si="1"/>
        <v>17.770124043145877</v>
      </c>
      <c r="R22" s="30">
        <f t="shared" si="6"/>
        <v>0.19458796065413922</v>
      </c>
      <c r="S22" s="45">
        <f t="shared" si="7"/>
        <v>56.677500000000009</v>
      </c>
      <c r="T22" s="42">
        <f t="shared" si="8"/>
        <v>4.6063349999999996</v>
      </c>
      <c r="U22" s="31">
        <f t="shared" si="9"/>
        <v>55.563398197376365</v>
      </c>
      <c r="V22" s="38">
        <f t="shared" si="10"/>
        <v>31.353048463933437</v>
      </c>
      <c r="Y22" s="21"/>
    </row>
    <row r="23" spans="1:25" x14ac:dyDescent="0.25">
      <c r="A23" s="2"/>
      <c r="B23" s="5"/>
      <c r="C23" s="50"/>
      <c r="D23" s="51"/>
      <c r="I23" s="13">
        <v>119.584</v>
      </c>
      <c r="J23" s="14">
        <f t="shared" si="2"/>
        <v>1800</v>
      </c>
      <c r="K23" s="14">
        <v>0.10929999999999999</v>
      </c>
      <c r="L23" s="15">
        <v>1.3149</v>
      </c>
      <c r="M23" s="26">
        <f t="shared" si="3"/>
        <v>18.469052266146615</v>
      </c>
      <c r="N23" s="40">
        <f t="shared" si="4"/>
        <v>71.955651298918397</v>
      </c>
      <c r="O23" s="27">
        <f t="shared" si="5"/>
        <v>97.553757183999991</v>
      </c>
      <c r="P23" s="28">
        <f t="shared" si="0"/>
        <v>24.661114306559998</v>
      </c>
      <c r="Q23" s="29">
        <f t="shared" si="1"/>
        <v>18.389021146842598</v>
      </c>
      <c r="R23" s="30">
        <f t="shared" si="6"/>
        <v>0.19944354252847571</v>
      </c>
      <c r="S23" s="45">
        <f t="shared" si="7"/>
        <v>60.114999999999995</v>
      </c>
      <c r="T23" s="42">
        <f t="shared" si="8"/>
        <v>4.8857100000000004</v>
      </c>
      <c r="U23" s="31">
        <f t="shared" si="9"/>
        <v>55.901375640748903</v>
      </c>
      <c r="V23" s="38">
        <f t="shared" si="10"/>
        <v>30.589738246432002</v>
      </c>
      <c r="Y23" s="21"/>
    </row>
    <row r="24" spans="1:25" x14ac:dyDescent="0.25">
      <c r="A24" s="2"/>
      <c r="B24" s="5"/>
      <c r="C24" s="50"/>
      <c r="D24" s="51"/>
      <c r="I24" s="13">
        <v>119.934</v>
      </c>
      <c r="J24" s="14">
        <f t="shared" si="2"/>
        <v>1850</v>
      </c>
      <c r="K24" s="14">
        <v>0.11415</v>
      </c>
      <c r="L24" s="15">
        <v>1.3184899999999999</v>
      </c>
      <c r="M24" s="26">
        <f t="shared" si="3"/>
        <v>19.037638497731265</v>
      </c>
      <c r="N24" s="40">
        <f t="shared" si="4"/>
        <v>72.1662520310784</v>
      </c>
      <c r="O24" s="27">
        <f t="shared" si="5"/>
        <v>97.839278783999987</v>
      </c>
      <c r="P24" s="28">
        <f t="shared" si="0"/>
        <v>25.420328685737825</v>
      </c>
      <c r="Q24" s="29">
        <f t="shared" si="1"/>
        <v>18.955143549104616</v>
      </c>
      <c r="R24" s="30">
        <f t="shared" si="6"/>
        <v>0.20207252484827207</v>
      </c>
      <c r="S24" s="45">
        <f t="shared" si="7"/>
        <v>62.782500000000006</v>
      </c>
      <c r="T24" s="42">
        <f t="shared" si="8"/>
        <v>5.1025049999999998</v>
      </c>
      <c r="U24" s="31">
        <f t="shared" si="9"/>
        <v>56.064988510984577</v>
      </c>
      <c r="V24" s="38">
        <f t="shared" si="10"/>
        <v>30.191762910213214</v>
      </c>
      <c r="Y24" s="21"/>
    </row>
    <row r="25" spans="1:25" x14ac:dyDescent="0.25">
      <c r="A25" s="3"/>
      <c r="B25" s="6"/>
      <c r="C25" s="52"/>
      <c r="D25" s="53"/>
      <c r="I25" s="13">
        <v>120.176</v>
      </c>
      <c r="J25" s="14">
        <f t="shared" si="2"/>
        <v>1900</v>
      </c>
      <c r="K25" s="14">
        <v>0.11745</v>
      </c>
      <c r="L25" s="15">
        <v>1.3189200000000001</v>
      </c>
      <c r="M25" s="26">
        <f t="shared" si="3"/>
        <v>19.591621174512518</v>
      </c>
      <c r="N25" s="40">
        <f t="shared" si="4"/>
        <v>72.311867394457607</v>
      </c>
      <c r="O25" s="27">
        <f t="shared" si="5"/>
        <v>98.036696575999997</v>
      </c>
      <c r="P25" s="28">
        <f t="shared" si="0"/>
        <v>26.160043421452674</v>
      </c>
      <c r="Q25" s="29">
        <f t="shared" si="1"/>
        <v>19.506725677495027</v>
      </c>
      <c r="R25" s="30">
        <f t="shared" si="6"/>
        <v>0.20203521511228853</v>
      </c>
      <c r="S25" s="45">
        <f t="shared" si="7"/>
        <v>64.597499999999997</v>
      </c>
      <c r="T25" s="42">
        <f t="shared" si="8"/>
        <v>5.2500150000000003</v>
      </c>
      <c r="U25" s="31">
        <f t="shared" si="9"/>
        <v>56.178115124118953</v>
      </c>
      <c r="V25" s="38">
        <f t="shared" si="10"/>
        <v>30.197338407051401</v>
      </c>
      <c r="Y25" s="21"/>
    </row>
    <row r="26" spans="1:25" x14ac:dyDescent="0.25">
      <c r="C26" s="1"/>
      <c r="I26" s="13">
        <v>120.94799999999999</v>
      </c>
      <c r="J26" s="14">
        <f t="shared" si="2"/>
        <v>1950</v>
      </c>
      <c r="K26" s="14">
        <v>0.12055</v>
      </c>
      <c r="L26" s="15">
        <v>1.31484</v>
      </c>
      <c r="M26" s="26">
        <f t="shared" si="3"/>
        <v>20.236356964781184</v>
      </c>
      <c r="N26" s="40">
        <f t="shared" si="4"/>
        <v>72.776392437964788</v>
      </c>
      <c r="O26" s="27">
        <f t="shared" si="5"/>
        <v>98.666475647999988</v>
      </c>
      <c r="P26" s="28">
        <f t="shared" si="0"/>
        <v>27.020937786373064</v>
      </c>
      <c r="Q26" s="29">
        <f t="shared" si="1"/>
        <v>20.148667662959472</v>
      </c>
      <c r="R26" s="30">
        <f t="shared" si="6"/>
        <v>0.20076098183149504</v>
      </c>
      <c r="S26" s="45">
        <f t="shared" si="7"/>
        <v>66.302500000000009</v>
      </c>
      <c r="T26" s="42">
        <f t="shared" si="8"/>
        <v>5.3885850000000008</v>
      </c>
      <c r="U26" s="31">
        <f t="shared" si="9"/>
        <v>56.538998369324474</v>
      </c>
      <c r="V26" s="38">
        <f t="shared" si="10"/>
        <v>30.389001414666822</v>
      </c>
      <c r="Y26" s="21"/>
    </row>
    <row r="27" spans="1:25" x14ac:dyDescent="0.25">
      <c r="C27" s="1"/>
      <c r="I27" s="13">
        <v>122.157</v>
      </c>
      <c r="J27" s="14">
        <f t="shared" si="2"/>
        <v>2000</v>
      </c>
      <c r="K27" s="14">
        <v>0.12554999999999999</v>
      </c>
      <c r="L27" s="15">
        <v>1.31653</v>
      </c>
      <c r="M27" s="26">
        <f t="shared" si="3"/>
        <v>20.962707921495184</v>
      </c>
      <c r="N27" s="40">
        <f t="shared" si="4"/>
        <v>73.503867538483192</v>
      </c>
      <c r="O27" s="27">
        <f t="shared" si="5"/>
        <v>99.652748831999986</v>
      </c>
      <c r="P27" s="28">
        <f t="shared" si="0"/>
        <v>27.990810182209895</v>
      </c>
      <c r="Q27" s="29">
        <f t="shared" si="1"/>
        <v>20.871871155513663</v>
      </c>
      <c r="R27" s="30">
        <f t="shared" si="6"/>
        <v>0.20184303216742214</v>
      </c>
      <c r="S27" s="45">
        <f t="shared" si="7"/>
        <v>69.052499999999995</v>
      </c>
      <c r="T27" s="42">
        <f t="shared" si="8"/>
        <v>5.6120850000000004</v>
      </c>
      <c r="U27" s="31">
        <f t="shared" si="9"/>
        <v>57.104163969652831</v>
      </c>
      <c r="V27" s="38">
        <f t="shared" si="10"/>
        <v>30.226090518827942</v>
      </c>
      <c r="Y27" s="21"/>
    </row>
    <row r="28" spans="1:25" x14ac:dyDescent="0.25">
      <c r="C28" s="1"/>
      <c r="I28" s="13">
        <v>122.845</v>
      </c>
      <c r="J28" s="14">
        <f t="shared" si="2"/>
        <v>2050</v>
      </c>
      <c r="K28" s="14">
        <v>0.12784999999999999</v>
      </c>
      <c r="L28" s="15">
        <v>1.32098</v>
      </c>
      <c r="M28" s="26">
        <f t="shared" si="3"/>
        <v>21.607791211158411</v>
      </c>
      <c r="N28" s="40">
        <f t="shared" si="4"/>
        <v>73.917848406272</v>
      </c>
      <c r="O28" s="27">
        <f t="shared" si="5"/>
        <v>100.21400272</v>
      </c>
      <c r="P28" s="28">
        <f t="shared" si="0"/>
        <v>28.852168551572277</v>
      </c>
      <c r="Q28" s="29">
        <f t="shared" si="1"/>
        <v>21.514159134569063</v>
      </c>
      <c r="R28" s="30">
        <f t="shared" si="6"/>
        <v>0.19940442222622745</v>
      </c>
      <c r="S28" s="45">
        <f t="shared" si="7"/>
        <v>70.317499999999981</v>
      </c>
      <c r="T28" s="42">
        <f t="shared" si="8"/>
        <v>5.7148949999999994</v>
      </c>
      <c r="U28" s="31">
        <f t="shared" si="9"/>
        <v>57.425780126001797</v>
      </c>
      <c r="V28" s="38">
        <f t="shared" si="10"/>
        <v>30.595739516577051</v>
      </c>
      <c r="Y28" s="21"/>
    </row>
    <row r="29" spans="1:25" x14ac:dyDescent="0.25">
      <c r="C29" s="1"/>
      <c r="I29" s="13">
        <v>123.79600000000001</v>
      </c>
      <c r="J29" s="14">
        <f t="shared" si="2"/>
        <v>2100</v>
      </c>
      <c r="K29" s="14">
        <v>0.13089999999999999</v>
      </c>
      <c r="L29" s="15">
        <v>1.32287</v>
      </c>
      <c r="M29" s="26">
        <f t="shared" si="3"/>
        <v>22.306166321552503</v>
      </c>
      <c r="N29" s="40">
        <f t="shared" si="4"/>
        <v>74.490080681369605</v>
      </c>
      <c r="O29" s="27">
        <f t="shared" si="5"/>
        <v>100.989805696</v>
      </c>
      <c r="P29" s="28">
        <f t="shared" si="0"/>
        <v>29.784685725604756</v>
      </c>
      <c r="Q29" s="29">
        <f t="shared" si="1"/>
        <v>22.209508007288722</v>
      </c>
      <c r="R29" s="30">
        <f t="shared" si="6"/>
        <v>0.19776941930047501</v>
      </c>
      <c r="S29" s="45">
        <f t="shared" si="7"/>
        <v>71.99499999999999</v>
      </c>
      <c r="T29" s="42">
        <f t="shared" si="8"/>
        <v>5.8512300000000002</v>
      </c>
      <c r="U29" s="31">
        <f t="shared" si="9"/>
        <v>57.870339667699298</v>
      </c>
      <c r="V29" s="38">
        <f t="shared" si="10"/>
        <v>30.848681168537713</v>
      </c>
      <c r="Y29" s="21"/>
    </row>
    <row r="30" spans="1:25" x14ac:dyDescent="0.25">
      <c r="C30" s="1"/>
      <c r="I30" s="13">
        <v>124.794</v>
      </c>
      <c r="J30" s="14">
        <f t="shared" si="2"/>
        <v>2150</v>
      </c>
      <c r="K30" s="14">
        <v>0.13435</v>
      </c>
      <c r="L30" s="15">
        <v>1.3216399999999999</v>
      </c>
      <c r="M30" s="26">
        <f t="shared" si="3"/>
        <v>23.021371556944754</v>
      </c>
      <c r="N30" s="40">
        <f t="shared" si="4"/>
        <v>75.090593626214385</v>
      </c>
      <c r="O30" s="27">
        <f t="shared" si="5"/>
        <v>101.80395014399998</v>
      </c>
      <c r="P30" s="28">
        <f t="shared" si="0"/>
        <v>30.739675608598809</v>
      </c>
      <c r="Q30" s="29">
        <f t="shared" si="1"/>
        <v>22.921614075777565</v>
      </c>
      <c r="R30" s="30">
        <f t="shared" si="6"/>
        <v>0.19667579049886988</v>
      </c>
      <c r="S30" s="45">
        <f t="shared" si="7"/>
        <v>73.892499999999998</v>
      </c>
      <c r="T30" s="42">
        <f t="shared" si="8"/>
        <v>6.0054449999999999</v>
      </c>
      <c r="U30" s="31">
        <f t="shared" si="9"/>
        <v>58.336870080542703</v>
      </c>
      <c r="V30" s="38">
        <f t="shared" si="10"/>
        <v>31.020217309980801</v>
      </c>
      <c r="Y30" s="21"/>
    </row>
    <row r="31" spans="1:25" x14ac:dyDescent="0.25">
      <c r="C31" s="1"/>
      <c r="I31" s="13">
        <v>125.137</v>
      </c>
      <c r="J31" s="14">
        <f t="shared" si="2"/>
        <v>2200</v>
      </c>
      <c r="K31" s="14">
        <v>0.13769999999999999</v>
      </c>
      <c r="L31" s="15">
        <v>1.3165199999999999</v>
      </c>
      <c r="M31" s="26">
        <f t="shared" si="3"/>
        <v>23.621498721230523</v>
      </c>
      <c r="N31" s="40">
        <f t="shared" si="4"/>
        <v>75.296982343731202</v>
      </c>
      <c r="O31" s="27">
        <f t="shared" si="5"/>
        <v>102.08376131199999</v>
      </c>
      <c r="P31" s="28">
        <f t="shared" si="0"/>
        <v>31.541005551448713</v>
      </c>
      <c r="Q31" s="29">
        <f t="shared" si="1"/>
        <v>23.519140735825736</v>
      </c>
      <c r="R31" s="30">
        <f t="shared" si="6"/>
        <v>0.19645854314607883</v>
      </c>
      <c r="S31" s="45">
        <f t="shared" si="7"/>
        <v>75.734999999999999</v>
      </c>
      <c r="T31" s="42">
        <f t="shared" si="8"/>
        <v>6.1551900000000002</v>
      </c>
      <c r="U31" s="31">
        <f t="shared" si="9"/>
        <v>58.497210693373667</v>
      </c>
      <c r="V31" s="38">
        <f t="shared" si="10"/>
        <v>31.05452001825541</v>
      </c>
      <c r="Y31" s="21"/>
    </row>
    <row r="32" spans="1:25" x14ac:dyDescent="0.25">
      <c r="C32" s="1"/>
      <c r="I32" s="13">
        <v>126.02800000000001</v>
      </c>
      <c r="J32" s="14">
        <f t="shared" si="2"/>
        <v>2250</v>
      </c>
      <c r="K32" s="14">
        <v>0.14105000000000001</v>
      </c>
      <c r="L32" s="15">
        <v>1.3046500000000001</v>
      </c>
      <c r="M32" s="26">
        <f t="shared" si="3"/>
        <v>24.330363165201096</v>
      </c>
      <c r="N32" s="40">
        <f t="shared" si="4"/>
        <v>75.833111636172802</v>
      </c>
      <c r="O32" s="27">
        <f t="shared" si="5"/>
        <v>102.810617728</v>
      </c>
      <c r="P32" s="28">
        <f t="shared" si="0"/>
        <v>32.487528785489111</v>
      </c>
      <c r="Q32" s="29">
        <f t="shared" si="1"/>
        <v>24.22493348916117</v>
      </c>
      <c r="R32" s="30">
        <f t="shared" si="6"/>
        <v>0.19537497117463318</v>
      </c>
      <c r="S32" s="45">
        <f t="shared" si="7"/>
        <v>77.577500000000001</v>
      </c>
      <c r="T32" s="42">
        <f t="shared" si="8"/>
        <v>6.3049350000000004</v>
      </c>
      <c r="U32" s="31">
        <f t="shared" si="9"/>
        <v>58.913722314459321</v>
      </c>
      <c r="V32" s="38">
        <f t="shared" si="10"/>
        <v>31.226751943748081</v>
      </c>
      <c r="Y32" s="21"/>
    </row>
    <row r="33" spans="3:25" x14ac:dyDescent="0.25">
      <c r="C33" s="1"/>
      <c r="I33" s="13">
        <v>126.66</v>
      </c>
      <c r="J33" s="14">
        <f t="shared" si="2"/>
        <v>2300</v>
      </c>
      <c r="K33" s="14">
        <v>0.14495</v>
      </c>
      <c r="L33" s="15">
        <v>1.2964599999999999</v>
      </c>
      <c r="M33" s="26">
        <f t="shared" si="3"/>
        <v>24.99576015404002</v>
      </c>
      <c r="N33" s="40">
        <f t="shared" si="4"/>
        <v>76.213396386815987</v>
      </c>
      <c r="O33" s="27">
        <f t="shared" si="5"/>
        <v>103.32618815999999</v>
      </c>
      <c r="P33" s="28">
        <f t="shared" si="0"/>
        <v>33.376011365132669</v>
      </c>
      <c r="Q33" s="29">
        <f t="shared" si="1"/>
        <v>24.8874471429469</v>
      </c>
      <c r="R33" s="30">
        <f t="shared" si="6"/>
        <v>0.19543228004812466</v>
      </c>
      <c r="S33" s="45">
        <f t="shared" si="7"/>
        <v>79.722499999999997</v>
      </c>
      <c r="T33" s="42">
        <f t="shared" si="8"/>
        <v>6.4792649999999998</v>
      </c>
      <c r="U33" s="31">
        <f t="shared" si="9"/>
        <v>59.209160411570572</v>
      </c>
      <c r="V33" s="38">
        <f t="shared" si="10"/>
        <v>31.217594961205307</v>
      </c>
      <c r="Y33" s="21"/>
    </row>
    <row r="34" spans="3:25" x14ac:dyDescent="0.25">
      <c r="C34" s="1"/>
      <c r="I34" s="13">
        <v>126.822</v>
      </c>
      <c r="J34" s="14">
        <f t="shared" si="2"/>
        <v>2350</v>
      </c>
      <c r="K34" s="14">
        <v>0.14985000000000001</v>
      </c>
      <c r="L34" s="15">
        <v>1.2822899999999999</v>
      </c>
      <c r="M34" s="26">
        <f t="shared" si="3"/>
        <v>25.571811187433703</v>
      </c>
      <c r="N34" s="40">
        <f t="shared" si="4"/>
        <v>76.310874439987202</v>
      </c>
      <c r="O34" s="27">
        <f t="shared" si="5"/>
        <v>103.458343872</v>
      </c>
      <c r="P34" s="28">
        <f t="shared" si="0"/>
        <v>34.145193247138216</v>
      </c>
      <c r="Q34" s="29">
        <f t="shared" si="1"/>
        <v>25.461002000125667</v>
      </c>
      <c r="R34" s="30">
        <f t="shared" si="6"/>
        <v>0.19748753363887223</v>
      </c>
      <c r="S34" s="45">
        <f t="shared" si="7"/>
        <v>82.417500000000004</v>
      </c>
      <c r="T34" s="42">
        <f t="shared" si="8"/>
        <v>6.6982950000000008</v>
      </c>
      <c r="U34" s="31">
        <f t="shared" si="9"/>
        <v>59.284889797222526</v>
      </c>
      <c r="V34" s="38">
        <f t="shared" si="10"/>
        <v>30.892713319532461</v>
      </c>
      <c r="Y34" s="21"/>
    </row>
    <row r="35" spans="3:25" x14ac:dyDescent="0.25">
      <c r="C35" s="1"/>
      <c r="I35" s="13">
        <v>126.69</v>
      </c>
      <c r="J35" s="14">
        <f t="shared" si="2"/>
        <v>2400</v>
      </c>
      <c r="K35" s="14">
        <v>0.1537</v>
      </c>
      <c r="L35" s="15">
        <v>1.2730399999999999</v>
      </c>
      <c r="M35" s="26">
        <f t="shared" si="3"/>
        <v>26.088710101664827</v>
      </c>
      <c r="N35" s="40">
        <f t="shared" si="4"/>
        <v>76.231447878143996</v>
      </c>
      <c r="O35" s="27">
        <f t="shared" si="5"/>
        <v>103.35066144</v>
      </c>
      <c r="P35" s="28">
        <f t="shared" si="0"/>
        <v>34.835391261908903</v>
      </c>
      <c r="Q35" s="29">
        <f t="shared" si="1"/>
        <v>25.975661059377945</v>
      </c>
      <c r="R35" s="30">
        <f t="shared" si="6"/>
        <v>0.19854807853307832</v>
      </c>
      <c r="S35" s="45">
        <f t="shared" si="7"/>
        <v>84.534999999999997</v>
      </c>
      <c r="T35" s="42">
        <f t="shared" si="8"/>
        <v>6.8703899999999996</v>
      </c>
      <c r="U35" s="31">
        <f t="shared" si="9"/>
        <v>59.223184371876499</v>
      </c>
      <c r="V35" s="38">
        <f t="shared" si="10"/>
        <v>30.727699839566981</v>
      </c>
      <c r="Y35" s="21"/>
    </row>
    <row r="36" spans="3:25" x14ac:dyDescent="0.25">
      <c r="C36" s="1"/>
      <c r="I36" s="13">
        <v>126.55200000000001</v>
      </c>
      <c r="J36" s="14">
        <f t="shared" si="2"/>
        <v>2450</v>
      </c>
      <c r="K36" s="14">
        <v>0.15565000000000001</v>
      </c>
      <c r="L36" s="15">
        <v>1.2698400000000001</v>
      </c>
      <c r="M36" s="26">
        <f t="shared" si="3"/>
        <v>26.603215131177887</v>
      </c>
      <c r="N36" s="40">
        <f t="shared" si="4"/>
        <v>76.148411018035205</v>
      </c>
      <c r="O36" s="27">
        <f t="shared" si="5"/>
        <v>103.238084352</v>
      </c>
      <c r="P36" s="28">
        <f t="shared" si="0"/>
        <v>35.522392801634858</v>
      </c>
      <c r="Q36" s="29">
        <f t="shared" si="1"/>
        <v>26.487936607225887</v>
      </c>
      <c r="R36" s="30">
        <f t="shared" si="6"/>
        <v>0.19717844006492835</v>
      </c>
      <c r="S36" s="45">
        <f t="shared" si="7"/>
        <v>85.607500000000002</v>
      </c>
      <c r="T36" s="42">
        <f t="shared" si="8"/>
        <v>6.957555000000001</v>
      </c>
      <c r="U36" s="31">
        <f t="shared" si="9"/>
        <v>59.158674154469296</v>
      </c>
      <c r="V36" s="38">
        <f t="shared" si="10"/>
        <v>30.941140212277997</v>
      </c>
      <c r="Y36" s="21"/>
    </row>
    <row r="37" spans="3:25" x14ac:dyDescent="0.25">
      <c r="C37" s="1"/>
      <c r="I37" s="13">
        <v>126.438</v>
      </c>
      <c r="J37" s="14">
        <f t="shared" si="2"/>
        <v>2500</v>
      </c>
      <c r="K37" s="14">
        <v>0.15959999999999999</v>
      </c>
      <c r="L37" s="15">
        <v>1.2744599999999999</v>
      </c>
      <c r="M37" s="26">
        <f t="shared" si="3"/>
        <v>27.121684227858498</v>
      </c>
      <c r="N37" s="40">
        <f t="shared" si="4"/>
        <v>76.079815350988795</v>
      </c>
      <c r="O37" s="27">
        <f t="shared" si="5"/>
        <v>103.145085888</v>
      </c>
      <c r="P37" s="28">
        <f t="shared" si="0"/>
        <v>36.214687429069308</v>
      </c>
      <c r="Q37" s="29">
        <f t="shared" si="1"/>
        <v>27.004159044926169</v>
      </c>
      <c r="R37" s="30">
        <f t="shared" si="6"/>
        <v>0.19831732674945168</v>
      </c>
      <c r="S37" s="45">
        <f t="shared" si="7"/>
        <v>87.779999999999987</v>
      </c>
      <c r="T37" s="42">
        <f t="shared" si="8"/>
        <v>7.1341199999999994</v>
      </c>
      <c r="U37" s="31">
        <f t="shared" si="9"/>
        <v>59.105383105306814</v>
      </c>
      <c r="V37" s="38">
        <f t="shared" si="10"/>
        <v>30.763453001738633</v>
      </c>
      <c r="Y37" s="21"/>
    </row>
    <row r="38" spans="3:25" x14ac:dyDescent="0.25">
      <c r="C38" s="1"/>
      <c r="I38" s="13">
        <v>126.239</v>
      </c>
      <c r="J38" s="14">
        <f t="shared" si="2"/>
        <v>2550</v>
      </c>
      <c r="K38" s="14">
        <v>0.16259999999999999</v>
      </c>
      <c r="L38" s="15">
        <v>1.2787599999999999</v>
      </c>
      <c r="M38" s="26">
        <f t="shared" si="3"/>
        <v>27.620577525312338</v>
      </c>
      <c r="N38" s="40">
        <f t="shared" si="4"/>
        <v>75.960073791846398</v>
      </c>
      <c r="O38" s="27">
        <f t="shared" si="5"/>
        <v>102.982746464</v>
      </c>
      <c r="P38" s="28">
        <f t="shared" si="0"/>
        <v>36.880843139605545</v>
      </c>
      <c r="Q38" s="29">
        <f t="shared" si="1"/>
        <v>27.500890510336159</v>
      </c>
      <c r="R38" s="30">
        <f t="shared" si="6"/>
        <v>0.19839568125660423</v>
      </c>
      <c r="S38" s="45">
        <f t="shared" si="7"/>
        <v>89.43</v>
      </c>
      <c r="T38" s="42">
        <f t="shared" si="8"/>
        <v>7.2682199999999995</v>
      </c>
      <c r="U38" s="31">
        <f t="shared" si="9"/>
        <v>59.012357501944251</v>
      </c>
      <c r="V38" s="38">
        <f t="shared" si="10"/>
        <v>30.751303265499448</v>
      </c>
      <c r="Y38" s="21"/>
    </row>
    <row r="39" spans="3:25" x14ac:dyDescent="0.25">
      <c r="C39" s="1"/>
      <c r="I39" s="13">
        <v>126.161</v>
      </c>
      <c r="J39" s="14">
        <f t="shared" si="2"/>
        <v>2600</v>
      </c>
      <c r="K39" s="14">
        <v>0.16805</v>
      </c>
      <c r="L39" s="15">
        <v>1.27634</v>
      </c>
      <c r="M39" s="26">
        <f t="shared" si="3"/>
        <v>28.144756766365258</v>
      </c>
      <c r="N39" s="40">
        <f t="shared" si="4"/>
        <v>75.913139914393597</v>
      </c>
      <c r="O39" s="27">
        <f t="shared" si="5"/>
        <v>102.919115936</v>
      </c>
      <c r="P39" s="28">
        <f t="shared" ref="P39:P70" si="11">(N39*J39)/5252</f>
        <v>37.580762333858218</v>
      </c>
      <c r="Q39" s="29">
        <f t="shared" ref="Q39:Q70" si="12">(O39*J39)/9549</f>
        <v>28.022798348895172</v>
      </c>
      <c r="R39" s="30">
        <f t="shared" si="6"/>
        <v>0.20122662581506032</v>
      </c>
      <c r="S39" s="45">
        <f t="shared" si="7"/>
        <v>92.427500000000009</v>
      </c>
      <c r="T39" s="42">
        <f t="shared" si="8"/>
        <v>7.5118350000000005</v>
      </c>
      <c r="U39" s="31">
        <f t="shared" si="9"/>
        <v>58.975895205148873</v>
      </c>
      <c r="V39" s="38">
        <f t="shared" si="10"/>
        <v>30.318680424002782</v>
      </c>
      <c r="Y39" s="21"/>
    </row>
    <row r="40" spans="3:25" x14ac:dyDescent="0.25">
      <c r="C40" s="1"/>
      <c r="I40" s="13">
        <v>125.84699999999999</v>
      </c>
      <c r="J40" s="14">
        <f t="shared" si="2"/>
        <v>2650</v>
      </c>
      <c r="K40" s="14">
        <v>0.17144999999999999</v>
      </c>
      <c r="L40" s="15">
        <v>1.28027</v>
      </c>
      <c r="M40" s="26">
        <f t="shared" si="3"/>
        <v>28.614605978619611</v>
      </c>
      <c r="N40" s="40">
        <f t="shared" si="4"/>
        <v>75.724200971827187</v>
      </c>
      <c r="O40" s="27">
        <f t="shared" si="5"/>
        <v>102.66296227199999</v>
      </c>
      <c r="P40" s="28">
        <f t="shared" si="11"/>
        <v>38.20813643856475</v>
      </c>
      <c r="Q40" s="29">
        <f t="shared" si="12"/>
        <v>28.490611584542879</v>
      </c>
      <c r="R40" s="30">
        <f t="shared" si="6"/>
        <v>0.20192688571465472</v>
      </c>
      <c r="S40" s="45">
        <f t="shared" si="7"/>
        <v>94.297499999999999</v>
      </c>
      <c r="T40" s="42">
        <f t="shared" si="8"/>
        <v>7.6638149999999996</v>
      </c>
      <c r="U40" s="31">
        <f t="shared" si="9"/>
        <v>58.829111087280296</v>
      </c>
      <c r="V40" s="38">
        <f t="shared" si="10"/>
        <v>30.213538624611342</v>
      </c>
      <c r="Y40" s="21"/>
    </row>
    <row r="41" spans="3:25" x14ac:dyDescent="0.25">
      <c r="C41" s="1"/>
      <c r="I41" s="13">
        <v>124.911</v>
      </c>
      <c r="J41" s="14">
        <f t="shared" si="2"/>
        <v>2700</v>
      </c>
      <c r="K41" s="14">
        <v>0.17465</v>
      </c>
      <c r="L41" s="15">
        <v>1.2837099999999999</v>
      </c>
      <c r="M41" s="26">
        <f t="shared" si="3"/>
        <v>28.937664582427082</v>
      </c>
      <c r="N41" s="40">
        <f t="shared" si="4"/>
        <v>75.160994442393601</v>
      </c>
      <c r="O41" s="27">
        <f t="shared" si="5"/>
        <v>101.89939593599999</v>
      </c>
      <c r="P41" s="28">
        <f t="shared" si="11"/>
        <v>38.63950590145901</v>
      </c>
      <c r="Q41" s="29">
        <f t="shared" si="12"/>
        <v>28.812270292931196</v>
      </c>
      <c r="R41" s="30">
        <f t="shared" si="6"/>
        <v>0.2033993400444398</v>
      </c>
      <c r="S41" s="45">
        <f t="shared" si="7"/>
        <v>96.057500000000005</v>
      </c>
      <c r="T41" s="42">
        <f t="shared" si="8"/>
        <v>7.8068549999999988</v>
      </c>
      <c r="U41" s="31">
        <f t="shared" si="9"/>
        <v>58.391563525735776</v>
      </c>
      <c r="V41" s="38">
        <f t="shared" si="10"/>
        <v>29.994815910190454</v>
      </c>
      <c r="Y41" s="21"/>
    </row>
    <row r="42" spans="3:25" x14ac:dyDescent="0.25">
      <c r="C42" s="1"/>
      <c r="I42" s="13">
        <v>123.92700000000001</v>
      </c>
      <c r="J42" s="14">
        <f t="shared" si="2"/>
        <v>2750</v>
      </c>
      <c r="K42" s="14">
        <v>0.1784</v>
      </c>
      <c r="L42" s="15">
        <v>1.2811999999999999</v>
      </c>
      <c r="M42" s="26">
        <f t="shared" si="3"/>
        <v>29.241366182922871</v>
      </c>
      <c r="N42" s="40">
        <f t="shared" si="4"/>
        <v>74.568905526835209</v>
      </c>
      <c r="O42" s="27">
        <f t="shared" si="5"/>
        <v>101.096672352</v>
      </c>
      <c r="P42" s="28">
        <f t="shared" si="11"/>
        <v>39.045028598400002</v>
      </c>
      <c r="Q42" s="29">
        <f t="shared" si="12"/>
        <v>29.114655876845742</v>
      </c>
      <c r="R42" s="30">
        <f t="shared" si="6"/>
        <v>0.20560876219537394</v>
      </c>
      <c r="S42" s="45">
        <f t="shared" si="7"/>
        <v>98.12</v>
      </c>
      <c r="T42" s="42">
        <f t="shared" si="8"/>
        <v>7.9744799999999998</v>
      </c>
      <c r="U42" s="31">
        <f t="shared" si="9"/>
        <v>57.931577627701785</v>
      </c>
      <c r="V42" s="38">
        <f t="shared" si="10"/>
        <v>29.67249885532587</v>
      </c>
      <c r="Y42" s="21"/>
    </row>
    <row r="43" spans="3:25" x14ac:dyDescent="0.25">
      <c r="C43" s="1"/>
      <c r="I43" s="13">
        <v>123.68899999999999</v>
      </c>
      <c r="J43" s="14">
        <f t="shared" si="2"/>
        <v>2800</v>
      </c>
      <c r="K43" s="14">
        <v>0.18004999999999999</v>
      </c>
      <c r="L43" s="15">
        <v>1.2744800000000001</v>
      </c>
      <c r="M43" s="26">
        <f t="shared" si="3"/>
        <v>29.715848720438</v>
      </c>
      <c r="N43" s="40">
        <f t="shared" si="4"/>
        <v>74.425697028966397</v>
      </c>
      <c r="O43" s="27">
        <f t="shared" si="5"/>
        <v>100.90251766399999</v>
      </c>
      <c r="P43" s="28">
        <f t="shared" si="11"/>
        <v>39.678589428999601</v>
      </c>
      <c r="Q43" s="29">
        <f t="shared" si="12"/>
        <v>29.587082360372808</v>
      </c>
      <c r="R43" s="30">
        <f t="shared" si="6"/>
        <v>0.2041970270767329</v>
      </c>
      <c r="S43" s="45">
        <f t="shared" si="7"/>
        <v>99.027499999999975</v>
      </c>
      <c r="T43" s="42">
        <f t="shared" si="8"/>
        <v>8.0482349999999983</v>
      </c>
      <c r="U43" s="31">
        <f t="shared" si="9"/>
        <v>57.820320875941526</v>
      </c>
      <c r="V43" s="38">
        <f t="shared" si="10"/>
        <v>29.877642433034072</v>
      </c>
      <c r="Y43" s="21"/>
    </row>
    <row r="44" spans="3:25" x14ac:dyDescent="0.25">
      <c r="C44" s="1"/>
      <c r="I44" s="13">
        <v>123.389</v>
      </c>
      <c r="J44" s="14">
        <f t="shared" si="2"/>
        <v>2850</v>
      </c>
      <c r="K44" s="14">
        <v>0.18310000000000001</v>
      </c>
      <c r="L44" s="15">
        <v>1.2603599999999999</v>
      </c>
      <c r="M44" s="26">
        <f t="shared" si="3"/>
        <v>30.173127892864525</v>
      </c>
      <c r="N44" s="40">
        <f t="shared" si="4"/>
        <v>74.245182115686404</v>
      </c>
      <c r="O44" s="27">
        <f t="shared" si="5"/>
        <v>100.65778486399999</v>
      </c>
      <c r="P44" s="28">
        <f t="shared" si="11"/>
        <v>40.289179175496237</v>
      </c>
      <c r="Q44" s="29">
        <f t="shared" si="12"/>
        <v>30.042380025384855</v>
      </c>
      <c r="R44" s="30">
        <f t="shared" si="6"/>
        <v>0.20450900635402469</v>
      </c>
      <c r="S44" s="45">
        <f t="shared" si="7"/>
        <v>100.705</v>
      </c>
      <c r="T44" s="42">
        <f t="shared" si="8"/>
        <v>8.1845700000000008</v>
      </c>
      <c r="U44" s="31">
        <f t="shared" si="9"/>
        <v>57.680081272882383</v>
      </c>
      <c r="V44" s="38">
        <f t="shared" si="10"/>
        <v>29.832063974365582</v>
      </c>
      <c r="Y44" s="21"/>
    </row>
    <row r="45" spans="3:25" x14ac:dyDescent="0.25">
      <c r="C45" s="1"/>
      <c r="I45" s="13">
        <v>122.51900000000001</v>
      </c>
      <c r="J45" s="14">
        <f t="shared" si="2"/>
        <v>2900</v>
      </c>
      <c r="K45" s="14">
        <v>0.18790000000000001</v>
      </c>
      <c r="L45" s="15">
        <v>1.2531000000000001</v>
      </c>
      <c r="M45" s="26">
        <f t="shared" si="3"/>
        <v>30.486001761330247</v>
      </c>
      <c r="N45" s="40">
        <f t="shared" si="4"/>
        <v>73.721688867174393</v>
      </c>
      <c r="O45" s="27">
        <f t="shared" si="5"/>
        <v>99.948059743999991</v>
      </c>
      <c r="P45" s="28">
        <f t="shared" si="11"/>
        <v>40.70694929832554</v>
      </c>
      <c r="Q45" s="29">
        <f t="shared" si="12"/>
        <v>30.353898131490201</v>
      </c>
      <c r="R45" s="30">
        <f t="shared" si="6"/>
        <v>0.20771637633743811</v>
      </c>
      <c r="S45" s="45">
        <f t="shared" si="7"/>
        <v>103.34500000000003</v>
      </c>
      <c r="T45" s="42">
        <f t="shared" si="8"/>
        <v>8.3991300000000013</v>
      </c>
      <c r="U45" s="31">
        <f t="shared" si="9"/>
        <v>57.273386424010866</v>
      </c>
      <c r="V45" s="38">
        <f t="shared" si="10"/>
        <v>29.371423998732588</v>
      </c>
      <c r="Y45" s="21"/>
    </row>
    <row r="46" spans="3:25" x14ac:dyDescent="0.25">
      <c r="C46" s="1"/>
      <c r="I46" s="13">
        <v>121.837</v>
      </c>
      <c r="J46" s="14">
        <f t="shared" si="2"/>
        <v>2950</v>
      </c>
      <c r="K46" s="14">
        <v>0.19255</v>
      </c>
      <c r="L46" s="15">
        <v>1.23943</v>
      </c>
      <c r="M46" s="26">
        <f t="shared" si="3"/>
        <v>30.838996794461501</v>
      </c>
      <c r="N46" s="40">
        <f t="shared" si="4"/>
        <v>73.311318297651198</v>
      </c>
      <c r="O46" s="27">
        <f t="shared" si="5"/>
        <v>99.391700512</v>
      </c>
      <c r="P46" s="28">
        <f t="shared" si="11"/>
        <v>41.178291884628912</v>
      </c>
      <c r="Q46" s="29">
        <f t="shared" si="12"/>
        <v>30.705363547010158</v>
      </c>
      <c r="R46" s="30">
        <f t="shared" si="6"/>
        <v>0.21042033565346577</v>
      </c>
      <c r="S46" s="45">
        <f t="shared" si="7"/>
        <v>105.9025</v>
      </c>
      <c r="T46" s="42">
        <f t="shared" si="8"/>
        <v>8.6069849999999999</v>
      </c>
      <c r="U46" s="31">
        <f t="shared" si="9"/>
        <v>56.954575059723084</v>
      </c>
      <c r="V46" s="38">
        <f t="shared" si="10"/>
        <v>28.993993104043962</v>
      </c>
      <c r="Y46" s="21"/>
    </row>
    <row r="47" spans="3:25" x14ac:dyDescent="0.25">
      <c r="C47" s="1"/>
      <c r="I47" s="13">
        <v>121.709</v>
      </c>
      <c r="J47" s="14">
        <f t="shared" si="2"/>
        <v>3000</v>
      </c>
      <c r="K47" s="14">
        <v>0.19900000000000001</v>
      </c>
      <c r="L47" s="15">
        <v>1.2273499999999999</v>
      </c>
      <c r="M47" s="26">
        <f t="shared" si="3"/>
        <v>31.328743564641297</v>
      </c>
      <c r="N47" s="40">
        <f t="shared" si="4"/>
        <v>73.2342986013184</v>
      </c>
      <c r="O47" s="27">
        <f t="shared" si="5"/>
        <v>99.287281183999994</v>
      </c>
      <c r="P47" s="28">
        <f t="shared" si="11"/>
        <v>41.832234539976241</v>
      </c>
      <c r="Q47" s="29">
        <f t="shared" si="12"/>
        <v>31.192988119384228</v>
      </c>
      <c r="R47" s="30">
        <f t="shared" si="6"/>
        <v>0.21406936776093835</v>
      </c>
      <c r="S47" s="45">
        <f t="shared" si="7"/>
        <v>109.44999999999999</v>
      </c>
      <c r="T47" s="42">
        <f t="shared" si="8"/>
        <v>8.8953000000000007</v>
      </c>
      <c r="U47" s="31">
        <f t="shared" si="9"/>
        <v>56.894739495751182</v>
      </c>
      <c r="V47" s="38">
        <f t="shared" si="10"/>
        <v>28.499760730364759</v>
      </c>
      <c r="Y47" s="21"/>
    </row>
    <row r="48" spans="3:25" x14ac:dyDescent="0.25">
      <c r="C48" s="1"/>
      <c r="I48" s="13">
        <v>121.123</v>
      </c>
      <c r="J48" s="14">
        <f t="shared" si="2"/>
        <v>3050</v>
      </c>
      <c r="K48" s="14">
        <v>0.20605000000000001</v>
      </c>
      <c r="L48" s="15">
        <v>1.2193000000000001</v>
      </c>
      <c r="M48" s="26">
        <f t="shared" si="3"/>
        <v>31.697534804818989</v>
      </c>
      <c r="N48" s="40">
        <f t="shared" si="4"/>
        <v>72.881692804044803</v>
      </c>
      <c r="O48" s="27">
        <f t="shared" si="5"/>
        <v>98.809236447999993</v>
      </c>
      <c r="P48" s="28">
        <f t="shared" si="11"/>
        <v>42.324669278815051</v>
      </c>
      <c r="Q48" s="29">
        <f t="shared" si="12"/>
        <v>31.560181292952137</v>
      </c>
      <c r="R48" s="30">
        <f t="shared" si="6"/>
        <v>0.21907436391100357</v>
      </c>
      <c r="S48" s="45">
        <f t="shared" si="7"/>
        <v>113.32749999999999</v>
      </c>
      <c r="T48" s="42">
        <f t="shared" si="8"/>
        <v>9.2104350000000004</v>
      </c>
      <c r="U48" s="31">
        <f t="shared" si="9"/>
        <v>56.620804804442315</v>
      </c>
      <c r="V48" s="38">
        <f t="shared" si="10"/>
        <v>27.848652174407924</v>
      </c>
      <c r="Y48" s="21"/>
    </row>
    <row r="49" spans="3:25" x14ac:dyDescent="0.25">
      <c r="C49" s="1"/>
      <c r="I49" s="13">
        <v>121.124</v>
      </c>
      <c r="J49" s="14">
        <f t="shared" si="2"/>
        <v>3100</v>
      </c>
      <c r="K49" s="14">
        <v>0.21004999999999999</v>
      </c>
      <c r="L49" s="15">
        <v>1.20692</v>
      </c>
      <c r="M49" s="26">
        <f t="shared" si="3"/>
        <v>32.217432510121675</v>
      </c>
      <c r="N49" s="40">
        <f t="shared" si="4"/>
        <v>72.882294520422391</v>
      </c>
      <c r="O49" s="27">
        <f t="shared" si="5"/>
        <v>98.810052223999989</v>
      </c>
      <c r="P49" s="28">
        <f t="shared" si="11"/>
        <v>43.01887148006653</v>
      </c>
      <c r="Q49" s="29">
        <f t="shared" si="12"/>
        <v>32.077826148748557</v>
      </c>
      <c r="R49" s="30">
        <f t="shared" si="6"/>
        <v>0.219723337102877</v>
      </c>
      <c r="S49" s="45">
        <f t="shared" si="7"/>
        <v>115.5275</v>
      </c>
      <c r="T49" s="42">
        <f t="shared" si="8"/>
        <v>9.3892349999999993</v>
      </c>
      <c r="U49" s="31">
        <f t="shared" si="9"/>
        <v>56.621272269785834</v>
      </c>
      <c r="V49" s="38">
        <f t="shared" si="10"/>
        <v>27.766398605309174</v>
      </c>
      <c r="Y49" s="21"/>
    </row>
    <row r="50" spans="3:25" x14ac:dyDescent="0.25">
      <c r="C50" s="1"/>
      <c r="I50" s="13">
        <v>120.851</v>
      </c>
      <c r="J50" s="14">
        <f t="shared" si="2"/>
        <v>3150</v>
      </c>
      <c r="K50" s="14">
        <v>0.21604999999999999</v>
      </c>
      <c r="L50" s="15">
        <v>1.1927399999999999</v>
      </c>
      <c r="M50" s="26">
        <f t="shared" si="3"/>
        <v>32.66328281357162</v>
      </c>
      <c r="N50" s="40">
        <f t="shared" si="4"/>
        <v>72.718025949337587</v>
      </c>
      <c r="O50" s="27">
        <f t="shared" si="5"/>
        <v>98.587345375999988</v>
      </c>
      <c r="P50" s="28">
        <f t="shared" si="11"/>
        <v>43.614200636026922</v>
      </c>
      <c r="Q50" s="29">
        <f t="shared" si="12"/>
        <v>32.521744468991514</v>
      </c>
      <c r="R50" s="30">
        <f t="shared" si="6"/>
        <v>0.22291478138359058</v>
      </c>
      <c r="S50" s="45">
        <f t="shared" si="7"/>
        <v>118.8275</v>
      </c>
      <c r="T50" s="42">
        <f t="shared" si="8"/>
        <v>9.6574349999999995</v>
      </c>
      <c r="U50" s="31">
        <f t="shared" si="9"/>
        <v>56.493654231002012</v>
      </c>
      <c r="V50" s="38">
        <f t="shared" si="10"/>
        <v>27.368870395313806</v>
      </c>
      <c r="Y50" s="21"/>
    </row>
    <row r="51" spans="3:25" x14ac:dyDescent="0.25">
      <c r="C51" s="1"/>
      <c r="I51" s="13">
        <v>120.596</v>
      </c>
      <c r="J51" s="14">
        <f t="shared" si="2"/>
        <v>3200</v>
      </c>
      <c r="K51" s="14">
        <v>0.21795</v>
      </c>
      <c r="L51" s="15">
        <v>1.1848099999999999</v>
      </c>
      <c r="M51" s="26">
        <f t="shared" si="3"/>
        <v>33.111732927306775</v>
      </c>
      <c r="N51" s="40">
        <f t="shared" si="4"/>
        <v>72.564588273049608</v>
      </c>
      <c r="O51" s="27">
        <f t="shared" si="5"/>
        <v>98.379322496</v>
      </c>
      <c r="P51" s="28">
        <f t="shared" si="11"/>
        <v>44.213001232627335</v>
      </c>
      <c r="Q51" s="29">
        <f t="shared" si="12"/>
        <v>32.968251333877895</v>
      </c>
      <c r="R51" s="30">
        <f t="shared" si="6"/>
        <v>0.22182954620964057</v>
      </c>
      <c r="S51" s="45">
        <f t="shared" si="7"/>
        <v>119.87250000000002</v>
      </c>
      <c r="T51" s="42">
        <f t="shared" si="8"/>
        <v>9.7423650000000013</v>
      </c>
      <c r="U51" s="31">
        <f t="shared" si="9"/>
        <v>56.374450568401762</v>
      </c>
      <c r="V51" s="38">
        <f t="shared" si="10"/>
        <v>27.502764465476144</v>
      </c>
      <c r="Y51" s="21"/>
    </row>
    <row r="52" spans="3:25" x14ac:dyDescent="0.25">
      <c r="C52" s="1"/>
      <c r="I52" s="13">
        <v>120.84</v>
      </c>
      <c r="J52" s="14">
        <f t="shared" si="2"/>
        <v>3250</v>
      </c>
      <c r="K52" s="14">
        <v>0.22305</v>
      </c>
      <c r="L52" s="15">
        <v>1.17378</v>
      </c>
      <c r="M52" s="26">
        <f t="shared" si="3"/>
        <v>33.697144993773612</v>
      </c>
      <c r="N52" s="40">
        <f t="shared" si="4"/>
        <v>72.711407069184006</v>
      </c>
      <c r="O52" s="27">
        <f t="shared" si="5"/>
        <v>98.578371840000003</v>
      </c>
      <c r="P52" s="28">
        <f t="shared" si="11"/>
        <v>44.994682592316835</v>
      </c>
      <c r="Q52" s="29">
        <f t="shared" si="12"/>
        <v>33.551126660383289</v>
      </c>
      <c r="R52" s="30">
        <f t="shared" si="6"/>
        <v>0.22307635973220383</v>
      </c>
      <c r="S52" s="45">
        <f t="shared" si="7"/>
        <v>122.67750000000001</v>
      </c>
      <c r="T52" s="42">
        <f t="shared" si="8"/>
        <v>9.9703350000000004</v>
      </c>
      <c r="U52" s="31">
        <f t="shared" si="9"/>
        <v>56.488512112223198</v>
      </c>
      <c r="V52" s="38">
        <f t="shared" si="10"/>
        <v>27.349046614402223</v>
      </c>
      <c r="Y52" s="21"/>
    </row>
    <row r="53" spans="3:25" x14ac:dyDescent="0.25">
      <c r="C53" s="1"/>
      <c r="I53" s="13">
        <v>121.633</v>
      </c>
      <c r="J53" s="14">
        <f t="shared" si="2"/>
        <v>3300</v>
      </c>
      <c r="K53" s="14">
        <v>0.22550000000000001</v>
      </c>
      <c r="L53" s="15">
        <v>1.1611800000000001</v>
      </c>
      <c r="M53" s="26">
        <f t="shared" si="3"/>
        <v>34.440098699338719</v>
      </c>
      <c r="N53" s="40">
        <f t="shared" si="4"/>
        <v>73.188568156620804</v>
      </c>
      <c r="O53" s="27">
        <f t="shared" si="5"/>
        <v>99.225282207999996</v>
      </c>
      <c r="P53" s="28">
        <f t="shared" si="11"/>
        <v>45.986724089270503</v>
      </c>
      <c r="Q53" s="29">
        <f t="shared" si="12"/>
        <v>34.290860957838518</v>
      </c>
      <c r="R53" s="30">
        <f t="shared" si="6"/>
        <v>0.22066151048944987</v>
      </c>
      <c r="S53" s="45">
        <f t="shared" si="7"/>
        <v>124.02500000000001</v>
      </c>
      <c r="T53" s="42">
        <f t="shared" si="8"/>
        <v>10.07985</v>
      </c>
      <c r="U53" s="31">
        <f t="shared" si="9"/>
        <v>56.859212129642863</v>
      </c>
      <c r="V53" s="38">
        <f t="shared" si="10"/>
        <v>27.648345864010093</v>
      </c>
      <c r="Y53" s="21"/>
    </row>
    <row r="54" spans="3:25" x14ac:dyDescent="0.25">
      <c r="C54" s="1"/>
      <c r="I54" s="13">
        <v>122.181</v>
      </c>
      <c r="J54" s="14">
        <f t="shared" si="2"/>
        <v>3350</v>
      </c>
      <c r="K54" s="14">
        <v>0.22850000000000001</v>
      </c>
      <c r="L54" s="15">
        <v>1.1510400000000001</v>
      </c>
      <c r="M54" s="26">
        <f t="shared" si="3"/>
        <v>35.119434275003812</v>
      </c>
      <c r="N54" s="40">
        <f t="shared" si="4"/>
        <v>73.518308731545602</v>
      </c>
      <c r="O54" s="27">
        <f t="shared" si="5"/>
        <v>99.672327455999991</v>
      </c>
      <c r="P54" s="28">
        <f t="shared" si="11"/>
        <v>46.893818402642374</v>
      </c>
      <c r="Q54" s="29">
        <f t="shared" si="12"/>
        <v>34.967252798994657</v>
      </c>
      <c r="R54" s="30">
        <f t="shared" si="6"/>
        <v>0.2192719712374841</v>
      </c>
      <c r="S54" s="45">
        <f t="shared" si="7"/>
        <v>125.675</v>
      </c>
      <c r="T54" s="42">
        <f t="shared" si="8"/>
        <v>10.213950000000001</v>
      </c>
      <c r="U54" s="31">
        <f t="shared" si="9"/>
        <v>57.115383137897567</v>
      </c>
      <c r="V54" s="38">
        <f t="shared" si="10"/>
        <v>27.823555041969094</v>
      </c>
      <c r="Y54" s="21"/>
    </row>
    <row r="55" spans="3:25" ht="18.75" customHeight="1" x14ac:dyDescent="0.45">
      <c r="C55" s="1"/>
      <c r="I55" s="13">
        <v>122.93300000000001</v>
      </c>
      <c r="J55" s="14">
        <f t="shared" si="2"/>
        <v>3400</v>
      </c>
      <c r="K55" s="14">
        <v>0.23419999999999999</v>
      </c>
      <c r="L55" s="15">
        <v>1.14117</v>
      </c>
      <c r="M55" s="26">
        <f t="shared" si="3"/>
        <v>35.86298430669045</v>
      </c>
      <c r="N55" s="40">
        <f t="shared" si="4"/>
        <v>73.970799447500809</v>
      </c>
      <c r="O55" s="27">
        <f t="shared" si="5"/>
        <v>100.285791008</v>
      </c>
      <c r="P55" s="28">
        <f t="shared" si="11"/>
        <v>47.886656154132282</v>
      </c>
      <c r="Q55" s="29">
        <f t="shared" si="12"/>
        <v>35.707580838538064</v>
      </c>
      <c r="R55" s="30">
        <f t="shared" si="6"/>
        <v>0.22008218669681653</v>
      </c>
      <c r="S55" s="45">
        <f t="shared" si="7"/>
        <v>128.81</v>
      </c>
      <c r="T55" s="42">
        <f t="shared" si="8"/>
        <v>10.46874</v>
      </c>
      <c r="U55" s="31">
        <f t="shared" si="9"/>
        <v>57.466917076232491</v>
      </c>
      <c r="V55" s="38">
        <f t="shared" si="10"/>
        <v>27.721124787313144</v>
      </c>
      <c r="Y55" s="24" t="s">
        <v>24</v>
      </c>
    </row>
    <row r="56" spans="3:25" x14ac:dyDescent="0.25">
      <c r="C56" s="1"/>
      <c r="I56" s="13">
        <v>123.47499999999999</v>
      </c>
      <c r="J56" s="14">
        <f t="shared" si="2"/>
        <v>3450</v>
      </c>
      <c r="K56" s="14">
        <v>0.23605000000000001</v>
      </c>
      <c r="L56" s="15">
        <v>1.12669</v>
      </c>
      <c r="M56" s="26">
        <f t="shared" si="3"/>
        <v>36.550822892232262</v>
      </c>
      <c r="N56" s="40">
        <f t="shared" si="4"/>
        <v>74.296929724159995</v>
      </c>
      <c r="O56" s="27">
        <f t="shared" si="5"/>
        <v>100.72794159999999</v>
      </c>
      <c r="P56" s="28">
        <f t="shared" si="11"/>
        <v>48.805104255207915</v>
      </c>
      <c r="Q56" s="29">
        <f t="shared" si="12"/>
        <v>36.392438843857995</v>
      </c>
      <c r="R56" s="30">
        <f t="shared" si="6"/>
        <v>0.21764629257741044</v>
      </c>
      <c r="S56" s="45">
        <f t="shared" si="7"/>
        <v>129.82750000000001</v>
      </c>
      <c r="T56" s="42">
        <f t="shared" si="8"/>
        <v>10.551435</v>
      </c>
      <c r="U56" s="31">
        <f t="shared" si="9"/>
        <v>57.720283292425997</v>
      </c>
      <c r="V56" s="38">
        <f t="shared" si="10"/>
        <v>28.031379209996331</v>
      </c>
      <c r="Y56" s="23" t="s">
        <v>25</v>
      </c>
    </row>
    <row r="57" spans="3:25" x14ac:dyDescent="0.25">
      <c r="C57" s="1"/>
      <c r="I57" s="13">
        <v>123.428</v>
      </c>
      <c r="J57" s="14">
        <f t="shared" si="2"/>
        <v>3500</v>
      </c>
      <c r="K57" s="14">
        <v>0.24195</v>
      </c>
      <c r="L57" s="15">
        <v>1.11975</v>
      </c>
      <c r="M57" s="26">
        <f t="shared" si="3"/>
        <v>37.066430481552743</v>
      </c>
      <c r="N57" s="40">
        <f t="shared" si="4"/>
        <v>74.268649054412805</v>
      </c>
      <c r="O57" s="27">
        <f t="shared" si="5"/>
        <v>100.689600128</v>
      </c>
      <c r="P57" s="28">
        <f t="shared" si="11"/>
        <v>49.493578006558423</v>
      </c>
      <c r="Q57" s="29">
        <f t="shared" si="12"/>
        <v>36.905812173840189</v>
      </c>
      <c r="R57" s="30">
        <f t="shared" si="6"/>
        <v>0.21998308545317249</v>
      </c>
      <c r="S57" s="45">
        <f t="shared" si="7"/>
        <v>133.07250000000002</v>
      </c>
      <c r="T57" s="42">
        <f t="shared" si="8"/>
        <v>10.815164999999999</v>
      </c>
      <c r="U57" s="31">
        <f t="shared" si="9"/>
        <v>57.698312421280072</v>
      </c>
      <c r="V57" s="38">
        <f t="shared" si="10"/>
        <v>27.733613010832581</v>
      </c>
      <c r="Y57" s="21"/>
    </row>
    <row r="58" spans="3:25" x14ac:dyDescent="0.25">
      <c r="C58" s="1"/>
      <c r="I58" s="13">
        <v>124.205</v>
      </c>
      <c r="J58" s="14">
        <f t="shared" si="2"/>
        <v>3550</v>
      </c>
      <c r="K58" s="14">
        <v>0.24545</v>
      </c>
      <c r="L58" s="15">
        <v>1.10622</v>
      </c>
      <c r="M58" s="26">
        <f t="shared" si="3"/>
        <v>37.83262374539342</v>
      </c>
      <c r="N58" s="40">
        <f t="shared" si="4"/>
        <v>74.736182679807996</v>
      </c>
      <c r="O58" s="27">
        <f t="shared" si="5"/>
        <v>101.32345807999999</v>
      </c>
      <c r="P58" s="28">
        <f t="shared" si="11"/>
        <v>50.516650516625738</v>
      </c>
      <c r="Q58" s="29">
        <f t="shared" si="12"/>
        <v>37.668685326631056</v>
      </c>
      <c r="R58" s="30">
        <f t="shared" si="6"/>
        <v>0.2186457313983011</v>
      </c>
      <c r="S58" s="45">
        <f t="shared" si="7"/>
        <v>134.9975</v>
      </c>
      <c r="T58" s="42">
        <f t="shared" si="8"/>
        <v>10.971615</v>
      </c>
      <c r="U58" s="31">
        <f t="shared" si="9"/>
        <v>58.061532993203258</v>
      </c>
      <c r="V58" s="38">
        <f t="shared" si="10"/>
        <v>27.903246598367421</v>
      </c>
      <c r="Y58" s="21"/>
    </row>
    <row r="59" spans="3:25" x14ac:dyDescent="0.25">
      <c r="C59" s="1"/>
      <c r="I59" s="13">
        <v>124.066</v>
      </c>
      <c r="J59" s="14">
        <f t="shared" si="2"/>
        <v>3600</v>
      </c>
      <c r="K59" s="14">
        <v>0.25505</v>
      </c>
      <c r="L59" s="15">
        <v>1.09697</v>
      </c>
      <c r="M59" s="26">
        <f t="shared" si="3"/>
        <v>38.322542120212503</v>
      </c>
      <c r="N59" s="40">
        <f t="shared" si="4"/>
        <v>74.652544103321603</v>
      </c>
      <c r="O59" s="27">
        <f t="shared" si="5"/>
        <v>101.21006521599999</v>
      </c>
      <c r="P59" s="28">
        <f t="shared" si="11"/>
        <v>51.170822309969118</v>
      </c>
      <c r="Q59" s="29">
        <f t="shared" si="12"/>
        <v>38.156480760037695</v>
      </c>
      <c r="R59" s="30">
        <f t="shared" si="6"/>
        <v>0.22429285834955207</v>
      </c>
      <c r="S59" s="45">
        <f t="shared" si="7"/>
        <v>140.2775</v>
      </c>
      <c r="T59" s="42">
        <f t="shared" si="8"/>
        <v>11.400734999999999</v>
      </c>
      <c r="U59" s="31">
        <f t="shared" si="9"/>
        <v>57.996555310452521</v>
      </c>
      <c r="V59" s="38">
        <f t="shared" si="10"/>
        <v>27.200713414508883</v>
      </c>
      <c r="Y59" s="21"/>
    </row>
    <row r="60" spans="3:25" x14ac:dyDescent="0.25">
      <c r="C60" s="1"/>
      <c r="I60" s="13">
        <v>123.967</v>
      </c>
      <c r="J60" s="14">
        <f t="shared" si="2"/>
        <v>3650</v>
      </c>
      <c r="K60" s="14">
        <v>0.25755</v>
      </c>
      <c r="L60" s="15">
        <v>1.0940099999999999</v>
      </c>
      <c r="M60" s="26">
        <f t="shared" si="3"/>
        <v>38.823794981456558</v>
      </c>
      <c r="N60" s="40">
        <f t="shared" si="4"/>
        <v>74.592974181939198</v>
      </c>
      <c r="O60" s="27">
        <f t="shared" si="5"/>
        <v>101.129303392</v>
      </c>
      <c r="P60" s="28">
        <f t="shared" si="11"/>
        <v>51.840128667950893</v>
      </c>
      <c r="Q60" s="29">
        <f t="shared" si="12"/>
        <v>38.65556156464551</v>
      </c>
      <c r="R60" s="30">
        <f t="shared" si="6"/>
        <v>0.22356715343504011</v>
      </c>
      <c r="S60" s="45">
        <f t="shared" si="7"/>
        <v>141.65250000000003</v>
      </c>
      <c r="T60" s="42">
        <f t="shared" si="8"/>
        <v>11.512485</v>
      </c>
      <c r="U60" s="31">
        <f t="shared" si="9"/>
        <v>57.950276241443007</v>
      </c>
      <c r="V60" s="38">
        <f t="shared" si="10"/>
        <v>27.2890076522797</v>
      </c>
      <c r="Y60" s="21"/>
    </row>
    <row r="61" spans="3:25" x14ac:dyDescent="0.25">
      <c r="C61" s="1"/>
      <c r="I61" s="13">
        <v>123.815</v>
      </c>
      <c r="J61" s="14">
        <f t="shared" si="2"/>
        <v>3700</v>
      </c>
      <c r="K61" s="14">
        <v>0.26445000000000002</v>
      </c>
      <c r="L61" s="15">
        <v>1.09659</v>
      </c>
      <c r="M61" s="26">
        <f t="shared" si="3"/>
        <v>39.307372564853949</v>
      </c>
      <c r="N61" s="40">
        <f t="shared" si="4"/>
        <v>74.50151329254399</v>
      </c>
      <c r="O61" s="27">
        <f t="shared" si="5"/>
        <v>101.00530543999999</v>
      </c>
      <c r="P61" s="28">
        <f t="shared" si="11"/>
        <v>52.485833812340594</v>
      </c>
      <c r="Q61" s="29">
        <f t="shared" si="12"/>
        <v>39.137043682898728</v>
      </c>
      <c r="R61" s="30">
        <f t="shared" si="6"/>
        <v>0.22673260831767494</v>
      </c>
      <c r="S61" s="45">
        <f t="shared" si="7"/>
        <v>145.44749999999999</v>
      </c>
      <c r="T61" s="42">
        <f t="shared" si="8"/>
        <v>11.820914999999999</v>
      </c>
      <c r="U61" s="31">
        <f t="shared" si="9"/>
        <v>57.879221509226355</v>
      </c>
      <c r="V61" s="38">
        <f t="shared" si="10"/>
        <v>26.908020889254701</v>
      </c>
      <c r="Y61" s="21"/>
    </row>
    <row r="62" spans="3:25" x14ac:dyDescent="0.25">
      <c r="C62" s="1"/>
      <c r="I62" s="13">
        <v>123.767</v>
      </c>
      <c r="J62" s="14">
        <f t="shared" si="2"/>
        <v>3750</v>
      </c>
      <c r="K62" s="14">
        <v>0.2651</v>
      </c>
      <c r="L62" s="15">
        <v>1.0980799999999999</v>
      </c>
      <c r="M62" s="26">
        <f t="shared" si="3"/>
        <v>39.823108857653892</v>
      </c>
      <c r="N62" s="40">
        <f t="shared" si="4"/>
        <v>74.472630906419198</v>
      </c>
      <c r="O62" s="27">
        <f t="shared" si="5"/>
        <v>100.96614819199999</v>
      </c>
      <c r="P62" s="28">
        <f t="shared" si="11"/>
        <v>53.17447941718811</v>
      </c>
      <c r="Q62" s="29">
        <f t="shared" si="12"/>
        <v>39.650545158655348</v>
      </c>
      <c r="R62" s="30">
        <f t="shared" si="6"/>
        <v>0.22434634303432244</v>
      </c>
      <c r="S62" s="45">
        <f t="shared" si="7"/>
        <v>145.80500000000001</v>
      </c>
      <c r="T62" s="42">
        <f t="shared" si="8"/>
        <v>11.849969999999999</v>
      </c>
      <c r="U62" s="31">
        <f t="shared" si="9"/>
        <v>57.856783172736904</v>
      </c>
      <c r="V62" s="38">
        <f t="shared" si="10"/>
        <v>27.194228701797158</v>
      </c>
      <c r="Y62" s="21"/>
    </row>
    <row r="63" spans="3:25" x14ac:dyDescent="0.25">
      <c r="C63" s="1"/>
      <c r="I63" s="13">
        <v>123.509</v>
      </c>
      <c r="J63" s="14">
        <f t="shared" si="2"/>
        <v>3800</v>
      </c>
      <c r="K63" s="14">
        <v>0.26929999999999998</v>
      </c>
      <c r="L63" s="15">
        <v>1.09907</v>
      </c>
      <c r="M63" s="26">
        <f t="shared" si="3"/>
        <v>40.269963048243682</v>
      </c>
      <c r="N63" s="40">
        <f t="shared" si="4"/>
        <v>74.317388080998398</v>
      </c>
      <c r="O63" s="27">
        <f t="shared" si="5"/>
        <v>100.75567798399999</v>
      </c>
      <c r="P63" s="28">
        <f t="shared" si="11"/>
        <v>53.771149030425342</v>
      </c>
      <c r="Q63" s="29">
        <f t="shared" si="12"/>
        <v>40.09546301593884</v>
      </c>
      <c r="R63" s="30">
        <f t="shared" si="6"/>
        <v>0.2253717880036929</v>
      </c>
      <c r="S63" s="45">
        <f t="shared" si="7"/>
        <v>148.11500000000001</v>
      </c>
      <c r="T63" s="42">
        <f t="shared" si="8"/>
        <v>12.037709999999999</v>
      </c>
      <c r="U63" s="31">
        <f t="shared" si="9"/>
        <v>57.736177114106042</v>
      </c>
      <c r="V63" s="38">
        <f t="shared" si="10"/>
        <v>27.070494558916273</v>
      </c>
      <c r="Y63" s="21"/>
    </row>
    <row r="64" spans="3:25" x14ac:dyDescent="0.25">
      <c r="C64" s="1"/>
      <c r="I64" s="13">
        <v>122.672</v>
      </c>
      <c r="J64" s="14">
        <f t="shared" si="2"/>
        <v>3850</v>
      </c>
      <c r="K64" s="14">
        <v>0.27374999999999999</v>
      </c>
      <c r="L64" s="15">
        <v>1.1053299999999999</v>
      </c>
      <c r="M64" s="26">
        <f t="shared" si="3"/>
        <v>40.523337298152306</v>
      </c>
      <c r="N64" s="40">
        <f t="shared" si="4"/>
        <v>73.813751472947203</v>
      </c>
      <c r="O64" s="27">
        <f t="shared" si="5"/>
        <v>100.072873472</v>
      </c>
      <c r="P64" s="28">
        <f t="shared" si="11"/>
        <v>54.109471281577825</v>
      </c>
      <c r="Q64" s="29">
        <f t="shared" si="12"/>
        <v>40.347739330526757</v>
      </c>
      <c r="R64" s="30">
        <f t="shared" si="6"/>
        <v>0.22766347015100216</v>
      </c>
      <c r="S64" s="45">
        <f t="shared" si="7"/>
        <v>150.5625</v>
      </c>
      <c r="T64" s="42">
        <f t="shared" si="8"/>
        <v>12.236625</v>
      </c>
      <c r="U64" s="31">
        <f t="shared" si="9"/>
        <v>57.34490862157103</v>
      </c>
      <c r="V64" s="38">
        <f t="shared" si="10"/>
        <v>26.798000385571939</v>
      </c>
    </row>
    <row r="65" spans="3:22" x14ac:dyDescent="0.25">
      <c r="C65" s="1"/>
      <c r="I65" s="13">
        <v>122.157</v>
      </c>
      <c r="J65" s="14">
        <f t="shared" si="2"/>
        <v>3900</v>
      </c>
      <c r="K65" s="14">
        <v>0.27589999999999998</v>
      </c>
      <c r="L65" s="15">
        <v>1.11704</v>
      </c>
      <c r="M65" s="26">
        <f t="shared" si="3"/>
        <v>40.877280446915606</v>
      </c>
      <c r="N65" s="40">
        <f t="shared" si="4"/>
        <v>73.503867538483192</v>
      </c>
      <c r="O65" s="27">
        <f t="shared" si="5"/>
        <v>99.652748831999986</v>
      </c>
      <c r="P65" s="28">
        <f t="shared" si="11"/>
        <v>54.582079855309303</v>
      </c>
      <c r="Q65" s="29">
        <f t="shared" si="12"/>
        <v>40.700148753251639</v>
      </c>
      <c r="R65" s="30">
        <f t="shared" si="6"/>
        <v>0.22746476559544879</v>
      </c>
      <c r="S65" s="45">
        <f t="shared" si="7"/>
        <v>151.74499999999998</v>
      </c>
      <c r="T65" s="42">
        <f t="shared" si="8"/>
        <v>12.33273</v>
      </c>
      <c r="U65" s="31">
        <f t="shared" si="9"/>
        <v>57.104163969652831</v>
      </c>
      <c r="V65" s="38">
        <f t="shared" si="10"/>
        <v>26.821410098027375</v>
      </c>
    </row>
    <row r="66" spans="3:22" x14ac:dyDescent="0.25">
      <c r="C66" s="1"/>
      <c r="I66" s="13">
        <v>121.184</v>
      </c>
      <c r="J66" s="14">
        <f t="shared" si="2"/>
        <v>3950</v>
      </c>
      <c r="K66" s="14">
        <v>0.28284999999999999</v>
      </c>
      <c r="L66" s="15">
        <v>1.12259</v>
      </c>
      <c r="M66" s="26">
        <f t="shared" si="3"/>
        <v>41.071579799749365</v>
      </c>
      <c r="N66" s="40">
        <f t="shared" si="4"/>
        <v>72.918397503078396</v>
      </c>
      <c r="O66" s="27">
        <f t="shared" si="5"/>
        <v>98.858998783999994</v>
      </c>
      <c r="P66" s="28">
        <f t="shared" si="11"/>
        <v>54.841521351325142</v>
      </c>
      <c r="Q66" s="29">
        <f t="shared" si="12"/>
        <v>40.893606157377732</v>
      </c>
      <c r="R66" s="30">
        <f t="shared" si="6"/>
        <v>0.23209148262792395</v>
      </c>
      <c r="S66" s="45">
        <f t="shared" si="7"/>
        <v>155.5675</v>
      </c>
      <c r="T66" s="42">
        <f t="shared" si="8"/>
        <v>12.643395</v>
      </c>
      <c r="U66" s="31">
        <f t="shared" si="9"/>
        <v>56.649320190397674</v>
      </c>
      <c r="V66" s="38">
        <f t="shared" si="10"/>
        <v>26.286728370242972</v>
      </c>
    </row>
    <row r="67" spans="3:22" x14ac:dyDescent="0.25">
      <c r="C67" s="1"/>
      <c r="I67" s="13">
        <v>120.004</v>
      </c>
      <c r="J67" s="14">
        <f t="shared" si="2"/>
        <v>4000</v>
      </c>
      <c r="K67" s="14">
        <v>0.28455000000000003</v>
      </c>
      <c r="L67" s="15">
        <v>1.1246100000000001</v>
      </c>
      <c r="M67" s="26">
        <f t="shared" si="3"/>
        <v>41.186486266216562</v>
      </c>
      <c r="N67" s="40">
        <f t="shared" si="4"/>
        <v>72.208372177510398</v>
      </c>
      <c r="O67" s="27">
        <f t="shared" si="5"/>
        <v>97.896383103999995</v>
      </c>
      <c r="P67" s="28">
        <f t="shared" si="11"/>
        <v>54.994952153473264</v>
      </c>
      <c r="Q67" s="29">
        <f t="shared" si="12"/>
        <v>41.008014704785836</v>
      </c>
      <c r="R67" s="30">
        <f t="shared" si="6"/>
        <v>0.23283500573409086</v>
      </c>
      <c r="S67" s="45">
        <f t="shared" si="7"/>
        <v>156.5025</v>
      </c>
      <c r="T67" s="42">
        <f t="shared" si="8"/>
        <v>12.719385000000001</v>
      </c>
      <c r="U67" s="31">
        <f t="shared" si="9"/>
        <v>56.097711085031712</v>
      </c>
      <c r="V67" s="38">
        <f t="shared" si="10"/>
        <v>26.202785709356611</v>
      </c>
    </row>
    <row r="68" spans="3:22" x14ac:dyDescent="0.25">
      <c r="C68" s="1"/>
      <c r="I68" s="13">
        <v>118.73399999999999</v>
      </c>
      <c r="J68" s="14">
        <f t="shared" si="2"/>
        <v>4050</v>
      </c>
      <c r="K68" s="14">
        <v>0.28710000000000002</v>
      </c>
      <c r="L68" s="15">
        <v>1.1222000000000001</v>
      </c>
      <c r="M68" s="26">
        <f t="shared" si="3"/>
        <v>41.25999311345555</v>
      </c>
      <c r="N68" s="40">
        <f t="shared" si="4"/>
        <v>71.444192377958402</v>
      </c>
      <c r="O68" s="27">
        <f t="shared" si="5"/>
        <v>96.860347583999996</v>
      </c>
      <c r="P68" s="28">
        <f t="shared" si="11"/>
        <v>55.093103414076836</v>
      </c>
      <c r="Q68" s="29">
        <f t="shared" si="12"/>
        <v>41.081203028086712</v>
      </c>
      <c r="R68" s="30">
        <f t="shared" si="6"/>
        <v>0.23450303575926243</v>
      </c>
      <c r="S68" s="45">
        <f t="shared" si="7"/>
        <v>157.90500000000003</v>
      </c>
      <c r="T68" s="42">
        <f t="shared" si="8"/>
        <v>12.83337</v>
      </c>
      <c r="U68" s="31">
        <f t="shared" si="9"/>
        <v>55.504030098748004</v>
      </c>
      <c r="V68" s="38">
        <f t="shared" si="10"/>
        <v>26.016404184849563</v>
      </c>
    </row>
    <row r="69" spans="3:22" x14ac:dyDescent="0.25">
      <c r="C69" s="1"/>
      <c r="I69" s="13">
        <v>117.44199999999999</v>
      </c>
      <c r="J69" s="14">
        <f t="shared" si="2"/>
        <v>4100</v>
      </c>
      <c r="K69" s="14">
        <v>0.28894999999999998</v>
      </c>
      <c r="L69" s="15">
        <v>1.1239399999999999</v>
      </c>
      <c r="M69" s="26">
        <f t="shared" si="3"/>
        <v>41.314863696867853</v>
      </c>
      <c r="N69" s="40">
        <f t="shared" si="4"/>
        <v>70.666774818099185</v>
      </c>
      <c r="O69" s="27">
        <f t="shared" si="5"/>
        <v>95.806364991999985</v>
      </c>
      <c r="P69" s="28">
        <f t="shared" si="11"/>
        <v>55.166370288310489</v>
      </c>
      <c r="Q69" s="29">
        <f t="shared" si="12"/>
        <v>41.13583584325059</v>
      </c>
      <c r="R69" s="30">
        <f t="shared" si="6"/>
        <v>0.23570066205271484</v>
      </c>
      <c r="S69" s="45">
        <f t="shared" si="7"/>
        <v>158.92249999999999</v>
      </c>
      <c r="T69" s="42">
        <f t="shared" si="8"/>
        <v>12.916065</v>
      </c>
      <c r="U69" s="31">
        <f t="shared" si="9"/>
        <v>54.900064874906612</v>
      </c>
      <c r="V69" s="38">
        <f t="shared" si="10"/>
        <v>25.884211388098343</v>
      </c>
    </row>
    <row r="70" spans="3:22" x14ac:dyDescent="0.25">
      <c r="C70" s="1"/>
      <c r="I70" s="13">
        <v>116.5</v>
      </c>
      <c r="J70" s="14">
        <f t="shared" si="2"/>
        <v>4150</v>
      </c>
      <c r="K70" s="14">
        <v>0.29304999999999998</v>
      </c>
      <c r="L70" s="15">
        <v>1.12233</v>
      </c>
      <c r="M70" s="26">
        <f t="shared" si="3"/>
        <v>41.483276489865034</v>
      </c>
      <c r="N70" s="40">
        <f t="shared" si="4"/>
        <v>70.0999579904</v>
      </c>
      <c r="O70" s="27">
        <f t="shared" si="5"/>
        <v>95.037903999999997</v>
      </c>
      <c r="P70" s="28">
        <f t="shared" si="11"/>
        <v>55.391246317623761</v>
      </c>
      <c r="Q70" s="29">
        <f t="shared" si="12"/>
        <v>41.303518860613678</v>
      </c>
      <c r="R70" s="30">
        <f t="shared" si="6"/>
        <v>0.23807462147325306</v>
      </c>
      <c r="S70" s="45">
        <f t="shared" si="7"/>
        <v>161.17749999999998</v>
      </c>
      <c r="T70" s="42">
        <f t="shared" si="8"/>
        <v>13.099335</v>
      </c>
      <c r="U70" s="31">
        <f t="shared" si="9"/>
        <v>54.459712521300908</v>
      </c>
      <c r="V70" s="38">
        <f t="shared" si="10"/>
        <v>25.626107155535781</v>
      </c>
    </row>
    <row r="71" spans="3:22" x14ac:dyDescent="0.25">
      <c r="C71" s="1"/>
      <c r="I71" s="13">
        <v>115.931</v>
      </c>
      <c r="J71" s="14">
        <f t="shared" si="2"/>
        <v>4200</v>
      </c>
      <c r="K71" s="14">
        <v>0.2949</v>
      </c>
      <c r="L71" s="15">
        <v>1.1217900000000001</v>
      </c>
      <c r="M71" s="26">
        <f t="shared" si="3"/>
        <v>41.778024618305963</v>
      </c>
      <c r="N71" s="40">
        <f t="shared" si="4"/>
        <v>69.757581371545598</v>
      </c>
      <c r="O71" s="27">
        <f t="shared" si="5"/>
        <v>94.573727455999986</v>
      </c>
      <c r="P71" s="28">
        <f t="shared" ref="P71:P97" si="13">(N71*J71)/5252</f>
        <v>55.784813739621377</v>
      </c>
      <c r="Q71" s="29">
        <f t="shared" ref="Q71:Q97" si="14">(O71*J71)/9549</f>
        <v>41.596989770153932</v>
      </c>
      <c r="R71" s="30">
        <f t="shared" si="6"/>
        <v>0.23788732291803952</v>
      </c>
      <c r="S71" s="45">
        <f t="shared" si="7"/>
        <v>162.19500000000002</v>
      </c>
      <c r="T71" s="42">
        <f t="shared" si="8"/>
        <v>13.182029999999999</v>
      </c>
      <c r="U71" s="31">
        <f t="shared" si="9"/>
        <v>54.19372474083206</v>
      </c>
      <c r="V71" s="38">
        <f t="shared" si="10"/>
        <v>25.646283652488627</v>
      </c>
    </row>
    <row r="72" spans="3:22" x14ac:dyDescent="0.25">
      <c r="C72" s="1"/>
      <c r="I72" s="13">
        <v>115.03400000000001</v>
      </c>
      <c r="J72" s="14">
        <f t="shared" ref="J72:J97" si="15">J71+50</f>
        <v>4250</v>
      </c>
      <c r="K72" s="14">
        <v>0.29715000000000003</v>
      </c>
      <c r="L72" s="15">
        <v>1.12456</v>
      </c>
      <c r="M72" s="26">
        <f t="shared" ref="M72:M97" si="16">((1.011325/$B$8)*SQRT(($B$6+273)/293)*Q72)</f>
        <v>41.948282161175484</v>
      </c>
      <c r="N72" s="40">
        <f t="shared" ref="N72:N97" si="17">O72*0.7376</f>
        <v>69.217841780838398</v>
      </c>
      <c r="O72" s="27">
        <f t="shared" ref="O72:O97" si="18">I72*$B$5</f>
        <v>93.841976383999992</v>
      </c>
      <c r="P72" s="28">
        <f t="shared" si="13"/>
        <v>56.012153002392076</v>
      </c>
      <c r="Q72" s="29">
        <f t="shared" si="14"/>
        <v>41.766509543617126</v>
      </c>
      <c r="R72" s="30">
        <f t="shared" ref="R72:R97" si="19">((K72*60)*0.75)/P72</f>
        <v>0.23872944143798475</v>
      </c>
      <c r="S72" s="45">
        <f t="shared" ref="S72:S97" si="20">((K72*0.75)/60)*44000</f>
        <v>163.4325</v>
      </c>
      <c r="T72" s="42">
        <f t="shared" ref="T72:T97" si="21">(K72*0.745*60)</f>
        <v>13.282605</v>
      </c>
      <c r="U72" s="31">
        <f t="shared" ref="U72:U97" si="22">(75.4*N72)/$B$12</f>
        <v>53.774408327685229</v>
      </c>
      <c r="V72" s="38">
        <f t="shared" ref="V72:V97" si="23">(Q72/S72)*100</f>
        <v>25.555816342292459</v>
      </c>
    </row>
    <row r="73" spans="3:22" x14ac:dyDescent="0.25">
      <c r="C73" s="1"/>
      <c r="I73" s="13">
        <v>114.39100000000001</v>
      </c>
      <c r="J73" s="14">
        <f t="shared" si="15"/>
        <v>4300</v>
      </c>
      <c r="K73" s="14">
        <v>0.30220000000000002</v>
      </c>
      <c r="L73" s="15">
        <v>1.1227799999999999</v>
      </c>
      <c r="M73" s="26">
        <f t="shared" si="16"/>
        <v>42.20455652948808</v>
      </c>
      <c r="N73" s="40">
        <f t="shared" si="17"/>
        <v>68.830938150041604</v>
      </c>
      <c r="O73" s="27">
        <f t="shared" si="18"/>
        <v>93.317432416000003</v>
      </c>
      <c r="P73" s="28">
        <f t="shared" si="13"/>
        <v>56.354347685677631</v>
      </c>
      <c r="Q73" s="29">
        <f t="shared" si="14"/>
        <v>42.021673409655463</v>
      </c>
      <c r="R73" s="30">
        <f t="shared" si="19"/>
        <v>0.24131234870909818</v>
      </c>
      <c r="S73" s="45">
        <f t="shared" si="20"/>
        <v>166.21</v>
      </c>
      <c r="T73" s="42">
        <f t="shared" si="21"/>
        <v>13.50834</v>
      </c>
      <c r="U73" s="31">
        <f t="shared" si="22"/>
        <v>53.473828111795136</v>
      </c>
      <c r="V73" s="38">
        <f t="shared" si="23"/>
        <v>25.282277486105205</v>
      </c>
    </row>
    <row r="74" spans="3:22" x14ac:dyDescent="0.25">
      <c r="C74" s="1"/>
      <c r="I74" s="13">
        <v>114.01600000000001</v>
      </c>
      <c r="J74" s="14">
        <f t="shared" si="15"/>
        <v>4350</v>
      </c>
      <c r="K74" s="14">
        <v>0.30604999999999999</v>
      </c>
      <c r="L74" s="15">
        <v>1.1194299999999999</v>
      </c>
      <c r="M74" s="26">
        <f t="shared" si="16"/>
        <v>42.555342152888485</v>
      </c>
      <c r="N74" s="40">
        <f t="shared" si="17"/>
        <v>68.605294508441602</v>
      </c>
      <c r="O74" s="27">
        <f t="shared" si="18"/>
        <v>93.011516415999992</v>
      </c>
      <c r="P74" s="28">
        <f t="shared" si="13"/>
        <v>56.822740120281978</v>
      </c>
      <c r="Q74" s="29">
        <f t="shared" si="14"/>
        <v>42.370938989381081</v>
      </c>
      <c r="R74" s="30">
        <f t="shared" si="19"/>
        <v>0.2423721554231105</v>
      </c>
      <c r="S74" s="45">
        <f t="shared" si="20"/>
        <v>168.32750000000001</v>
      </c>
      <c r="T74" s="42">
        <f t="shared" si="21"/>
        <v>13.680434999999999</v>
      </c>
      <c r="U74" s="31">
        <f t="shared" si="22"/>
        <v>53.298528607971193</v>
      </c>
      <c r="V74" s="38">
        <f t="shared" si="23"/>
        <v>25.171727132750789</v>
      </c>
    </row>
    <row r="75" spans="3:22" x14ac:dyDescent="0.25">
      <c r="C75" s="1"/>
      <c r="I75" s="13">
        <v>113.871</v>
      </c>
      <c r="J75" s="14">
        <f t="shared" si="15"/>
        <v>4400</v>
      </c>
      <c r="K75" s="14">
        <v>0.30919999999999997</v>
      </c>
      <c r="L75" s="15">
        <v>1.1198600000000001</v>
      </c>
      <c r="M75" s="26">
        <f t="shared" si="16"/>
        <v>42.989742136781949</v>
      </c>
      <c r="N75" s="40">
        <f t="shared" si="17"/>
        <v>68.518045633689596</v>
      </c>
      <c r="O75" s="27">
        <f t="shared" si="18"/>
        <v>92.893228895999997</v>
      </c>
      <c r="P75" s="28">
        <f t="shared" si="13"/>
        <v>57.402780043456623</v>
      </c>
      <c r="Q75" s="29">
        <f t="shared" si="14"/>
        <v>42.803456607225883</v>
      </c>
      <c r="R75" s="30">
        <f t="shared" si="19"/>
        <v>0.24239244143692071</v>
      </c>
      <c r="S75" s="45">
        <f t="shared" si="20"/>
        <v>170.06</v>
      </c>
      <c r="T75" s="42">
        <f t="shared" si="21"/>
        <v>13.821239999999998</v>
      </c>
      <c r="U75" s="31">
        <f t="shared" si="22"/>
        <v>53.230746133159272</v>
      </c>
      <c r="V75" s="38">
        <f t="shared" si="23"/>
        <v>25.169620491136001</v>
      </c>
    </row>
    <row r="76" spans="3:22" x14ac:dyDescent="0.25">
      <c r="C76" s="1"/>
      <c r="I76" s="13">
        <v>113.985</v>
      </c>
      <c r="J76" s="14">
        <f t="shared" si="15"/>
        <v>4450</v>
      </c>
      <c r="K76" s="14">
        <v>0.30990000000000001</v>
      </c>
      <c r="L76" s="15">
        <v>1.11873</v>
      </c>
      <c r="M76" s="26">
        <f t="shared" si="16"/>
        <v>43.521789450546208</v>
      </c>
      <c r="N76" s="40">
        <f t="shared" si="17"/>
        <v>68.586641300735991</v>
      </c>
      <c r="O76" s="27">
        <f t="shared" si="18"/>
        <v>92.986227359999987</v>
      </c>
      <c r="P76" s="28">
        <f t="shared" si="13"/>
        <v>58.113205214827715</v>
      </c>
      <c r="Q76" s="29">
        <f t="shared" si="14"/>
        <v>43.33319842412817</v>
      </c>
      <c r="R76" s="30">
        <f t="shared" si="19"/>
        <v>0.23997127586488337</v>
      </c>
      <c r="S76" s="45">
        <f t="shared" si="20"/>
        <v>170.44499999999999</v>
      </c>
      <c r="T76" s="42">
        <f t="shared" si="21"/>
        <v>13.852530000000002</v>
      </c>
      <c r="U76" s="31">
        <f t="shared" si="22"/>
        <v>53.28403718232174</v>
      </c>
      <c r="V76" s="38">
        <f t="shared" si="23"/>
        <v>25.423566795229057</v>
      </c>
    </row>
    <row r="77" spans="3:22" x14ac:dyDescent="0.25">
      <c r="C77" s="1"/>
      <c r="I77" s="13">
        <v>113.306</v>
      </c>
      <c r="J77" s="14">
        <f t="shared" si="15"/>
        <v>4500</v>
      </c>
      <c r="K77" s="14">
        <v>0.31445000000000001</v>
      </c>
      <c r="L77" s="15">
        <v>1.1156299999999999</v>
      </c>
      <c r="M77" s="26">
        <f t="shared" si="16"/>
        <v>43.748629333104944</v>
      </c>
      <c r="N77" s="40">
        <f t="shared" si="17"/>
        <v>68.178075880345602</v>
      </c>
      <c r="O77" s="27">
        <f t="shared" si="18"/>
        <v>92.432315455999998</v>
      </c>
      <c r="P77" s="28">
        <f t="shared" si="13"/>
        <v>58.416097003342578</v>
      </c>
      <c r="Q77" s="29">
        <f t="shared" si="14"/>
        <v>43.559055351555138</v>
      </c>
      <c r="R77" s="30">
        <f t="shared" si="19"/>
        <v>0.24223203407770155</v>
      </c>
      <c r="S77" s="45">
        <f t="shared" si="20"/>
        <v>172.94749999999999</v>
      </c>
      <c r="T77" s="42">
        <f t="shared" si="21"/>
        <v>14.055915000000001</v>
      </c>
      <c r="U77" s="31">
        <f t="shared" si="22"/>
        <v>52.966628214064556</v>
      </c>
      <c r="V77" s="38">
        <f t="shared" si="23"/>
        <v>25.186287949554139</v>
      </c>
    </row>
    <row r="78" spans="3:22" x14ac:dyDescent="0.25">
      <c r="C78" s="1"/>
      <c r="I78" s="13">
        <v>113.074</v>
      </c>
      <c r="J78" s="14">
        <f t="shared" si="15"/>
        <v>4550</v>
      </c>
      <c r="K78" s="14">
        <v>0.31709999999999999</v>
      </c>
      <c r="L78" s="15">
        <v>1.1095299999999999</v>
      </c>
      <c r="M78" s="26">
        <f t="shared" si="16"/>
        <v>44.144152285967721</v>
      </c>
      <c r="N78" s="40">
        <f t="shared" si="17"/>
        <v>68.038477680742403</v>
      </c>
      <c r="O78" s="27">
        <f t="shared" si="18"/>
        <v>92.243055423999991</v>
      </c>
      <c r="P78" s="28">
        <f t="shared" si="13"/>
        <v>58.944225713514463</v>
      </c>
      <c r="Q78" s="29">
        <f t="shared" si="14"/>
        <v>43.952864402471462</v>
      </c>
      <c r="R78" s="30">
        <f t="shared" si="19"/>
        <v>0.24208478145686041</v>
      </c>
      <c r="S78" s="45">
        <f t="shared" si="20"/>
        <v>174.405</v>
      </c>
      <c r="T78" s="42">
        <f t="shared" si="21"/>
        <v>14.17437</v>
      </c>
      <c r="U78" s="31">
        <f t="shared" si="22"/>
        <v>52.858176254365482</v>
      </c>
      <c r="V78" s="38">
        <f t="shared" si="23"/>
        <v>25.201607982839636</v>
      </c>
    </row>
    <row r="79" spans="3:22" x14ac:dyDescent="0.25">
      <c r="C79" s="1"/>
      <c r="I79" s="13">
        <v>112.19499999999999</v>
      </c>
      <c r="J79" s="14">
        <f t="shared" si="15"/>
        <v>4600</v>
      </c>
      <c r="K79" s="14">
        <v>0.31940000000000002</v>
      </c>
      <c r="L79" s="15">
        <v>1.1056900000000001</v>
      </c>
      <c r="M79" s="26">
        <f t="shared" si="16"/>
        <v>44.282319761290381</v>
      </c>
      <c r="N79" s="40">
        <f t="shared" si="17"/>
        <v>67.509568984831986</v>
      </c>
      <c r="O79" s="27">
        <f t="shared" si="18"/>
        <v>91.525988319999982</v>
      </c>
      <c r="P79" s="28">
        <f t="shared" si="13"/>
        <v>59.128716171025729</v>
      </c>
      <c r="Q79" s="29">
        <f t="shared" si="14"/>
        <v>44.090433162844263</v>
      </c>
      <c r="R79" s="30">
        <f t="shared" si="19"/>
        <v>0.24307985917412939</v>
      </c>
      <c r="S79" s="45">
        <f t="shared" si="20"/>
        <v>175.67000000000002</v>
      </c>
      <c r="T79" s="42">
        <f t="shared" si="21"/>
        <v>14.27718</v>
      </c>
      <c r="U79" s="31">
        <f t="shared" si="22"/>
        <v>52.447274217402189</v>
      </c>
      <c r="V79" s="38">
        <f t="shared" si="23"/>
        <v>25.098442057747061</v>
      </c>
    </row>
    <row r="80" spans="3:22" x14ac:dyDescent="0.25">
      <c r="C80" s="1"/>
      <c r="I80" s="13">
        <v>111.06100000000001</v>
      </c>
      <c r="J80" s="14">
        <f t="shared" si="15"/>
        <v>4650</v>
      </c>
      <c r="K80" s="14">
        <v>0.32055</v>
      </c>
      <c r="L80" s="15">
        <v>1.09782</v>
      </c>
      <c r="M80" s="26">
        <f t="shared" si="16"/>
        <v>44.311205112198536</v>
      </c>
      <c r="N80" s="40">
        <f t="shared" si="17"/>
        <v>66.827222612633605</v>
      </c>
      <c r="O80" s="27">
        <f t="shared" si="18"/>
        <v>90.600898336</v>
      </c>
      <c r="P80" s="28">
        <f t="shared" si="13"/>
        <v>59.167285824209117</v>
      </c>
      <c r="Q80" s="29">
        <f t="shared" si="14"/>
        <v>44.119193346151427</v>
      </c>
      <c r="R80" s="30">
        <f t="shared" si="19"/>
        <v>0.24379604031283639</v>
      </c>
      <c r="S80" s="45">
        <f t="shared" si="20"/>
        <v>176.30250000000001</v>
      </c>
      <c r="T80" s="42">
        <f t="shared" si="21"/>
        <v>14.328584999999999</v>
      </c>
      <c r="U80" s="31">
        <f t="shared" si="22"/>
        <v>51.917168517838633</v>
      </c>
      <c r="V80" s="38">
        <f t="shared" si="23"/>
        <v>25.024712267921</v>
      </c>
    </row>
    <row r="81" spans="3:22" x14ac:dyDescent="0.25">
      <c r="C81" s="1"/>
      <c r="I81" s="13">
        <v>109.973</v>
      </c>
      <c r="J81" s="14">
        <f t="shared" si="15"/>
        <v>4700</v>
      </c>
      <c r="K81" s="14">
        <v>0.32069999999999999</v>
      </c>
      <c r="L81" s="15">
        <v>1.09558</v>
      </c>
      <c r="M81" s="26">
        <f t="shared" si="16"/>
        <v>44.348910941566068</v>
      </c>
      <c r="N81" s="40">
        <f t="shared" si="17"/>
        <v>66.172555193804797</v>
      </c>
      <c r="O81" s="27">
        <f t="shared" si="18"/>
        <v>89.713334047999993</v>
      </c>
      <c r="P81" s="28">
        <f t="shared" si="13"/>
        <v>59.217633170388908</v>
      </c>
      <c r="Q81" s="29">
        <f t="shared" si="14"/>
        <v>44.156735786532614</v>
      </c>
      <c r="R81" s="30">
        <f t="shared" si="19"/>
        <v>0.24370274911994122</v>
      </c>
      <c r="S81" s="45">
        <f t="shared" si="20"/>
        <v>176.38500000000002</v>
      </c>
      <c r="T81" s="42">
        <f t="shared" si="21"/>
        <v>14.335289999999999</v>
      </c>
      <c r="U81" s="31">
        <f t="shared" si="22"/>
        <v>51.408566224077461</v>
      </c>
      <c r="V81" s="38">
        <f t="shared" si="23"/>
        <v>25.034291910611795</v>
      </c>
    </row>
    <row r="82" spans="3:22" x14ac:dyDescent="0.25">
      <c r="C82" s="1"/>
      <c r="I82" s="13">
        <v>108.654</v>
      </c>
      <c r="J82" s="14">
        <f t="shared" si="15"/>
        <v>4750</v>
      </c>
      <c r="K82" s="14">
        <v>0.32485000000000003</v>
      </c>
      <c r="L82" s="15">
        <v>1.0882700000000001</v>
      </c>
      <c r="M82" s="26">
        <f t="shared" si="16"/>
        <v>44.283134883327016</v>
      </c>
      <c r="N82" s="40">
        <f t="shared" si="17"/>
        <v>65.378891291750392</v>
      </c>
      <c r="O82" s="27">
        <f t="shared" si="18"/>
        <v>88.637325503999989</v>
      </c>
      <c r="P82" s="28">
        <f t="shared" si="13"/>
        <v>59.12980457650692</v>
      </c>
      <c r="Q82" s="29">
        <f t="shared" si="14"/>
        <v>44.091244752748977</v>
      </c>
      <c r="R82" s="30">
        <f t="shared" si="19"/>
        <v>0.24722303928953004</v>
      </c>
      <c r="S82" s="45">
        <f t="shared" si="20"/>
        <v>178.66749999999999</v>
      </c>
      <c r="T82" s="42">
        <f t="shared" si="21"/>
        <v>14.520795000000001</v>
      </c>
      <c r="U82" s="31">
        <f t="shared" si="22"/>
        <v>50.791979435960755</v>
      </c>
      <c r="V82" s="38">
        <f t="shared" si="23"/>
        <v>24.677820394167366</v>
      </c>
    </row>
    <row r="83" spans="3:22" x14ac:dyDescent="0.25">
      <c r="C83" s="1"/>
      <c r="I83" s="13">
        <v>107.07599999999999</v>
      </c>
      <c r="J83" s="14">
        <f t="shared" si="15"/>
        <v>4800</v>
      </c>
      <c r="K83" s="14">
        <v>0.32455000000000001</v>
      </c>
      <c r="L83" s="15">
        <v>1.08396</v>
      </c>
      <c r="M83" s="26">
        <f t="shared" si="16"/>
        <v>44.099372055345526</v>
      </c>
      <c r="N83" s="40">
        <f t="shared" si="17"/>
        <v>64.429382847897585</v>
      </c>
      <c r="O83" s="27">
        <f t="shared" si="18"/>
        <v>87.350030975999985</v>
      </c>
      <c r="P83" s="28">
        <f t="shared" si="13"/>
        <v>58.884432153447911</v>
      </c>
      <c r="Q83" s="29">
        <f t="shared" si="14"/>
        <v>43.908278216022609</v>
      </c>
      <c r="R83" s="30">
        <f t="shared" si="19"/>
        <v>0.24802395923495094</v>
      </c>
      <c r="S83" s="45">
        <f t="shared" si="20"/>
        <v>178.5025</v>
      </c>
      <c r="T83" s="42">
        <f t="shared" si="21"/>
        <v>14.507384999999999</v>
      </c>
      <c r="U83" s="31">
        <f t="shared" si="22"/>
        <v>50.054319123869654</v>
      </c>
      <c r="V83" s="38">
        <f t="shared" si="23"/>
        <v>24.598130679414915</v>
      </c>
    </row>
    <row r="84" spans="3:22" x14ac:dyDescent="0.25">
      <c r="C84" s="1"/>
      <c r="I84" s="13">
        <v>105.24</v>
      </c>
      <c r="J84" s="14">
        <f t="shared" si="15"/>
        <v>4850</v>
      </c>
      <c r="K84" s="14">
        <v>0.32569999999999999</v>
      </c>
      <c r="L84" s="15">
        <v>1.0822099999999999</v>
      </c>
      <c r="M84" s="26">
        <f t="shared" si="16"/>
        <v>43.794705178753745</v>
      </c>
      <c r="N84" s="40">
        <f t="shared" si="17"/>
        <v>63.324631578623993</v>
      </c>
      <c r="O84" s="27">
        <f t="shared" si="18"/>
        <v>85.852266239999992</v>
      </c>
      <c r="P84" s="28">
        <f t="shared" si="13"/>
        <v>58.477620555279202</v>
      </c>
      <c r="Q84" s="29">
        <f t="shared" si="14"/>
        <v>43.604931538799867</v>
      </c>
      <c r="R84" s="30">
        <f t="shared" si="19"/>
        <v>0.250634342861901</v>
      </c>
      <c r="S84" s="45">
        <f t="shared" si="20"/>
        <v>179.13500000000002</v>
      </c>
      <c r="T84" s="42">
        <f t="shared" si="21"/>
        <v>14.558789999999998</v>
      </c>
      <c r="U84" s="31">
        <f t="shared" si="22"/>
        <v>49.196052753147704</v>
      </c>
      <c r="V84" s="38">
        <f t="shared" si="23"/>
        <v>24.341938503809899</v>
      </c>
    </row>
    <row r="85" spans="3:22" x14ac:dyDescent="0.25">
      <c r="C85" s="1"/>
      <c r="I85" s="13">
        <v>103.63200000000001</v>
      </c>
      <c r="J85" s="14">
        <f t="shared" si="15"/>
        <v>4900</v>
      </c>
      <c r="K85" s="14">
        <v>0.32769999999999999</v>
      </c>
      <c r="L85" s="15">
        <v>1.0846</v>
      </c>
      <c r="M85" s="26">
        <f t="shared" si="16"/>
        <v>43.570143347781567</v>
      </c>
      <c r="N85" s="40">
        <f t="shared" si="17"/>
        <v>62.357071643443199</v>
      </c>
      <c r="O85" s="27">
        <f t="shared" si="18"/>
        <v>84.540498431999993</v>
      </c>
      <c r="P85" s="28">
        <f t="shared" si="13"/>
        <v>58.177770573661782</v>
      </c>
      <c r="Q85" s="29">
        <f t="shared" si="14"/>
        <v>43.381342791580266</v>
      </c>
      <c r="R85" s="30">
        <f t="shared" si="19"/>
        <v>0.25347310243400817</v>
      </c>
      <c r="S85" s="45">
        <f t="shared" si="20"/>
        <v>180.23500000000001</v>
      </c>
      <c r="T85" s="42">
        <f t="shared" si="21"/>
        <v>14.64819</v>
      </c>
      <c r="U85" s="31">
        <f t="shared" si="22"/>
        <v>48.44436848075069</v>
      </c>
      <c r="V85" s="38">
        <f t="shared" si="23"/>
        <v>24.069322158060455</v>
      </c>
    </row>
    <row r="86" spans="3:22" x14ac:dyDescent="0.25">
      <c r="C86" s="1"/>
      <c r="I86" s="13">
        <v>102.33499999999999</v>
      </c>
      <c r="J86" s="14">
        <f t="shared" si="15"/>
        <v>4950</v>
      </c>
      <c r="K86" s="14">
        <v>0.32845000000000002</v>
      </c>
      <c r="L86" s="15">
        <v>1.08823</v>
      </c>
      <c r="M86" s="26">
        <f t="shared" si="16"/>
        <v>43.463872884786532</v>
      </c>
      <c r="N86" s="40">
        <f t="shared" si="17"/>
        <v>61.576645501695992</v>
      </c>
      <c r="O86" s="27">
        <f t="shared" si="18"/>
        <v>83.482436959999987</v>
      </c>
      <c r="P86" s="28">
        <f t="shared" si="13"/>
        <v>58.03587114116435</v>
      </c>
      <c r="Q86" s="29">
        <f t="shared" si="14"/>
        <v>43.275532825636184</v>
      </c>
      <c r="R86" s="30">
        <f t="shared" si="19"/>
        <v>0.25467438860440395</v>
      </c>
      <c r="S86" s="45">
        <f t="shared" si="20"/>
        <v>180.64750000000001</v>
      </c>
      <c r="T86" s="42">
        <f t="shared" si="21"/>
        <v>14.681715000000001</v>
      </c>
      <c r="U86" s="31">
        <f t="shared" si="22"/>
        <v>47.838065930191654</v>
      </c>
      <c r="V86" s="38">
        <f t="shared" si="23"/>
        <v>23.955788386573953</v>
      </c>
    </row>
    <row r="87" spans="3:22" x14ac:dyDescent="0.25">
      <c r="C87" s="1"/>
      <c r="I87" s="13">
        <v>101.10599999999999</v>
      </c>
      <c r="J87" s="14">
        <f t="shared" si="15"/>
        <v>5000</v>
      </c>
      <c r="K87" s="14">
        <v>0.32869999999999999</v>
      </c>
      <c r="L87" s="15">
        <v>1.08687</v>
      </c>
      <c r="M87" s="26">
        <f t="shared" si="16"/>
        <v>43.375646649612634</v>
      </c>
      <c r="N87" s="40">
        <f t="shared" si="17"/>
        <v>60.837136073625601</v>
      </c>
      <c r="O87" s="27">
        <f t="shared" si="18"/>
        <v>82.479848255999997</v>
      </c>
      <c r="P87" s="28">
        <f t="shared" si="13"/>
        <v>57.918065568950496</v>
      </c>
      <c r="Q87" s="29">
        <f t="shared" si="14"/>
        <v>43.187688897266725</v>
      </c>
      <c r="R87" s="30">
        <f t="shared" si="19"/>
        <v>0.25538663722100602</v>
      </c>
      <c r="S87" s="45">
        <f t="shared" si="20"/>
        <v>180.78499999999997</v>
      </c>
      <c r="T87" s="42">
        <f t="shared" si="21"/>
        <v>14.69289</v>
      </c>
      <c r="U87" s="31">
        <f t="shared" si="22"/>
        <v>47.263551022992701</v>
      </c>
      <c r="V87" s="38">
        <f t="shared" si="23"/>
        <v>23.888978011044461</v>
      </c>
    </row>
    <row r="88" spans="3:22" x14ac:dyDescent="0.25">
      <c r="C88" s="1"/>
      <c r="I88" s="13">
        <v>99.314899999999994</v>
      </c>
      <c r="J88" s="14">
        <f t="shared" si="15"/>
        <v>5050</v>
      </c>
      <c r="K88" s="14">
        <v>0.32984999999999998</v>
      </c>
      <c r="L88" s="15">
        <v>1.0891</v>
      </c>
      <c r="M88" s="26">
        <f t="shared" si="16"/>
        <v>43.033316415801536</v>
      </c>
      <c r="N88" s="40">
        <f t="shared" si="17"/>
        <v>59.759401869706238</v>
      </c>
      <c r="O88" s="27">
        <f t="shared" si="18"/>
        <v>81.018711862399996</v>
      </c>
      <c r="P88" s="28">
        <f t="shared" si="13"/>
        <v>57.460963336256</v>
      </c>
      <c r="Q88" s="29">
        <f t="shared" si="14"/>
        <v>42.84684206776835</v>
      </c>
      <c r="R88" s="30">
        <f t="shared" si="19"/>
        <v>0.25831885054099657</v>
      </c>
      <c r="S88" s="45">
        <f t="shared" si="20"/>
        <v>181.41749999999999</v>
      </c>
      <c r="T88" s="42">
        <f t="shared" si="21"/>
        <v>14.744294999999999</v>
      </c>
      <c r="U88" s="31">
        <f t="shared" si="22"/>
        <v>46.426273846195258</v>
      </c>
      <c r="V88" s="38">
        <f t="shared" si="23"/>
        <v>23.617810888017061</v>
      </c>
    </row>
    <row r="89" spans="3:22" x14ac:dyDescent="0.25">
      <c r="C89" s="1"/>
      <c r="I89" s="13">
        <v>97.581500000000005</v>
      </c>
      <c r="J89" s="14">
        <f t="shared" si="15"/>
        <v>5100</v>
      </c>
      <c r="K89" s="14">
        <v>0.32969999999999999</v>
      </c>
      <c r="L89" s="15">
        <v>1.09185</v>
      </c>
      <c r="M89" s="26">
        <f t="shared" si="16"/>
        <v>42.700867177120635</v>
      </c>
      <c r="N89" s="40">
        <f t="shared" si="17"/>
        <v>58.7163867007744</v>
      </c>
      <c r="O89" s="27">
        <f t="shared" si="18"/>
        <v>79.604645743999995</v>
      </c>
      <c r="P89" s="28">
        <f t="shared" si="13"/>
        <v>57.017054869373467</v>
      </c>
      <c r="Q89" s="29">
        <f t="shared" si="14"/>
        <v>42.51583341652529</v>
      </c>
      <c r="R89" s="30">
        <f t="shared" si="19"/>
        <v>0.2602116162258914</v>
      </c>
      <c r="S89" s="45">
        <f t="shared" si="20"/>
        <v>181.33500000000001</v>
      </c>
      <c r="T89" s="42">
        <f t="shared" si="21"/>
        <v>14.737589999999999</v>
      </c>
      <c r="U89" s="31">
        <f t="shared" si="22"/>
        <v>45.615969419719519</v>
      </c>
      <c r="V89" s="38">
        <f t="shared" si="23"/>
        <v>23.446016167052854</v>
      </c>
    </row>
    <row r="90" spans="3:22" x14ac:dyDescent="0.25">
      <c r="C90" s="1"/>
      <c r="I90" s="13">
        <v>95.848600000000005</v>
      </c>
      <c r="J90" s="14">
        <f t="shared" si="15"/>
        <v>5150</v>
      </c>
      <c r="K90" s="14">
        <v>0.33095000000000002</v>
      </c>
      <c r="L90" s="15">
        <v>1.0940700000000001</v>
      </c>
      <c r="M90" s="26">
        <f t="shared" si="16"/>
        <v>42.35376590532573</v>
      </c>
      <c r="N90" s="40">
        <f t="shared" si="17"/>
        <v>57.673672390031356</v>
      </c>
      <c r="O90" s="27">
        <f t="shared" si="18"/>
        <v>78.190987513599993</v>
      </c>
      <c r="P90" s="28">
        <f t="shared" si="13"/>
        <v>56.553582027544074</v>
      </c>
      <c r="Q90" s="29">
        <f t="shared" si="14"/>
        <v>42.170236223168914</v>
      </c>
      <c r="R90" s="30">
        <f t="shared" si="19"/>
        <v>0.2633387570878637</v>
      </c>
      <c r="S90" s="45">
        <f t="shared" si="20"/>
        <v>182.02250000000001</v>
      </c>
      <c r="T90" s="42">
        <f t="shared" si="21"/>
        <v>14.793465000000001</v>
      </c>
      <c r="U90" s="31">
        <f t="shared" si="22"/>
        <v>44.805898725915554</v>
      </c>
      <c r="V90" s="38">
        <f t="shared" si="23"/>
        <v>23.167595337482403</v>
      </c>
    </row>
    <row r="91" spans="3:22" x14ac:dyDescent="0.25">
      <c r="C91" s="1"/>
      <c r="I91" s="13">
        <v>94.803299999999993</v>
      </c>
      <c r="J91" s="14">
        <f t="shared" si="15"/>
        <v>5200</v>
      </c>
      <c r="K91" s="14">
        <v>0.33379999999999999</v>
      </c>
      <c r="L91" s="15">
        <v>1.0934600000000001</v>
      </c>
      <c r="M91" s="26">
        <f t="shared" si="16"/>
        <v>42.298583859493107</v>
      </c>
      <c r="N91" s="40">
        <f t="shared" si="17"/>
        <v>57.044698260526076</v>
      </c>
      <c r="O91" s="27">
        <f t="shared" si="18"/>
        <v>77.338256860799987</v>
      </c>
      <c r="P91" s="28">
        <f t="shared" si="13"/>
        <v>56.4798992678476</v>
      </c>
      <c r="Q91" s="29">
        <f t="shared" si="14"/>
        <v>42.115293295230906</v>
      </c>
      <c r="R91" s="30">
        <f t="shared" si="19"/>
        <v>0.26595302390262987</v>
      </c>
      <c r="S91" s="45">
        <f t="shared" si="20"/>
        <v>183.58999999999997</v>
      </c>
      <c r="T91" s="42">
        <f t="shared" si="21"/>
        <v>14.920859999999999</v>
      </c>
      <c r="U91" s="31">
        <f t="shared" si="22"/>
        <v>44.317257202323148</v>
      </c>
      <c r="V91" s="38">
        <f t="shared" si="23"/>
        <v>22.939862353739805</v>
      </c>
    </row>
    <row r="92" spans="3:22" x14ac:dyDescent="0.25">
      <c r="C92" s="1"/>
      <c r="I92" s="13">
        <v>93.0976</v>
      </c>
      <c r="J92" s="14">
        <f t="shared" si="15"/>
        <v>5250</v>
      </c>
      <c r="K92" s="14">
        <v>0.33129999999999998</v>
      </c>
      <c r="L92" s="15">
        <v>1.0880399999999999</v>
      </c>
      <c r="M92" s="26">
        <f t="shared" si="16"/>
        <v>41.93694767475052</v>
      </c>
      <c r="N92" s="40">
        <f t="shared" si="17"/>
        <v>56.018350635253753</v>
      </c>
      <c r="O92" s="27">
        <f t="shared" si="18"/>
        <v>75.94678773759999</v>
      </c>
      <c r="P92" s="28">
        <f t="shared" si="13"/>
        <v>55.99701843775366</v>
      </c>
      <c r="Q92" s="29">
        <f t="shared" si="14"/>
        <v>41.755224172415957</v>
      </c>
      <c r="R92" s="30">
        <f t="shared" si="19"/>
        <v>0.26623738934551139</v>
      </c>
      <c r="S92" s="45">
        <f t="shared" si="20"/>
        <v>182.215</v>
      </c>
      <c r="T92" s="42">
        <f t="shared" si="21"/>
        <v>14.80911</v>
      </c>
      <c r="U92" s="31">
        <f t="shared" si="22"/>
        <v>43.519901565863208</v>
      </c>
      <c r="V92" s="38">
        <f t="shared" si="23"/>
        <v>22.915360520492801</v>
      </c>
    </row>
    <row r="93" spans="3:22" x14ac:dyDescent="0.25">
      <c r="C93" s="1"/>
      <c r="I93" s="13">
        <v>91.788600000000002</v>
      </c>
      <c r="J93" s="14">
        <f t="shared" si="15"/>
        <v>5300</v>
      </c>
      <c r="K93" s="14">
        <v>0.33239999999999997</v>
      </c>
      <c r="L93" s="15">
        <v>1.0833900000000001</v>
      </c>
      <c r="M93" s="26">
        <f t="shared" si="16"/>
        <v>41.7410764234209</v>
      </c>
      <c r="N93" s="40">
        <f t="shared" si="17"/>
        <v>55.230703896975363</v>
      </c>
      <c r="O93" s="27">
        <f t="shared" si="18"/>
        <v>74.878936953600004</v>
      </c>
      <c r="P93" s="28">
        <f t="shared" si="13"/>
        <v>55.735478037694108</v>
      </c>
      <c r="Q93" s="29">
        <f t="shared" si="14"/>
        <v>41.560201681231547</v>
      </c>
      <c r="R93" s="30">
        <f t="shared" si="19"/>
        <v>0.26837483998762596</v>
      </c>
      <c r="S93" s="45">
        <f t="shared" si="20"/>
        <v>182.82</v>
      </c>
      <c r="T93" s="42">
        <f t="shared" si="21"/>
        <v>14.858279999999999</v>
      </c>
      <c r="U93" s="31">
        <f t="shared" si="22"/>
        <v>42.907989431181811</v>
      </c>
      <c r="V93" s="38">
        <f t="shared" si="23"/>
        <v>22.732852905169864</v>
      </c>
    </row>
    <row r="94" spans="3:22" x14ac:dyDescent="0.25">
      <c r="C94" s="1"/>
      <c r="I94" s="13">
        <v>90.593800000000002</v>
      </c>
      <c r="J94" s="14">
        <f t="shared" si="15"/>
        <v>5350</v>
      </c>
      <c r="K94" s="14">
        <v>0.33079999999999998</v>
      </c>
      <c r="L94" s="15">
        <v>1.0800700000000001</v>
      </c>
      <c r="M94" s="26">
        <f t="shared" si="16"/>
        <v>41.586396291682732</v>
      </c>
      <c r="N94" s="40">
        <f t="shared" si="17"/>
        <v>54.511773169018873</v>
      </c>
      <c r="O94" s="27">
        <f t="shared" si="18"/>
        <v>73.904247788799992</v>
      </c>
      <c r="P94" s="28">
        <f t="shared" si="13"/>
        <v>55.528938776513897</v>
      </c>
      <c r="Q94" s="29">
        <f t="shared" si="14"/>
        <v>41.406191817999783</v>
      </c>
      <c r="R94" s="30">
        <f t="shared" si="19"/>
        <v>0.26807643596272129</v>
      </c>
      <c r="S94" s="45">
        <f t="shared" si="20"/>
        <v>181.94</v>
      </c>
      <c r="T94" s="42">
        <f t="shared" si="21"/>
        <v>14.786759999999999</v>
      </c>
      <c r="U94" s="31">
        <f t="shared" si="22"/>
        <v>42.349461838731585</v>
      </c>
      <c r="V94" s="38">
        <f t="shared" si="23"/>
        <v>22.758157534351867</v>
      </c>
    </row>
    <row r="95" spans="3:22" x14ac:dyDescent="0.25">
      <c r="C95" s="1"/>
      <c r="I95" s="13">
        <v>89.6374</v>
      </c>
      <c r="J95" s="14">
        <f t="shared" si="15"/>
        <v>5400</v>
      </c>
      <c r="K95" s="14">
        <v>0.33879999999999999</v>
      </c>
      <c r="L95" s="15">
        <v>1.0789500000000001</v>
      </c>
      <c r="M95" s="26">
        <f t="shared" si="16"/>
        <v>41.531922973010374</v>
      </c>
      <c r="N95" s="40">
        <f t="shared" si="17"/>
        <v>53.936291625482234</v>
      </c>
      <c r="O95" s="27">
        <f t="shared" si="18"/>
        <v>73.124039622399991</v>
      </c>
      <c r="P95" s="28">
        <f t="shared" si="13"/>
        <v>55.456202356741059</v>
      </c>
      <c r="Q95" s="29">
        <f t="shared" si="14"/>
        <v>41.351954546126294</v>
      </c>
      <c r="R95" s="30">
        <f t="shared" si="19"/>
        <v>0.2749196546479124</v>
      </c>
      <c r="S95" s="45">
        <f t="shared" si="20"/>
        <v>186.34</v>
      </c>
      <c r="T95" s="42">
        <f t="shared" si="21"/>
        <v>15.144359999999997</v>
      </c>
      <c r="U95" s="31">
        <f t="shared" si="22"/>
        <v>41.902377984179033</v>
      </c>
      <c r="V95" s="38">
        <f t="shared" si="23"/>
        <v>22.191668211938552</v>
      </c>
    </row>
    <row r="96" spans="3:22" x14ac:dyDescent="0.25">
      <c r="C96" s="1"/>
      <c r="I96" s="13">
        <v>88.925600000000003</v>
      </c>
      <c r="J96" s="14">
        <f t="shared" si="15"/>
        <v>5450</v>
      </c>
      <c r="K96" s="14">
        <v>0.34379999999999999</v>
      </c>
      <c r="L96" s="15">
        <v>1.0792299999999999</v>
      </c>
      <c r="M96" s="26">
        <f t="shared" si="16"/>
        <v>41.583624018735044</v>
      </c>
      <c r="N96" s="40">
        <f t="shared" si="17"/>
        <v>53.507989907906563</v>
      </c>
      <c r="O96" s="27">
        <f t="shared" si="18"/>
        <v>72.543370265600004</v>
      </c>
      <c r="P96" s="28">
        <f t="shared" si="13"/>
        <v>55.525237052187883</v>
      </c>
      <c r="Q96" s="29">
        <f t="shared" si="14"/>
        <v>41.403431558018646</v>
      </c>
      <c r="R96" s="30">
        <f t="shared" si="19"/>
        <v>0.2786300576341329</v>
      </c>
      <c r="S96" s="45">
        <f t="shared" si="20"/>
        <v>189.09</v>
      </c>
      <c r="T96" s="42">
        <f t="shared" si="21"/>
        <v>15.36786</v>
      </c>
      <c r="U96" s="31">
        <f t="shared" si="22"/>
        <v>41.569636152654049</v>
      </c>
      <c r="V96" s="38">
        <f t="shared" si="23"/>
        <v>21.896150805446425</v>
      </c>
    </row>
    <row r="97" spans="9:22" x14ac:dyDescent="0.25">
      <c r="I97" s="16">
        <v>88.647400000000005</v>
      </c>
      <c r="J97" s="17">
        <f t="shared" si="15"/>
        <v>5500</v>
      </c>
      <c r="K97" s="17">
        <v>0.3488</v>
      </c>
      <c r="L97" s="18">
        <v>1.0836600000000001</v>
      </c>
      <c r="M97" s="32">
        <f t="shared" si="16"/>
        <v>41.833839027234376</v>
      </c>
      <c r="N97" s="41">
        <f t="shared" si="17"/>
        <v>53.340592411658236</v>
      </c>
      <c r="O97" s="34">
        <f t="shared" si="18"/>
        <v>72.316421382399994</v>
      </c>
      <c r="P97" s="35">
        <f t="shared" si="13"/>
        <v>55.859340872833265</v>
      </c>
      <c r="Q97" s="36">
        <f t="shared" si="14"/>
        <v>41.652562320996964</v>
      </c>
      <c r="R97" s="37">
        <f t="shared" si="19"/>
        <v>0.28099150034249015</v>
      </c>
      <c r="S97" s="46">
        <f t="shared" si="20"/>
        <v>191.84</v>
      </c>
      <c r="T97" s="43">
        <f t="shared" si="21"/>
        <v>15.591359999999998</v>
      </c>
      <c r="U97" s="33">
        <f t="shared" si="22"/>
        <v>41.439587294083857</v>
      </c>
      <c r="V97" s="38">
        <f t="shared" si="23"/>
        <v>21.712136322454629</v>
      </c>
    </row>
  </sheetData>
  <mergeCells count="34">
    <mergeCell ref="U5:U6"/>
    <mergeCell ref="V5:V6"/>
    <mergeCell ref="A3:B4"/>
    <mergeCell ref="C3:D4"/>
    <mergeCell ref="C5:D5"/>
    <mergeCell ref="C6:D6"/>
    <mergeCell ref="O5:O6"/>
    <mergeCell ref="N5:N6"/>
    <mergeCell ref="M5:M6"/>
    <mergeCell ref="I4:L4"/>
    <mergeCell ref="T5:T6"/>
    <mergeCell ref="S5:S6"/>
    <mergeCell ref="R5:R6"/>
    <mergeCell ref="Q5:Q6"/>
    <mergeCell ref="C25:D25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P5:P6"/>
    <mergeCell ref="C21:D21"/>
    <mergeCell ref="C22:D22"/>
    <mergeCell ref="C23:D23"/>
    <mergeCell ref="C24:D24"/>
    <mergeCell ref="C8:D8"/>
    <mergeCell ref="C7:D7"/>
  </mergeCells>
  <hyperlinks>
    <hyperlink ref="Y56" r:id="rId1" display="https://www.google.com/url?sa=i&amp;url=https%3A%2F%2Fwww.researchgate.net%2Ffigure%2FFigure-4-Brake-power-at-variation-compression-ratio-and-engine-speed_fig3_295911987&amp;psig=AOvVaw2I5EZT_BsG0fyxy6eXCqcy&amp;ust=1741968652879000&amp;source=images&amp;cd=vfe&amp;opi=89978449&amp;ved=0CBYQjRxqFwoTCMCc_oi5h4wDFQAAAAAdAAAAABAE" xr:uid="{B48BBBAC-8FC3-4BBA-8EB8-E141A29E9A62}"/>
  </hyperlinks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a99e17e6feca8e162e4f8350ea5a5c6b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875fd3000cfc9aaa143c35c7c3f978c3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DB2659-A537-4F56-BCA1-5378162B9427}">
  <ds:schemaRefs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0085e1a2-9cbf-4b92-866b-21f3c89040b6"/>
    <ds:schemaRef ds:uri="http://www.w3.org/XML/1998/namespace"/>
    <ds:schemaRef ds:uri="http://schemas.microsoft.com/office/2006/documentManagement/typ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05540BC-0F97-472D-B0E6-E105A14B9D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e0f11f9-046e-4505-9cb8-db2152311e21}" enabled="0" method="" siteId="{4e0f11f9-046e-4505-9cb8-db2152311e2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DYNO DATA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Cara Williams (2401134)</cp:lastModifiedBy>
  <cp:revision/>
  <dcterms:created xsi:type="dcterms:W3CDTF">2019-10-18T15:00:30Z</dcterms:created>
  <dcterms:modified xsi:type="dcterms:W3CDTF">2025-03-30T19:33:01Z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