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ex assignments\Suspension\"/>
    </mc:Choice>
  </mc:AlternateContent>
  <xr:revisionPtr revIDLastSave="0" documentId="13_ncr:1_{6837DEF5-5FEC-4635-95DC-C4B4E424DB58}" xr6:coauthVersionLast="45" xr6:coauthVersionMax="45" xr10:uidLastSave="{00000000-0000-0000-0000-000000000000}"/>
  <bookViews>
    <workbookView xWindow="-120" yWindow="-120" windowWidth="29040" windowHeight="15840" xr2:uid="{736482D3-A649-452E-9126-023D12F57BC5}"/>
  </bookViews>
  <sheets>
    <sheet name="Step 1,2,3" sheetId="1" r:id="rId1"/>
    <sheet name="Step 4" sheetId="2" r:id="rId2"/>
    <sheet name="Step 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8" i="2" l="1"/>
  <c r="D18" i="2" s="1"/>
  <c r="F52" i="3" l="1"/>
  <c r="I52" i="3" s="1"/>
  <c r="F53" i="3"/>
  <c r="F54" i="3"/>
  <c r="I54" i="3" s="1"/>
  <c r="F55" i="3"/>
  <c r="F56" i="3"/>
  <c r="H56" i="3" s="1"/>
  <c r="F57" i="3"/>
  <c r="F58" i="3"/>
  <c r="F59" i="3"/>
  <c r="F60" i="3"/>
  <c r="J60" i="3" s="1"/>
  <c r="F61" i="3"/>
  <c r="H61" i="3" s="1"/>
  <c r="F62" i="3"/>
  <c r="I62" i="3" s="1"/>
  <c r="E52" i="3"/>
  <c r="E53" i="3"/>
  <c r="H53" i="3" s="1"/>
  <c r="E54" i="3"/>
  <c r="E55" i="3"/>
  <c r="E56" i="3"/>
  <c r="E57" i="3"/>
  <c r="E58" i="3"/>
  <c r="E59" i="3"/>
  <c r="E60" i="3"/>
  <c r="I60" i="3" s="1"/>
  <c r="E61" i="3"/>
  <c r="E62" i="3"/>
  <c r="H54" i="3"/>
  <c r="H55" i="3"/>
  <c r="H58" i="3"/>
  <c r="G53" i="3"/>
  <c r="G55" i="3"/>
  <c r="G56" i="3"/>
  <c r="G58" i="3"/>
  <c r="G61" i="3"/>
  <c r="G62" i="3"/>
  <c r="F51" i="3"/>
  <c r="E51" i="3"/>
  <c r="J59" i="3"/>
  <c r="I58" i="3"/>
  <c r="J58" i="3"/>
  <c r="J57" i="3"/>
  <c r="I56" i="3"/>
  <c r="J56" i="3"/>
  <c r="J55" i="3"/>
  <c r="G51" i="3"/>
  <c r="J51" i="3"/>
  <c r="H51" i="3"/>
  <c r="E35" i="3"/>
  <c r="E36" i="3"/>
  <c r="H36" i="3" s="1"/>
  <c r="E37" i="3"/>
  <c r="E38" i="3"/>
  <c r="E39" i="3"/>
  <c r="E40" i="3"/>
  <c r="E41" i="3"/>
  <c r="E42" i="3"/>
  <c r="G42" i="3" s="1"/>
  <c r="E43" i="3"/>
  <c r="J43" i="3" s="1"/>
  <c r="E44" i="3"/>
  <c r="E45" i="3"/>
  <c r="E34" i="3"/>
  <c r="F35" i="3"/>
  <c r="F36" i="3"/>
  <c r="F37" i="3"/>
  <c r="J37" i="3" s="1"/>
  <c r="F38" i="3"/>
  <c r="F39" i="3"/>
  <c r="F40" i="3"/>
  <c r="J40" i="3" s="1"/>
  <c r="F41" i="3"/>
  <c r="H41" i="3" s="1"/>
  <c r="F42" i="3"/>
  <c r="F43" i="3"/>
  <c r="F44" i="3"/>
  <c r="H44" i="3" s="1"/>
  <c r="F45" i="3"/>
  <c r="J45" i="3" s="1"/>
  <c r="F34" i="3"/>
  <c r="J34" i="3" s="1"/>
  <c r="H45" i="3"/>
  <c r="J44" i="3"/>
  <c r="J41" i="3"/>
  <c r="H39" i="3"/>
  <c r="J39" i="3"/>
  <c r="J38" i="3"/>
  <c r="G38" i="3"/>
  <c r="H37" i="3"/>
  <c r="F17" i="3"/>
  <c r="G17" i="3" s="1"/>
  <c r="F18" i="3"/>
  <c r="F19" i="3"/>
  <c r="F20" i="3"/>
  <c r="F21" i="3"/>
  <c r="F22" i="3"/>
  <c r="F23" i="3"/>
  <c r="F24" i="3"/>
  <c r="F25" i="3"/>
  <c r="F26" i="3"/>
  <c r="F27" i="3"/>
  <c r="F28" i="3"/>
  <c r="E17" i="3"/>
  <c r="E18" i="3"/>
  <c r="E19" i="3"/>
  <c r="E20" i="3"/>
  <c r="E21" i="3"/>
  <c r="E22" i="3"/>
  <c r="E23" i="3"/>
  <c r="E24" i="3"/>
  <c r="E25" i="3"/>
  <c r="E26" i="3"/>
  <c r="E27" i="3"/>
  <c r="E28" i="3"/>
  <c r="C64" i="2"/>
  <c r="G64" i="2" s="1"/>
  <c r="C65" i="2"/>
  <c r="G65" i="2" s="1"/>
  <c r="C66" i="2"/>
  <c r="G66" i="2" s="1"/>
  <c r="C67" i="2"/>
  <c r="G67" i="2" s="1"/>
  <c r="C68" i="2"/>
  <c r="G68" i="2" s="1"/>
  <c r="C69" i="2"/>
  <c r="G69" i="2" s="1"/>
  <c r="C70" i="2"/>
  <c r="G70" i="2" s="1"/>
  <c r="C71" i="2"/>
  <c r="G71" i="2" s="1"/>
  <c r="C72" i="2"/>
  <c r="G72" i="2" s="1"/>
  <c r="C73" i="2"/>
  <c r="G73" i="2" s="1"/>
  <c r="C74" i="2"/>
  <c r="G74" i="2" s="1"/>
  <c r="C75" i="2"/>
  <c r="G75" i="2" s="1"/>
  <c r="C76" i="2"/>
  <c r="G76" i="2" s="1"/>
  <c r="C77" i="2"/>
  <c r="G77" i="2" s="1"/>
  <c r="C78" i="2"/>
  <c r="G78" i="2" s="1"/>
  <c r="C79" i="2"/>
  <c r="G79" i="2" s="1"/>
  <c r="C80" i="2"/>
  <c r="G80" i="2" s="1"/>
  <c r="C81" i="2"/>
  <c r="G81" i="2" s="1"/>
  <c r="C82" i="2"/>
  <c r="G82" i="2" s="1"/>
  <c r="C83" i="2"/>
  <c r="G83" i="2" s="1"/>
  <c r="C84" i="2"/>
  <c r="G84" i="2" s="1"/>
  <c r="C85" i="2"/>
  <c r="G85" i="2" s="1"/>
  <c r="C86" i="2"/>
  <c r="G86" i="2" s="1"/>
  <c r="C87" i="2"/>
  <c r="G87" i="2" s="1"/>
  <c r="C88" i="2"/>
  <c r="G88" i="2" s="1"/>
  <c r="C89" i="2"/>
  <c r="G89" i="2" s="1"/>
  <c r="C90" i="2"/>
  <c r="G90" i="2" s="1"/>
  <c r="C91" i="2"/>
  <c r="G91" i="2" s="1"/>
  <c r="C92" i="2"/>
  <c r="G92" i="2" s="1"/>
  <c r="C93" i="2"/>
  <c r="G93" i="2" s="1"/>
  <c r="C94" i="2"/>
  <c r="G94" i="2" s="1"/>
  <c r="C95" i="2"/>
  <c r="G95" i="2" s="1"/>
  <c r="C96" i="2"/>
  <c r="G96" i="2" s="1"/>
  <c r="C97" i="2"/>
  <c r="G97" i="2" s="1"/>
  <c r="C98" i="2"/>
  <c r="G98" i="2" s="1"/>
  <c r="C99" i="2"/>
  <c r="G99" i="2" s="1"/>
  <c r="C100" i="2"/>
  <c r="G100" i="2" s="1"/>
  <c r="C101" i="2"/>
  <c r="G101" i="2" s="1"/>
  <c r="C102" i="2"/>
  <c r="G102" i="2" s="1"/>
  <c r="C103" i="2"/>
  <c r="G103" i="2" s="1"/>
  <c r="C104" i="2"/>
  <c r="G104" i="2" s="1"/>
  <c r="C105" i="2"/>
  <c r="G105" i="2" s="1"/>
  <c r="C106" i="2"/>
  <c r="G106" i="2" s="1"/>
  <c r="C107" i="2"/>
  <c r="G107" i="2" s="1"/>
  <c r="C108" i="2"/>
  <c r="G108" i="2" s="1"/>
  <c r="B64" i="2"/>
  <c r="F64" i="2" s="1"/>
  <c r="B65" i="2"/>
  <c r="F65" i="2" s="1"/>
  <c r="B66" i="2"/>
  <c r="F66" i="2" s="1"/>
  <c r="B67" i="2"/>
  <c r="F67" i="2" s="1"/>
  <c r="B68" i="2"/>
  <c r="F68" i="2" s="1"/>
  <c r="B69" i="2"/>
  <c r="F69" i="2" s="1"/>
  <c r="B70" i="2"/>
  <c r="F70" i="2" s="1"/>
  <c r="B71" i="2"/>
  <c r="F71" i="2" s="1"/>
  <c r="B72" i="2"/>
  <c r="F72" i="2" s="1"/>
  <c r="B73" i="2"/>
  <c r="F73" i="2" s="1"/>
  <c r="B74" i="2"/>
  <c r="F74" i="2" s="1"/>
  <c r="B75" i="2"/>
  <c r="F75" i="2" s="1"/>
  <c r="B76" i="2"/>
  <c r="F76" i="2" s="1"/>
  <c r="B77" i="2"/>
  <c r="F77" i="2" s="1"/>
  <c r="B78" i="2"/>
  <c r="F78" i="2" s="1"/>
  <c r="B79" i="2"/>
  <c r="F79" i="2" s="1"/>
  <c r="B80" i="2"/>
  <c r="F80" i="2" s="1"/>
  <c r="B81" i="2"/>
  <c r="F81" i="2" s="1"/>
  <c r="B82" i="2"/>
  <c r="F82" i="2" s="1"/>
  <c r="B83" i="2"/>
  <c r="F83" i="2" s="1"/>
  <c r="B84" i="2"/>
  <c r="F84" i="2" s="1"/>
  <c r="B85" i="2"/>
  <c r="F85" i="2" s="1"/>
  <c r="B86" i="2"/>
  <c r="F86" i="2" s="1"/>
  <c r="B87" i="2"/>
  <c r="F87" i="2" s="1"/>
  <c r="B88" i="2"/>
  <c r="F88" i="2" s="1"/>
  <c r="B89" i="2"/>
  <c r="F89" i="2" s="1"/>
  <c r="B90" i="2"/>
  <c r="F90" i="2" s="1"/>
  <c r="B91" i="2"/>
  <c r="F91" i="2" s="1"/>
  <c r="B92" i="2"/>
  <c r="F92" i="2" s="1"/>
  <c r="B93" i="2"/>
  <c r="F93" i="2" s="1"/>
  <c r="B94" i="2"/>
  <c r="F94" i="2" s="1"/>
  <c r="B95" i="2"/>
  <c r="F95" i="2" s="1"/>
  <c r="B96" i="2"/>
  <c r="F96" i="2" s="1"/>
  <c r="B97" i="2"/>
  <c r="F97" i="2" s="1"/>
  <c r="B98" i="2"/>
  <c r="F98" i="2" s="1"/>
  <c r="B99" i="2"/>
  <c r="F99" i="2" s="1"/>
  <c r="B100" i="2"/>
  <c r="F100" i="2" s="1"/>
  <c r="B101" i="2"/>
  <c r="F101" i="2" s="1"/>
  <c r="B102" i="2"/>
  <c r="F102" i="2" s="1"/>
  <c r="B103" i="2"/>
  <c r="F103" i="2" s="1"/>
  <c r="B104" i="2"/>
  <c r="F104" i="2" s="1"/>
  <c r="B105" i="2"/>
  <c r="F105" i="2" s="1"/>
  <c r="B106" i="2"/>
  <c r="F106" i="2" s="1"/>
  <c r="B107" i="2"/>
  <c r="F107" i="2" s="1"/>
  <c r="B108" i="2"/>
  <c r="F108" i="2" s="1"/>
  <c r="F18" i="2"/>
  <c r="B19" i="2"/>
  <c r="F19" i="2" s="1"/>
  <c r="B20" i="2"/>
  <c r="F20" i="2" s="1"/>
  <c r="B21" i="2"/>
  <c r="F21" i="2" s="1"/>
  <c r="B22" i="2"/>
  <c r="F22" i="2" s="1"/>
  <c r="B23" i="2"/>
  <c r="F23" i="2" s="1"/>
  <c r="B24" i="2"/>
  <c r="F24" i="2" s="1"/>
  <c r="B25" i="2"/>
  <c r="F25" i="2" s="1"/>
  <c r="B26" i="2"/>
  <c r="F26" i="2" s="1"/>
  <c r="B27" i="2"/>
  <c r="F27" i="2" s="1"/>
  <c r="B28" i="2"/>
  <c r="F28" i="2" s="1"/>
  <c r="B29" i="2"/>
  <c r="F29" i="2" s="1"/>
  <c r="B30" i="2"/>
  <c r="F30" i="2" s="1"/>
  <c r="B31" i="2"/>
  <c r="F31" i="2" s="1"/>
  <c r="B32" i="2"/>
  <c r="F32" i="2" s="1"/>
  <c r="B33" i="2"/>
  <c r="F33" i="2" s="1"/>
  <c r="B34" i="2"/>
  <c r="F34" i="2" s="1"/>
  <c r="B35" i="2"/>
  <c r="F35" i="2" s="1"/>
  <c r="B36" i="2"/>
  <c r="F36" i="2" s="1"/>
  <c r="B37" i="2"/>
  <c r="F37" i="2" s="1"/>
  <c r="B38" i="2"/>
  <c r="F38" i="2" s="1"/>
  <c r="B39" i="2"/>
  <c r="F39" i="2" s="1"/>
  <c r="B40" i="2"/>
  <c r="F40" i="2" s="1"/>
  <c r="B41" i="2"/>
  <c r="F41" i="2" s="1"/>
  <c r="B42" i="2"/>
  <c r="F42" i="2" s="1"/>
  <c r="B43" i="2"/>
  <c r="F43" i="2" s="1"/>
  <c r="B44" i="2"/>
  <c r="F44" i="2" s="1"/>
  <c r="B45" i="2"/>
  <c r="F45" i="2" s="1"/>
  <c r="B46" i="2"/>
  <c r="F46" i="2" s="1"/>
  <c r="B47" i="2"/>
  <c r="F47" i="2" s="1"/>
  <c r="B48" i="2"/>
  <c r="F48" i="2" s="1"/>
  <c r="B49" i="2"/>
  <c r="F49" i="2" s="1"/>
  <c r="B50" i="2"/>
  <c r="F50" i="2" s="1"/>
  <c r="B51" i="2"/>
  <c r="F51" i="2" s="1"/>
  <c r="B52" i="2"/>
  <c r="F52" i="2" s="1"/>
  <c r="B53" i="2"/>
  <c r="F53" i="2" s="1"/>
  <c r="B54" i="2"/>
  <c r="F54" i="2" s="1"/>
  <c r="B55" i="2"/>
  <c r="F55" i="2" s="1"/>
  <c r="B56" i="2"/>
  <c r="F56" i="2" s="1"/>
  <c r="B57" i="2"/>
  <c r="F57" i="2" s="1"/>
  <c r="B58" i="2"/>
  <c r="F58" i="2" s="1"/>
  <c r="B59" i="2"/>
  <c r="F59" i="2" s="1"/>
  <c r="B60" i="2"/>
  <c r="F60" i="2" s="1"/>
  <c r="B61" i="2"/>
  <c r="F61" i="2" s="1"/>
  <c r="B62" i="2"/>
  <c r="F62" i="2" s="1"/>
  <c r="C18" i="2"/>
  <c r="C19" i="2"/>
  <c r="G19" i="2" s="1"/>
  <c r="C20" i="2"/>
  <c r="G20" i="2" s="1"/>
  <c r="C21" i="2"/>
  <c r="G21" i="2" s="1"/>
  <c r="C22" i="2"/>
  <c r="G22" i="2" s="1"/>
  <c r="C23" i="2"/>
  <c r="G23" i="2" s="1"/>
  <c r="C24" i="2"/>
  <c r="G24" i="2" s="1"/>
  <c r="C25" i="2"/>
  <c r="G25" i="2" s="1"/>
  <c r="C26" i="2"/>
  <c r="G26" i="2" s="1"/>
  <c r="C27" i="2"/>
  <c r="G27" i="2" s="1"/>
  <c r="C28" i="2"/>
  <c r="G28" i="2" s="1"/>
  <c r="C29" i="2"/>
  <c r="G29" i="2" s="1"/>
  <c r="C30" i="2"/>
  <c r="G30" i="2" s="1"/>
  <c r="C31" i="2"/>
  <c r="G31" i="2" s="1"/>
  <c r="C32" i="2"/>
  <c r="G32" i="2" s="1"/>
  <c r="C33" i="2"/>
  <c r="G33" i="2" s="1"/>
  <c r="C34" i="2"/>
  <c r="G34" i="2" s="1"/>
  <c r="C35" i="2"/>
  <c r="G35" i="2" s="1"/>
  <c r="C36" i="2"/>
  <c r="G36" i="2" s="1"/>
  <c r="C37" i="2"/>
  <c r="G37" i="2" s="1"/>
  <c r="C38" i="2"/>
  <c r="G38" i="2" s="1"/>
  <c r="C39" i="2"/>
  <c r="G39" i="2" s="1"/>
  <c r="C40" i="2"/>
  <c r="G40" i="2" s="1"/>
  <c r="C41" i="2"/>
  <c r="G41" i="2" s="1"/>
  <c r="C42" i="2"/>
  <c r="G42" i="2" s="1"/>
  <c r="C43" i="2"/>
  <c r="G43" i="2" s="1"/>
  <c r="C44" i="2"/>
  <c r="G44" i="2" s="1"/>
  <c r="C45" i="2"/>
  <c r="G45" i="2" s="1"/>
  <c r="C46" i="2"/>
  <c r="G46" i="2" s="1"/>
  <c r="C47" i="2"/>
  <c r="G47" i="2" s="1"/>
  <c r="C48" i="2"/>
  <c r="G48" i="2" s="1"/>
  <c r="C49" i="2"/>
  <c r="G49" i="2" s="1"/>
  <c r="C50" i="2"/>
  <c r="G50" i="2" s="1"/>
  <c r="C51" i="2"/>
  <c r="G51" i="2" s="1"/>
  <c r="C52" i="2"/>
  <c r="G52" i="2" s="1"/>
  <c r="C53" i="2"/>
  <c r="G53" i="2" s="1"/>
  <c r="C54" i="2"/>
  <c r="G54" i="2" s="1"/>
  <c r="C55" i="2"/>
  <c r="G55" i="2" s="1"/>
  <c r="C56" i="2"/>
  <c r="G56" i="2" s="1"/>
  <c r="C57" i="2"/>
  <c r="G57" i="2" s="1"/>
  <c r="C58" i="2"/>
  <c r="G58" i="2" s="1"/>
  <c r="C59" i="2"/>
  <c r="G59" i="2" s="1"/>
  <c r="C60" i="2"/>
  <c r="G60" i="2" s="1"/>
  <c r="C61" i="2"/>
  <c r="G61" i="2" s="1"/>
  <c r="C62" i="2"/>
  <c r="G62" i="2" s="1"/>
  <c r="C63" i="2"/>
  <c r="G63" i="2" s="1"/>
  <c r="B63" i="2"/>
  <c r="F63" i="2" s="1"/>
  <c r="H6" i="3"/>
  <c r="G6" i="3"/>
  <c r="I5" i="3"/>
  <c r="H5" i="3"/>
  <c r="G5" i="3"/>
  <c r="I6" i="2"/>
  <c r="H7" i="2"/>
  <c r="G7" i="2"/>
  <c r="H6" i="2"/>
  <c r="G6" i="2"/>
  <c r="G5" i="1"/>
  <c r="G18" i="2" l="1"/>
  <c r="H18" i="2" s="1"/>
  <c r="H52" i="3"/>
  <c r="H62" i="3"/>
  <c r="G54" i="3"/>
  <c r="G59" i="3"/>
  <c r="J62" i="3"/>
  <c r="G52" i="3"/>
  <c r="G57" i="3"/>
  <c r="J52" i="3"/>
  <c r="H60" i="3"/>
  <c r="G60" i="3"/>
  <c r="H59" i="3"/>
  <c r="H57" i="3"/>
  <c r="J53" i="3"/>
  <c r="J54" i="3"/>
  <c r="J61" i="3"/>
  <c r="I51" i="3"/>
  <c r="I53" i="3"/>
  <c r="I55" i="3"/>
  <c r="I57" i="3"/>
  <c r="I59" i="3"/>
  <c r="I61" i="3"/>
  <c r="H35" i="3"/>
  <c r="H43" i="3"/>
  <c r="H42" i="3"/>
  <c r="J42" i="3"/>
  <c r="J36" i="3"/>
  <c r="J35" i="3"/>
  <c r="H40" i="3"/>
  <c r="I44" i="3"/>
  <c r="G40" i="3"/>
  <c r="G44" i="3"/>
  <c r="H34" i="3"/>
  <c r="I36" i="3"/>
  <c r="I38" i="3"/>
  <c r="I40" i="3"/>
  <c r="I42" i="3"/>
  <c r="G34" i="3"/>
  <c r="I34" i="3"/>
  <c r="H38" i="3"/>
  <c r="G35" i="3"/>
  <c r="G37" i="3"/>
  <c r="G39" i="3"/>
  <c r="G41" i="3"/>
  <c r="G43" i="3"/>
  <c r="G45" i="3"/>
  <c r="G36" i="3"/>
  <c r="I35" i="3"/>
  <c r="I37" i="3"/>
  <c r="I39" i="3"/>
  <c r="I41" i="3"/>
  <c r="I43" i="3"/>
  <c r="I45" i="3"/>
  <c r="J19" i="2"/>
  <c r="D20" i="2"/>
  <c r="H19" i="2"/>
  <c r="I20" i="2"/>
  <c r="K20" i="2"/>
  <c r="H20" i="2"/>
  <c r="J20" i="2"/>
  <c r="I18" i="2"/>
  <c r="K19" i="2"/>
  <c r="I19" i="2"/>
  <c r="D19" i="2"/>
  <c r="J17" i="3"/>
  <c r="I19" i="3"/>
  <c r="H18" i="3"/>
  <c r="K18" i="2" l="1"/>
  <c r="J18" i="2"/>
  <c r="I17" i="3"/>
  <c r="H17" i="3"/>
  <c r="J19" i="3"/>
  <c r="J18" i="3"/>
  <c r="H19" i="3"/>
  <c r="G19" i="3"/>
  <c r="G18" i="3"/>
  <c r="I18" i="3"/>
  <c r="D21" i="2"/>
  <c r="K59" i="1"/>
  <c r="J59" i="1"/>
  <c r="F59" i="1"/>
  <c r="E59" i="1"/>
  <c r="D59" i="1"/>
  <c r="J58" i="1"/>
  <c r="K58" i="1" s="1"/>
  <c r="F58" i="1"/>
  <c r="D58" i="1"/>
  <c r="M57" i="1"/>
  <c r="L57" i="1"/>
  <c r="J57" i="1"/>
  <c r="K57" i="1" s="1"/>
  <c r="D57" i="1"/>
  <c r="J56" i="1"/>
  <c r="K56" i="1" s="1"/>
  <c r="G56" i="1"/>
  <c r="D56" i="1"/>
  <c r="K55" i="1"/>
  <c r="J55" i="1"/>
  <c r="F55" i="1"/>
  <c r="E55" i="1"/>
  <c r="D55" i="1"/>
  <c r="J54" i="1"/>
  <c r="K54" i="1" s="1"/>
  <c r="F54" i="1"/>
  <c r="D54" i="1"/>
  <c r="M53" i="1"/>
  <c r="L53" i="1"/>
  <c r="J53" i="1"/>
  <c r="K53" i="1" s="1"/>
  <c r="D53" i="1"/>
  <c r="J52" i="1"/>
  <c r="K52" i="1" s="1"/>
  <c r="G52" i="1"/>
  <c r="D52" i="1"/>
  <c r="K51" i="1"/>
  <c r="J51" i="1"/>
  <c r="F51" i="1"/>
  <c r="E51" i="1"/>
  <c r="D51" i="1"/>
  <c r="J50" i="1"/>
  <c r="K50" i="1" s="1"/>
  <c r="F50" i="1"/>
  <c r="D50" i="1"/>
  <c r="N49" i="1"/>
  <c r="M49" i="1"/>
  <c r="L49" i="1"/>
  <c r="J49" i="1"/>
  <c r="K49" i="1" s="1"/>
  <c r="D49" i="1"/>
  <c r="J48" i="1"/>
  <c r="K48" i="1" s="1"/>
  <c r="G48" i="1"/>
  <c r="D48" i="1"/>
  <c r="K47" i="1"/>
  <c r="J47" i="1"/>
  <c r="F47" i="1"/>
  <c r="E47" i="1"/>
  <c r="D47" i="1"/>
  <c r="I42" i="1"/>
  <c r="K42" i="1" s="1"/>
  <c r="F42" i="1"/>
  <c r="D42" i="1"/>
  <c r="N41" i="1"/>
  <c r="M41" i="1"/>
  <c r="L41" i="1"/>
  <c r="I41" i="1"/>
  <c r="K41" i="1" s="1"/>
  <c r="D41" i="1"/>
  <c r="I40" i="1"/>
  <c r="K40" i="1" s="1"/>
  <c r="G40" i="1"/>
  <c r="D40" i="1"/>
  <c r="K39" i="1"/>
  <c r="I39" i="1"/>
  <c r="F39" i="1"/>
  <c r="E39" i="1"/>
  <c r="D39" i="1"/>
  <c r="I38" i="1"/>
  <c r="K38" i="1" s="1"/>
  <c r="F38" i="1"/>
  <c r="D38" i="1"/>
  <c r="N37" i="1"/>
  <c r="M37" i="1"/>
  <c r="L37" i="1"/>
  <c r="I37" i="1"/>
  <c r="K37" i="1" s="1"/>
  <c r="D37" i="1"/>
  <c r="I36" i="1"/>
  <c r="K36" i="1" s="1"/>
  <c r="G36" i="1"/>
  <c r="D36" i="1"/>
  <c r="K35" i="1"/>
  <c r="I35" i="1"/>
  <c r="F35" i="1"/>
  <c r="E35" i="1"/>
  <c r="D35" i="1"/>
  <c r="I34" i="1"/>
  <c r="K34" i="1" s="1"/>
  <c r="F34" i="1"/>
  <c r="D34" i="1"/>
  <c r="N33" i="1"/>
  <c r="M33" i="1"/>
  <c r="L33" i="1"/>
  <c r="I33" i="1"/>
  <c r="K33" i="1" s="1"/>
  <c r="D33" i="1"/>
  <c r="I32" i="1"/>
  <c r="K32" i="1" s="1"/>
  <c r="G32" i="1"/>
  <c r="D32" i="1"/>
  <c r="K27" i="1"/>
  <c r="H27" i="1"/>
  <c r="F27" i="1"/>
  <c r="E27" i="1"/>
  <c r="D27" i="1"/>
  <c r="H26" i="1"/>
  <c r="K26" i="1" s="1"/>
  <c r="F26" i="1"/>
  <c r="D26" i="1"/>
  <c r="N25" i="1"/>
  <c r="M25" i="1"/>
  <c r="L25" i="1"/>
  <c r="H25" i="1"/>
  <c r="K25" i="1" s="1"/>
  <c r="D25" i="1"/>
  <c r="H24" i="1"/>
  <c r="K24" i="1" s="1"/>
  <c r="G24" i="1"/>
  <c r="D24" i="1"/>
  <c r="K23" i="1"/>
  <c r="H23" i="1"/>
  <c r="F23" i="1"/>
  <c r="E23" i="1"/>
  <c r="D23" i="1"/>
  <c r="H22" i="1"/>
  <c r="K22" i="1" s="1"/>
  <c r="F22" i="1"/>
  <c r="D22" i="1"/>
  <c r="N21" i="1"/>
  <c r="M21" i="1"/>
  <c r="L21" i="1"/>
  <c r="H21" i="1"/>
  <c r="K21" i="1" s="1"/>
  <c r="D21" i="1"/>
  <c r="H20" i="1"/>
  <c r="K20" i="1" s="1"/>
  <c r="G20" i="1"/>
  <c r="D20" i="1"/>
  <c r="M19" i="1"/>
  <c r="K19" i="1"/>
  <c r="H19" i="1"/>
  <c r="F19" i="1"/>
  <c r="E19" i="1"/>
  <c r="D19" i="1"/>
  <c r="H18" i="1"/>
  <c r="K18" i="1" s="1"/>
  <c r="F18" i="1"/>
  <c r="D18" i="1"/>
  <c r="N17" i="1"/>
  <c r="M17" i="1"/>
  <c r="L17" i="1"/>
  <c r="H17" i="1"/>
  <c r="K17" i="1" s="1"/>
  <c r="D17" i="1"/>
  <c r="H6" i="1"/>
  <c r="N58" i="1" s="1"/>
  <c r="G6" i="1"/>
  <c r="F56" i="1" s="1"/>
  <c r="I5" i="1"/>
  <c r="H5" i="1"/>
  <c r="E24" i="1" s="1"/>
  <c r="H21" i="2" l="1"/>
  <c r="I21" i="2"/>
  <c r="J21" i="2"/>
  <c r="K21" i="2"/>
  <c r="J20" i="3"/>
  <c r="G20" i="3"/>
  <c r="H20" i="3"/>
  <c r="I20" i="3"/>
  <c r="N53" i="1"/>
  <c r="N57" i="1"/>
  <c r="G19" i="1"/>
  <c r="L20" i="1"/>
  <c r="G23" i="1"/>
  <c r="L24" i="1"/>
  <c r="G27" i="1"/>
  <c r="L32" i="1"/>
  <c r="G35" i="1"/>
  <c r="L36" i="1"/>
  <c r="G39" i="1"/>
  <c r="L40" i="1"/>
  <c r="G47" i="1"/>
  <c r="L48" i="1"/>
  <c r="G51" i="1"/>
  <c r="L52" i="1"/>
  <c r="G55" i="1"/>
  <c r="L56" i="1"/>
  <c r="G59" i="1"/>
  <c r="E18" i="1"/>
  <c r="M20" i="1"/>
  <c r="E22" i="1"/>
  <c r="M24" i="1"/>
  <c r="E26" i="1"/>
  <c r="M32" i="1"/>
  <c r="E34" i="1"/>
  <c r="M36" i="1"/>
  <c r="E38" i="1"/>
  <c r="M40" i="1"/>
  <c r="E42" i="1"/>
  <c r="M48" i="1"/>
  <c r="E50" i="1"/>
  <c r="M52" i="1"/>
  <c r="E54" i="1"/>
  <c r="M56" i="1"/>
  <c r="E58" i="1"/>
  <c r="N48" i="1"/>
  <c r="L19" i="1"/>
  <c r="G22" i="1"/>
  <c r="L27" i="1"/>
  <c r="L47" i="1"/>
  <c r="E17" i="1"/>
  <c r="M23" i="1"/>
  <c r="E37" i="1"/>
  <c r="E41" i="1"/>
  <c r="E49" i="1"/>
  <c r="F25" i="1"/>
  <c r="N27" i="1"/>
  <c r="F33" i="1"/>
  <c r="N35" i="1"/>
  <c r="F37" i="1"/>
  <c r="N39" i="1"/>
  <c r="F41" i="1"/>
  <c r="N47" i="1"/>
  <c r="F49" i="1"/>
  <c r="N51" i="1"/>
  <c r="F53" i="1"/>
  <c r="N55" i="1"/>
  <c r="F57" i="1"/>
  <c r="N59" i="1"/>
  <c r="N20" i="1"/>
  <c r="N56" i="1"/>
  <c r="G26" i="1"/>
  <c r="G38" i="1"/>
  <c r="L55" i="1"/>
  <c r="M47" i="1"/>
  <c r="M59" i="1"/>
  <c r="F17" i="1"/>
  <c r="N19" i="1"/>
  <c r="F21" i="1"/>
  <c r="N23" i="1"/>
  <c r="G17" i="1"/>
  <c r="L18" i="1"/>
  <c r="G21" i="1"/>
  <c r="L22" i="1"/>
  <c r="G25" i="1"/>
  <c r="L26" i="1"/>
  <c r="G33" i="1"/>
  <c r="L34" i="1"/>
  <c r="G37" i="1"/>
  <c r="L38" i="1"/>
  <c r="G41" i="1"/>
  <c r="L42" i="1"/>
  <c r="G49" i="1"/>
  <c r="L50" i="1"/>
  <c r="G53" i="1"/>
  <c r="L54" i="1"/>
  <c r="G57" i="1"/>
  <c r="L58" i="1"/>
  <c r="N24" i="1"/>
  <c r="N52" i="1"/>
  <c r="L23" i="1"/>
  <c r="L35" i="1"/>
  <c r="L39" i="1"/>
  <c r="G42" i="1"/>
  <c r="G50" i="1"/>
  <c r="L51" i="1"/>
  <c r="G54" i="1"/>
  <c r="L59" i="1"/>
  <c r="E25" i="1"/>
  <c r="M27" i="1"/>
  <c r="M35" i="1"/>
  <c r="M51" i="1"/>
  <c r="E53" i="1"/>
  <c r="E57" i="1"/>
  <c r="M18" i="1"/>
  <c r="E20" i="1"/>
  <c r="M22" i="1"/>
  <c r="M26" i="1"/>
  <c r="E32" i="1"/>
  <c r="M34" i="1"/>
  <c r="E36" i="1"/>
  <c r="M38" i="1"/>
  <c r="E40" i="1"/>
  <c r="M42" i="1"/>
  <c r="E48" i="1"/>
  <c r="M50" i="1"/>
  <c r="E52" i="1"/>
  <c r="M54" i="1"/>
  <c r="E56" i="1"/>
  <c r="M58" i="1"/>
  <c r="N32" i="1"/>
  <c r="N36" i="1"/>
  <c r="N40" i="1"/>
  <c r="G18" i="1"/>
  <c r="G34" i="1"/>
  <c r="G58" i="1"/>
  <c r="E21" i="1"/>
  <c r="E33" i="1"/>
  <c r="M39" i="1"/>
  <c r="M55" i="1"/>
  <c r="N18" i="1"/>
  <c r="F20" i="1"/>
  <c r="N22" i="1"/>
  <c r="F24" i="1"/>
  <c r="N26" i="1"/>
  <c r="F32" i="1"/>
  <c r="N34" i="1"/>
  <c r="F36" i="1"/>
  <c r="N38" i="1"/>
  <c r="F40" i="1"/>
  <c r="N42" i="1"/>
  <c r="F48" i="1"/>
  <c r="N50" i="1"/>
  <c r="F52" i="1"/>
  <c r="N54" i="1"/>
  <c r="D22" i="2"/>
  <c r="J22" i="2" l="1"/>
  <c r="H22" i="2"/>
  <c r="I22" i="2"/>
  <c r="K22" i="2"/>
  <c r="H21" i="3"/>
  <c r="I21" i="3"/>
  <c r="J21" i="3"/>
  <c r="G21" i="3"/>
  <c r="D23" i="2"/>
  <c r="I23" i="2" l="1"/>
  <c r="J23" i="2"/>
  <c r="K23" i="2"/>
  <c r="H23" i="2"/>
  <c r="H22" i="3"/>
  <c r="J22" i="3"/>
  <c r="G22" i="3"/>
  <c r="I22" i="3"/>
  <c r="D24" i="2"/>
  <c r="H24" i="2" l="1"/>
  <c r="I24" i="2"/>
  <c r="J24" i="2"/>
  <c r="K24" i="2"/>
  <c r="G23" i="3"/>
  <c r="J23" i="3"/>
  <c r="H23" i="3"/>
  <c r="I23" i="3"/>
  <c r="D25" i="2"/>
  <c r="H25" i="2" l="1"/>
  <c r="I25" i="2"/>
  <c r="J25" i="2"/>
  <c r="K25" i="2"/>
  <c r="I24" i="3"/>
  <c r="G24" i="3"/>
  <c r="H24" i="3"/>
  <c r="J24" i="3"/>
  <c r="D26" i="2"/>
  <c r="I26" i="2" l="1"/>
  <c r="J26" i="2"/>
  <c r="K26" i="2"/>
  <c r="H26" i="2"/>
  <c r="I25" i="3"/>
  <c r="G25" i="3"/>
  <c r="H25" i="3"/>
  <c r="J25" i="3"/>
  <c r="D27" i="2"/>
  <c r="H27" i="2" l="1"/>
  <c r="I27" i="2"/>
  <c r="J27" i="2"/>
  <c r="K27" i="2"/>
  <c r="H26" i="3"/>
  <c r="G26" i="3"/>
  <c r="I26" i="3"/>
  <c r="J26" i="3"/>
  <c r="D28" i="2"/>
  <c r="J28" i="2" l="1"/>
  <c r="H28" i="2"/>
  <c r="I28" i="2"/>
  <c r="K28" i="2"/>
  <c r="H27" i="3"/>
  <c r="G27" i="3"/>
  <c r="I27" i="3"/>
  <c r="J27" i="3"/>
  <c r="D29" i="2"/>
  <c r="I29" i="2" l="1"/>
  <c r="J29" i="2"/>
  <c r="K29" i="2"/>
  <c r="H29" i="2"/>
  <c r="J28" i="3"/>
  <c r="I28" i="3"/>
  <c r="G28" i="3"/>
  <c r="H28" i="3"/>
  <c r="D30" i="2"/>
  <c r="H30" i="2" l="1"/>
  <c r="I30" i="2"/>
  <c r="J30" i="2"/>
  <c r="K30" i="2"/>
  <c r="D31" i="2"/>
  <c r="H31" i="2" l="1"/>
  <c r="J31" i="2"/>
  <c r="I31" i="2"/>
  <c r="K31" i="2"/>
  <c r="D32" i="2"/>
  <c r="I32" i="2" l="1"/>
  <c r="J32" i="2"/>
  <c r="K32" i="2"/>
  <c r="H32" i="2"/>
  <c r="D33" i="2"/>
  <c r="H33" i="2" l="1"/>
  <c r="I33" i="2"/>
  <c r="J33" i="2"/>
  <c r="K33" i="2"/>
  <c r="D34" i="2"/>
  <c r="I34" i="2" l="1"/>
  <c r="H34" i="2"/>
  <c r="J34" i="2"/>
  <c r="K34" i="2"/>
  <c r="D35" i="2"/>
  <c r="I35" i="2" l="1"/>
  <c r="K35" i="2"/>
  <c r="H35" i="2"/>
  <c r="J35" i="2"/>
  <c r="D36" i="2"/>
  <c r="H36" i="2" l="1"/>
  <c r="I36" i="2"/>
  <c r="J36" i="2"/>
  <c r="K36" i="2"/>
  <c r="D37" i="2"/>
  <c r="H37" i="2" l="1"/>
  <c r="J37" i="2"/>
  <c r="I37" i="2"/>
  <c r="K37" i="2"/>
  <c r="D38" i="2"/>
  <c r="I38" i="2" l="1"/>
  <c r="J38" i="2"/>
  <c r="H38" i="2"/>
  <c r="K38" i="2"/>
  <c r="D39" i="2"/>
  <c r="H39" i="2" l="1"/>
  <c r="I39" i="2"/>
  <c r="J39" i="2"/>
  <c r="K39" i="2"/>
  <c r="D40" i="2"/>
  <c r="J40" i="2" l="1"/>
  <c r="H40" i="2"/>
  <c r="I40" i="2"/>
  <c r="K40" i="2"/>
  <c r="D41" i="2"/>
  <c r="I41" i="2" l="1"/>
  <c r="J41" i="2"/>
  <c r="K41" i="2"/>
  <c r="H41" i="2"/>
  <c r="D42" i="2"/>
  <c r="H42" i="2" l="1"/>
  <c r="I42" i="2"/>
  <c r="J42" i="2"/>
  <c r="K42" i="2"/>
  <c r="D43" i="2"/>
  <c r="I43" i="2" l="1"/>
  <c r="H43" i="2"/>
  <c r="J43" i="2"/>
  <c r="K43" i="2"/>
  <c r="D44" i="2"/>
  <c r="I44" i="2" l="1"/>
  <c r="J44" i="2"/>
  <c r="K44" i="2"/>
  <c r="H44" i="2"/>
  <c r="D45" i="2"/>
  <c r="H45" i="2" l="1"/>
  <c r="I45" i="2"/>
  <c r="J45" i="2"/>
  <c r="K45" i="2"/>
  <c r="D46" i="2"/>
  <c r="J46" i="2" l="1"/>
  <c r="H46" i="2"/>
  <c r="I46" i="2"/>
  <c r="K46" i="2"/>
  <c r="D47" i="2"/>
  <c r="I47" i="2" l="1"/>
  <c r="K47" i="2"/>
  <c r="H47" i="2"/>
  <c r="J47" i="2"/>
  <c r="D48" i="2"/>
  <c r="H48" i="2" l="1"/>
  <c r="I48" i="2"/>
  <c r="J48" i="2"/>
  <c r="K48" i="2"/>
  <c r="D49" i="2"/>
  <c r="I49" i="2" l="1"/>
  <c r="J49" i="2"/>
  <c r="H49" i="2"/>
  <c r="K49" i="2"/>
  <c r="D50" i="2"/>
  <c r="I50" i="2" l="1"/>
  <c r="J50" i="2"/>
  <c r="K50" i="2"/>
  <c r="H50" i="2"/>
  <c r="D51" i="2"/>
  <c r="H51" i="2" l="1"/>
  <c r="I51" i="2"/>
  <c r="J51" i="2"/>
  <c r="K51" i="2"/>
  <c r="D52" i="2"/>
  <c r="H52" i="2" l="1"/>
  <c r="I52" i="2"/>
  <c r="J52" i="2"/>
  <c r="K52" i="2"/>
  <c r="D53" i="2"/>
  <c r="I53" i="2" l="1"/>
  <c r="J53" i="2"/>
  <c r="H53" i="2"/>
  <c r="K53" i="2"/>
  <c r="D54" i="2"/>
  <c r="H54" i="2" l="1"/>
  <c r="I54" i="2"/>
  <c r="J54" i="2"/>
  <c r="K54" i="2"/>
  <c r="D55" i="2"/>
  <c r="J55" i="2" l="1"/>
  <c r="H55" i="2"/>
  <c r="I55" i="2"/>
  <c r="K55" i="2"/>
  <c r="D56" i="2"/>
  <c r="I56" i="2" l="1"/>
  <c r="K56" i="2"/>
  <c r="H56" i="2"/>
  <c r="J56" i="2"/>
  <c r="D57" i="2"/>
  <c r="H57" i="2" l="1"/>
  <c r="I57" i="2"/>
  <c r="J57" i="2"/>
  <c r="K57" i="2"/>
  <c r="D58" i="2"/>
  <c r="H58" i="2" l="1"/>
  <c r="I58" i="2"/>
  <c r="J58" i="2"/>
  <c r="K58" i="2"/>
  <c r="D59" i="2"/>
  <c r="I59" i="2" l="1"/>
  <c r="H59" i="2"/>
  <c r="J59" i="2"/>
  <c r="K59" i="2"/>
  <c r="D60" i="2"/>
  <c r="H60" i="2" l="1"/>
  <c r="I60" i="2"/>
  <c r="K60" i="2"/>
  <c r="J60" i="2"/>
  <c r="D61" i="2"/>
  <c r="J61" i="2" l="1"/>
  <c r="K61" i="2"/>
  <c r="I61" i="2"/>
  <c r="H61" i="2"/>
  <c r="D62" i="2"/>
  <c r="H62" i="2" l="1"/>
  <c r="I62" i="2"/>
  <c r="J62" i="2"/>
  <c r="K62" i="2"/>
  <c r="D63" i="2"/>
  <c r="H63" i="2" l="1"/>
  <c r="I63" i="2"/>
  <c r="J63" i="2"/>
  <c r="K63" i="2"/>
  <c r="D64" i="2"/>
  <c r="H64" i="2" l="1"/>
  <c r="I64" i="2"/>
  <c r="J64" i="2"/>
  <c r="K64" i="2"/>
  <c r="D65" i="2"/>
  <c r="I65" i="2" l="1"/>
  <c r="J65" i="2"/>
  <c r="K65" i="2"/>
  <c r="H65" i="2"/>
  <c r="D66" i="2"/>
  <c r="H66" i="2" l="1"/>
  <c r="I66" i="2"/>
  <c r="J66" i="2"/>
  <c r="K66" i="2"/>
  <c r="D67" i="2"/>
  <c r="H67" i="2" l="1"/>
  <c r="I67" i="2"/>
  <c r="J67" i="2"/>
  <c r="K67" i="2"/>
  <c r="D68" i="2"/>
  <c r="I68" i="2" l="1"/>
  <c r="J68" i="2"/>
  <c r="K68" i="2"/>
  <c r="H68" i="2"/>
  <c r="D69" i="2"/>
  <c r="H69" i="2" l="1"/>
  <c r="I69" i="2"/>
  <c r="J69" i="2"/>
  <c r="K69" i="2"/>
  <c r="D70" i="2"/>
  <c r="H70" i="2" l="1"/>
  <c r="I70" i="2"/>
  <c r="J70" i="2"/>
  <c r="K70" i="2"/>
  <c r="D71" i="2"/>
  <c r="I71" i="2" l="1"/>
  <c r="J71" i="2"/>
  <c r="K71" i="2"/>
  <c r="H71" i="2"/>
  <c r="D72" i="2"/>
  <c r="H72" i="2" l="1"/>
  <c r="I72" i="2"/>
  <c r="J72" i="2"/>
  <c r="K72" i="2"/>
  <c r="D73" i="2"/>
  <c r="H73" i="2" l="1"/>
  <c r="I73" i="2"/>
  <c r="J73" i="2"/>
  <c r="K73" i="2"/>
  <c r="D74" i="2"/>
  <c r="I74" i="2" l="1"/>
  <c r="J74" i="2"/>
  <c r="K74" i="2"/>
  <c r="H74" i="2"/>
  <c r="D75" i="2"/>
  <c r="H75" i="2" l="1"/>
  <c r="I75" i="2"/>
  <c r="J75" i="2"/>
  <c r="K75" i="2"/>
  <c r="D76" i="2"/>
  <c r="H76" i="2" l="1"/>
  <c r="I76" i="2"/>
  <c r="J76" i="2"/>
  <c r="K76" i="2"/>
  <c r="D77" i="2"/>
  <c r="I77" i="2" l="1"/>
  <c r="J77" i="2"/>
  <c r="K77" i="2"/>
  <c r="H77" i="2"/>
  <c r="D78" i="2"/>
  <c r="H78" i="2" l="1"/>
  <c r="I78" i="2"/>
  <c r="J78" i="2"/>
  <c r="K78" i="2"/>
  <c r="D79" i="2"/>
  <c r="H79" i="2" l="1"/>
  <c r="I79" i="2"/>
  <c r="J79" i="2"/>
  <c r="K79" i="2"/>
  <c r="D80" i="2"/>
  <c r="I80" i="2" l="1"/>
  <c r="J80" i="2"/>
  <c r="K80" i="2"/>
  <c r="H80" i="2"/>
  <c r="D81" i="2"/>
  <c r="H81" i="2" l="1"/>
  <c r="I81" i="2"/>
  <c r="J81" i="2"/>
  <c r="K81" i="2"/>
  <c r="D82" i="2"/>
  <c r="H82" i="2" l="1"/>
  <c r="I82" i="2"/>
  <c r="J82" i="2"/>
  <c r="K82" i="2"/>
  <c r="D83" i="2"/>
  <c r="I83" i="2" l="1"/>
  <c r="J83" i="2"/>
  <c r="K83" i="2"/>
  <c r="H83" i="2"/>
  <c r="D84" i="2"/>
  <c r="H84" i="2" l="1"/>
  <c r="I84" i="2"/>
  <c r="J84" i="2"/>
  <c r="K84" i="2"/>
  <c r="D85" i="2"/>
  <c r="H85" i="2" l="1"/>
  <c r="I85" i="2"/>
  <c r="J85" i="2"/>
  <c r="K85" i="2"/>
  <c r="D86" i="2"/>
  <c r="I86" i="2" l="1"/>
  <c r="J86" i="2"/>
  <c r="K86" i="2"/>
  <c r="H86" i="2"/>
  <c r="D87" i="2"/>
  <c r="H87" i="2" l="1"/>
  <c r="I87" i="2"/>
  <c r="J87" i="2"/>
  <c r="K87" i="2"/>
  <c r="D88" i="2"/>
  <c r="H88" i="2" l="1"/>
  <c r="I88" i="2"/>
  <c r="J88" i="2"/>
  <c r="K88" i="2"/>
  <c r="D89" i="2"/>
  <c r="I89" i="2" l="1"/>
  <c r="J89" i="2"/>
  <c r="K89" i="2"/>
  <c r="H89" i="2"/>
  <c r="D90" i="2"/>
  <c r="H90" i="2" l="1"/>
  <c r="I90" i="2"/>
  <c r="J90" i="2"/>
  <c r="K90" i="2"/>
  <c r="D91" i="2"/>
  <c r="H91" i="2" l="1"/>
  <c r="I91" i="2"/>
  <c r="J91" i="2"/>
  <c r="K91" i="2"/>
  <c r="D92" i="2"/>
  <c r="I92" i="2" l="1"/>
  <c r="J92" i="2"/>
  <c r="K92" i="2"/>
  <c r="H92" i="2"/>
  <c r="D93" i="2"/>
  <c r="H93" i="2" l="1"/>
  <c r="I93" i="2"/>
  <c r="J93" i="2"/>
  <c r="K93" i="2"/>
  <c r="D94" i="2"/>
  <c r="H94" i="2" l="1"/>
  <c r="I94" i="2"/>
  <c r="J94" i="2"/>
  <c r="K94" i="2"/>
  <c r="D95" i="2"/>
  <c r="I95" i="2" l="1"/>
  <c r="J95" i="2"/>
  <c r="K95" i="2"/>
  <c r="H95" i="2"/>
  <c r="D96" i="2"/>
  <c r="H96" i="2" l="1"/>
  <c r="I96" i="2"/>
  <c r="J96" i="2"/>
  <c r="K96" i="2"/>
  <c r="D97" i="2"/>
  <c r="H97" i="2" l="1"/>
  <c r="I97" i="2"/>
  <c r="J97" i="2"/>
  <c r="K97" i="2"/>
  <c r="D98" i="2"/>
  <c r="I98" i="2" l="1"/>
  <c r="J98" i="2"/>
  <c r="K98" i="2"/>
  <c r="H98" i="2"/>
  <c r="D99" i="2"/>
  <c r="H99" i="2" l="1"/>
  <c r="I99" i="2"/>
  <c r="J99" i="2"/>
  <c r="K99" i="2"/>
  <c r="D100" i="2"/>
  <c r="H100" i="2" l="1"/>
  <c r="I100" i="2"/>
  <c r="J100" i="2"/>
  <c r="K100" i="2"/>
  <c r="D101" i="2"/>
  <c r="I101" i="2" l="1"/>
  <c r="J101" i="2"/>
  <c r="K101" i="2"/>
  <c r="H101" i="2"/>
  <c r="D102" i="2"/>
  <c r="H102" i="2" l="1"/>
  <c r="I102" i="2"/>
  <c r="J102" i="2"/>
  <c r="K102" i="2"/>
  <c r="D103" i="2"/>
  <c r="H103" i="2" l="1"/>
  <c r="I103" i="2"/>
  <c r="J103" i="2"/>
  <c r="K103" i="2"/>
  <c r="D104" i="2"/>
  <c r="I104" i="2" l="1"/>
  <c r="J104" i="2"/>
  <c r="K104" i="2"/>
  <c r="H104" i="2"/>
  <c r="D105" i="2"/>
  <c r="H105" i="2" l="1"/>
  <c r="I105" i="2"/>
  <c r="J105" i="2"/>
  <c r="K105" i="2"/>
  <c r="D106" i="2"/>
  <c r="H106" i="2" l="1"/>
  <c r="I106" i="2"/>
  <c r="J106" i="2"/>
  <c r="K106" i="2"/>
  <c r="D107" i="2"/>
  <c r="I107" i="2" l="1"/>
  <c r="J107" i="2"/>
  <c r="K107" i="2"/>
  <c r="H107" i="2"/>
  <c r="D108" i="2"/>
  <c r="H108" i="2" l="1"/>
  <c r="I108" i="2"/>
  <c r="J108" i="2"/>
  <c r="K108" i="2"/>
</calcChain>
</file>

<file path=xl/sharedStrings.xml><?xml version="1.0" encoding="utf-8"?>
<sst xmlns="http://schemas.openxmlformats.org/spreadsheetml/2006/main" count="179" uniqueCount="48">
  <si>
    <t>Mass</t>
  </si>
  <si>
    <t>Wheelbase</t>
  </si>
  <si>
    <t>m</t>
  </si>
  <si>
    <t xml:space="preserve">m </t>
  </si>
  <si>
    <t>Static weight Distribution (front)</t>
  </si>
  <si>
    <t>%</t>
  </si>
  <si>
    <t>Static weight Distribution (Left)</t>
  </si>
  <si>
    <t>A</t>
  </si>
  <si>
    <t>Air density</t>
  </si>
  <si>
    <t>Center of Pressure</t>
  </si>
  <si>
    <t>Average Track</t>
  </si>
  <si>
    <t>Maximum G</t>
  </si>
  <si>
    <t>G</t>
  </si>
  <si>
    <t>Kg</t>
  </si>
  <si>
    <r>
      <t>m</t>
    </r>
    <r>
      <rPr>
        <b/>
        <sz val="11"/>
        <color theme="1"/>
        <rFont val="Calibri"/>
        <family val="2"/>
      </rPr>
      <t>²</t>
    </r>
  </si>
  <si>
    <r>
      <t>Kg/m</t>
    </r>
    <r>
      <rPr>
        <b/>
        <sz val="11"/>
        <color theme="1"/>
        <rFont val="Calibri"/>
        <family val="2"/>
      </rPr>
      <t>³</t>
    </r>
  </si>
  <si>
    <t>Long G</t>
  </si>
  <si>
    <t>Lat G</t>
  </si>
  <si>
    <t>FL</t>
  </si>
  <si>
    <t>FR</t>
  </si>
  <si>
    <t>RR</t>
  </si>
  <si>
    <t>Static loads (N)</t>
  </si>
  <si>
    <t>Left</t>
  </si>
  <si>
    <t>Right</t>
  </si>
  <si>
    <t>Front</t>
  </si>
  <si>
    <t>Rear</t>
  </si>
  <si>
    <t>(N)</t>
  </si>
  <si>
    <t>Velocity</t>
  </si>
  <si>
    <t>RL</t>
  </si>
  <si>
    <t>Static scenario</t>
  </si>
  <si>
    <t>Long LT</t>
  </si>
  <si>
    <t>Lat LT</t>
  </si>
  <si>
    <t>Aero</t>
  </si>
  <si>
    <t>Cl</t>
  </si>
  <si>
    <t>Aero Load (N)</t>
  </si>
  <si>
    <t>Center of Gravity Height</t>
  </si>
  <si>
    <t>% (front)</t>
  </si>
  <si>
    <t>Increasing Longitudinal G Scenario</t>
  </si>
  <si>
    <t>Increasing Lateral G Scenario</t>
  </si>
  <si>
    <t>Increasing velocity Scenario</t>
  </si>
  <si>
    <t xml:space="preserve">Angle </t>
  </si>
  <si>
    <t>Max G</t>
  </si>
  <si>
    <t>Wheel base</t>
  </si>
  <si>
    <t>Wheel track width</t>
  </si>
  <si>
    <t>Height COG</t>
  </si>
  <si>
    <t>Variable data</t>
  </si>
  <si>
    <t>Variable Data</t>
  </si>
  <si>
    <t>Alexandre Bierley 1901530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</si>
</sst>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2" fontId="0" fillId="4" borderId="1" xfId="0" applyNumberFormat="1" applyFill="1" applyBorder="1"/>
    <xf numFmtId="2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/>
    <xf numFmtId="0" fontId="0" fillId="6" borderId="1" xfId="0" applyFill="1" applyBorder="1"/>
    <xf numFmtId="2" fontId="0" fillId="6" borderId="1" xfId="0" applyNumberFormat="1" applyFill="1" applyBorder="1"/>
    <xf numFmtId="0" fontId="0" fillId="7" borderId="1" xfId="0" applyFill="1" applyBorder="1"/>
    <xf numFmtId="2" fontId="0" fillId="7" borderId="1" xfId="0" applyNumberFormat="1" applyFill="1" applyBorder="1"/>
    <xf numFmtId="164" fontId="0" fillId="7" borderId="1" xfId="0" applyNumberFormat="1" applyFill="1" applyBorder="1"/>
    <xf numFmtId="2" fontId="1" fillId="3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1" fillId="6" borderId="1" xfId="0" applyNumberFormat="1" applyFont="1" applyFill="1" applyBorder="1"/>
    <xf numFmtId="2" fontId="0" fillId="6" borderId="1" xfId="0" applyNumberFormat="1" applyFill="1" applyBorder="1" applyAlignment="1"/>
    <xf numFmtId="2" fontId="0" fillId="0" borderId="0" xfId="0" applyNumberFormat="1"/>
    <xf numFmtId="1" fontId="0" fillId="6" borderId="1" xfId="0" applyNumberFormat="1" applyFill="1" applyBorder="1"/>
    <xf numFmtId="2" fontId="0" fillId="9" borderId="1" xfId="0" applyNumberFormat="1" applyFill="1" applyBorder="1"/>
    <xf numFmtId="0" fontId="1" fillId="0" borderId="1" xfId="0" applyFont="1" applyBorder="1" applyAlignment="1">
      <alignment horizontal="center" vertical="center"/>
    </xf>
    <xf numFmtId="164" fontId="0" fillId="5" borderId="2" xfId="0" applyNumberFormat="1" applyFill="1" applyBorder="1"/>
    <xf numFmtId="2" fontId="0" fillId="9" borderId="2" xfId="0" applyNumberFormat="1" applyFill="1" applyBorder="1"/>
    <xf numFmtId="2" fontId="0" fillId="8" borderId="2" xfId="0" applyNumberFormat="1" applyFill="1" applyBorder="1"/>
    <xf numFmtId="0" fontId="1" fillId="0" borderId="1" xfId="0" applyFont="1" applyBorder="1"/>
    <xf numFmtId="2" fontId="1" fillId="0" borderId="1" xfId="0" applyNumberFormat="1" applyFont="1" applyBorder="1"/>
    <xf numFmtId="164" fontId="0" fillId="0" borderId="1" xfId="0" applyNumberFormat="1" applyBorder="1"/>
    <xf numFmtId="2" fontId="0" fillId="0" borderId="1" xfId="0" applyNumberFormat="1" applyBorder="1"/>
    <xf numFmtId="0" fontId="1" fillId="4" borderId="1" xfId="0" applyFont="1" applyFill="1" applyBorder="1"/>
    <xf numFmtId="0" fontId="1" fillId="5" borderId="1" xfId="0" applyFont="1" applyFill="1" applyBorder="1" applyAlignment="1">
      <alignment horizontal="left" vertical="center"/>
    </xf>
    <xf numFmtId="2" fontId="0" fillId="0" borderId="2" xfId="0" applyNumberFormat="1" applyBorder="1"/>
    <xf numFmtId="2" fontId="1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8" borderId="2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increasing Longitudinal G (G)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'Step 1,2,3'!$K$16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1,2,3'!$K$17:$K$27</c:f>
              <c:numCache>
                <c:formatCode>0.00</c:formatCode>
                <c:ptCount val="11"/>
                <c:pt idx="0">
                  <c:v>2168.6484788571433</c:v>
                </c:pt>
                <c:pt idx="1">
                  <c:v>2108.0537905714291</c:v>
                </c:pt>
                <c:pt idx="2">
                  <c:v>2047.4591022857144</c:v>
                </c:pt>
                <c:pt idx="3">
                  <c:v>1986.8644140000001</c:v>
                </c:pt>
                <c:pt idx="4">
                  <c:v>1926.2697257142859</c:v>
                </c:pt>
                <c:pt idx="5">
                  <c:v>1865.6750374285716</c:v>
                </c:pt>
                <c:pt idx="6">
                  <c:v>1805.0803491428574</c:v>
                </c:pt>
                <c:pt idx="7">
                  <c:v>1744.4856608571429</c:v>
                </c:pt>
                <c:pt idx="8">
                  <c:v>1683.8909725714286</c:v>
                </c:pt>
                <c:pt idx="9">
                  <c:v>1623.2962842857144</c:v>
                </c:pt>
                <c:pt idx="10">
                  <c:v>1562.7015960000001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90-4184-AA13-82E527AB4A3F}"/>
            </c:ext>
          </c:extLst>
        </c:ser>
        <c:ser>
          <c:idx val="1"/>
          <c:order val="1"/>
          <c:tx>
            <c:strRef>
              <c:f>'Step 1,2,3'!$L$16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1,2,3'!$L$17:$L$27</c:f>
              <c:numCache>
                <c:formatCode>0.00</c:formatCode>
                <c:ptCount val="11"/>
                <c:pt idx="0">
                  <c:v>2086.9754640000001</c:v>
                </c:pt>
                <c:pt idx="1">
                  <c:v>2028.7570379999997</c:v>
                </c:pt>
                <c:pt idx="2">
                  <c:v>1970.5386119999996</c:v>
                </c:pt>
                <c:pt idx="3">
                  <c:v>1912.3201859999997</c:v>
                </c:pt>
                <c:pt idx="4">
                  <c:v>1854.1017599999998</c:v>
                </c:pt>
                <c:pt idx="5">
                  <c:v>1795.8833339999996</c:v>
                </c:pt>
                <c:pt idx="6">
                  <c:v>1737.6649079999997</c:v>
                </c:pt>
                <c:pt idx="7">
                  <c:v>1679.4464819999996</c:v>
                </c:pt>
                <c:pt idx="8">
                  <c:v>1621.2280559999997</c:v>
                </c:pt>
                <c:pt idx="9">
                  <c:v>1563.0096299999996</c:v>
                </c:pt>
                <c:pt idx="10">
                  <c:v>1504.7912039999997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290-4184-AA13-82E527AB4A3F}"/>
            </c:ext>
          </c:extLst>
        </c:ser>
        <c:ser>
          <c:idx val="2"/>
          <c:order val="2"/>
          <c:tx>
            <c:strRef>
              <c:f>'Step 1,2,3'!$M$16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1,2,3'!$M$17:$M$27</c:f>
              <c:numCache>
                <c:formatCode>0.00</c:formatCode>
                <c:ptCount val="11"/>
                <c:pt idx="0">
                  <c:v>1178.0283211428575</c:v>
                </c:pt>
                <c:pt idx="1">
                  <c:v>1238.6230094285718</c:v>
                </c:pt>
                <c:pt idx="2">
                  <c:v>1299.2176977142863</c:v>
                </c:pt>
                <c:pt idx="3">
                  <c:v>1359.8123860000005</c:v>
                </c:pt>
                <c:pt idx="4">
                  <c:v>1420.4070742857148</c:v>
                </c:pt>
                <c:pt idx="5">
                  <c:v>1481.001762571429</c:v>
                </c:pt>
                <c:pt idx="6">
                  <c:v>1541.5964508571433</c:v>
                </c:pt>
                <c:pt idx="7">
                  <c:v>1602.1911391428578</c:v>
                </c:pt>
                <c:pt idx="8">
                  <c:v>1662.785827428572</c:v>
                </c:pt>
                <c:pt idx="9">
                  <c:v>1723.3805157142863</c:v>
                </c:pt>
                <c:pt idx="10">
                  <c:v>1783.9752040000005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290-4184-AA13-82E527AB4A3F}"/>
            </c:ext>
          </c:extLst>
        </c:ser>
        <c:ser>
          <c:idx val="3"/>
          <c:order val="3"/>
          <c:tx>
            <c:strRef>
              <c:f>'Step 1,2,3'!$N$16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1,2,3'!$N$17:$N$27</c:f>
              <c:numCache>
                <c:formatCode>0.00</c:formatCode>
                <c:ptCount val="11"/>
                <c:pt idx="0">
                  <c:v>1136.4877359999998</c:v>
                </c:pt>
                <c:pt idx="1">
                  <c:v>1194.7061619999999</c:v>
                </c:pt>
                <c:pt idx="2">
                  <c:v>1252.9245880000001</c:v>
                </c:pt>
                <c:pt idx="3">
                  <c:v>1311.143014</c:v>
                </c:pt>
                <c:pt idx="4">
                  <c:v>1369.3614399999999</c:v>
                </c:pt>
                <c:pt idx="5">
                  <c:v>1427.579866</c:v>
                </c:pt>
                <c:pt idx="6">
                  <c:v>1485.7982919999999</c:v>
                </c:pt>
                <c:pt idx="7">
                  <c:v>1544.0167180000001</c:v>
                </c:pt>
                <c:pt idx="8">
                  <c:v>1602.235144</c:v>
                </c:pt>
                <c:pt idx="9">
                  <c:v>1660.4535700000001</c:v>
                </c:pt>
                <c:pt idx="10">
                  <c:v>1718.671996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290-4184-AA13-82E527AB4A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4084136"/>
        <c:axId val="734076920"/>
      </c:scatterChart>
      <c:valAx>
        <c:axId val="734084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Longitudinal 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076920"/>
        <c:crosses val="autoZero"/>
        <c:crossBetween val="midCat"/>
      </c:valAx>
      <c:valAx>
        <c:axId val="734076920"/>
        <c:scaling>
          <c:orientation val="minMax"/>
          <c:max val="2500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084136"/>
        <c:crosses val="autoZero"/>
        <c:crossBetween val="midCat"/>
        <c:majorUnit val="500"/>
        <c:minorUnit val="1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increasing Lateral G (G)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'Step 1,2,3'!$K$31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1,2,3'!$K$32:$K$42</c:f>
              <c:numCache>
                <c:formatCode>0.00</c:formatCode>
                <c:ptCount val="11"/>
                <c:pt idx="0">
                  <c:v>2527.8747960000001</c:v>
                </c:pt>
                <c:pt idx="1">
                  <c:v>2431.3574760000001</c:v>
                </c:pt>
                <c:pt idx="2">
                  <c:v>2334.8401560000002</c:v>
                </c:pt>
                <c:pt idx="3">
                  <c:v>2238.3228360000003</c:v>
                </c:pt>
                <c:pt idx="4">
                  <c:v>2141.8055160000004</c:v>
                </c:pt>
                <c:pt idx="5">
                  <c:v>2045.2881960000002</c:v>
                </c:pt>
                <c:pt idx="6">
                  <c:v>1948.770876</c:v>
                </c:pt>
                <c:pt idx="7">
                  <c:v>1852.2535560000001</c:v>
                </c:pt>
                <c:pt idx="8">
                  <c:v>1755.736236</c:v>
                </c:pt>
                <c:pt idx="9">
                  <c:v>1659.218916</c:v>
                </c:pt>
                <c:pt idx="10">
                  <c:v>1562.7015960000001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F7-4284-924D-36680A604C88}"/>
            </c:ext>
          </c:extLst>
        </c:ser>
        <c:ser>
          <c:idx val="1"/>
          <c:order val="1"/>
          <c:tx>
            <c:strRef>
              <c:f>'Step 1,2,3'!$L$31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1,2,3'!$L$32:$L$42</c:f>
              <c:numCache>
                <c:formatCode>0.00</c:formatCode>
                <c:ptCount val="11"/>
                <c:pt idx="0">
                  <c:v>539.6180039999997</c:v>
                </c:pt>
                <c:pt idx="1">
                  <c:v>636.13532399999974</c:v>
                </c:pt>
                <c:pt idx="2">
                  <c:v>732.65264399999978</c:v>
                </c:pt>
                <c:pt idx="3">
                  <c:v>829.1699639999996</c:v>
                </c:pt>
                <c:pt idx="4">
                  <c:v>925.68728399999975</c:v>
                </c:pt>
                <c:pt idx="5">
                  <c:v>1022.2046039999997</c:v>
                </c:pt>
                <c:pt idx="6">
                  <c:v>1118.7219239999997</c:v>
                </c:pt>
                <c:pt idx="7">
                  <c:v>1215.2392439999996</c:v>
                </c:pt>
                <c:pt idx="8">
                  <c:v>1311.7565639999996</c:v>
                </c:pt>
                <c:pt idx="9">
                  <c:v>1408.2738839999997</c:v>
                </c:pt>
                <c:pt idx="10">
                  <c:v>1504.7912039999997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7F7-4284-924D-36680A604C88}"/>
            </c:ext>
          </c:extLst>
        </c:ser>
        <c:ser>
          <c:idx val="2"/>
          <c:order val="2"/>
          <c:tx>
            <c:strRef>
              <c:f>'Step 1,2,3'!$M$31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1,2,3'!$M$32:$M$42</c:f>
              <c:numCache>
                <c:formatCode>0.00</c:formatCode>
                <c:ptCount val="11"/>
                <c:pt idx="0">
                  <c:v>2872.3620040000001</c:v>
                </c:pt>
                <c:pt idx="1">
                  <c:v>2763.5233240000002</c:v>
                </c:pt>
                <c:pt idx="2">
                  <c:v>2654.6846440000004</c:v>
                </c:pt>
                <c:pt idx="3">
                  <c:v>2545.8459640000005</c:v>
                </c:pt>
                <c:pt idx="4">
                  <c:v>2437.0072840000003</c:v>
                </c:pt>
                <c:pt idx="5">
                  <c:v>2328.1686040000004</c:v>
                </c:pt>
                <c:pt idx="6">
                  <c:v>2219.3299240000001</c:v>
                </c:pt>
                <c:pt idx="7">
                  <c:v>2110.4912440000003</c:v>
                </c:pt>
                <c:pt idx="8">
                  <c:v>2001.6525640000004</c:v>
                </c:pt>
                <c:pt idx="9">
                  <c:v>1892.8138840000006</c:v>
                </c:pt>
                <c:pt idx="10">
                  <c:v>1783.9752040000005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7F7-4284-924D-36680A604C88}"/>
            </c:ext>
          </c:extLst>
        </c:ser>
        <c:ser>
          <c:idx val="3"/>
          <c:order val="3"/>
          <c:tx>
            <c:strRef>
              <c:f>'Step 1,2,3'!$N$31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1,2,3'!$N$32:$N$42</c:f>
              <c:numCache>
                <c:formatCode>0.00</c:formatCode>
                <c:ptCount val="11"/>
                <c:pt idx="0">
                  <c:v>630.28519599999993</c:v>
                </c:pt>
                <c:pt idx="1">
                  <c:v>739.12387599999988</c:v>
                </c:pt>
                <c:pt idx="2">
                  <c:v>847.96255600000006</c:v>
                </c:pt>
                <c:pt idx="3">
                  <c:v>956.80123599999979</c:v>
                </c:pt>
                <c:pt idx="4">
                  <c:v>1065.6399159999999</c:v>
                </c:pt>
                <c:pt idx="5">
                  <c:v>1174.4785960000002</c:v>
                </c:pt>
                <c:pt idx="6">
                  <c:v>1283.317276</c:v>
                </c:pt>
                <c:pt idx="7">
                  <c:v>1392.1559560000001</c:v>
                </c:pt>
                <c:pt idx="8">
                  <c:v>1500.9946360000001</c:v>
                </c:pt>
                <c:pt idx="9">
                  <c:v>1609.833316</c:v>
                </c:pt>
                <c:pt idx="10">
                  <c:v>1718.671996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7F7-4284-924D-36680A604C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1983464"/>
        <c:axId val="731979856"/>
      </c:scatterChart>
      <c:valAx>
        <c:axId val="731983464"/>
        <c:scaling>
          <c:orientation val="minMax"/>
          <c:max val="1.5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Lateral G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979856"/>
        <c:crosses val="autoZero"/>
        <c:crossBetween val="midCat"/>
      </c:valAx>
      <c:valAx>
        <c:axId val="731979856"/>
        <c:scaling>
          <c:orientation val="minMax"/>
          <c:max val="3100"/>
          <c:min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983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increasing velocity (m/s) </a:t>
            </a:r>
          </a:p>
        </c:rich>
      </c:tx>
      <c:layout>
        <c:manualLayout>
          <c:xMode val="edge"/>
          <c:yMode val="edge"/>
          <c:x val="0.12490349318483564"/>
          <c:y val="2.89132415149137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79224504153475E-2"/>
          <c:y val="8.8302722895834337E-2"/>
          <c:w val="0.85693373379873916"/>
          <c:h val="0.8312337890279051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'Step 1,2,3'!$K$46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1,2,3'!$K$47:$K$59</c:f>
              <c:numCache>
                <c:formatCode>0.00</c:formatCode>
                <c:ptCount val="13"/>
                <c:pt idx="0">
                  <c:v>1562.7016800000001</c:v>
                </c:pt>
                <c:pt idx="1">
                  <c:v>1548.9676957500001</c:v>
                </c:pt>
                <c:pt idx="2">
                  <c:v>1536.4279710000001</c:v>
                </c:pt>
                <c:pt idx="3">
                  <c:v>1525.0825057500001</c:v>
                </c:pt>
                <c:pt idx="4">
                  <c:v>1514.9313000000002</c:v>
                </c:pt>
                <c:pt idx="5">
                  <c:v>1505.9743537500001</c:v>
                </c:pt>
                <c:pt idx="6">
                  <c:v>1498.2116670000003</c:v>
                </c:pt>
                <c:pt idx="7">
                  <c:v>1491.6432397500002</c:v>
                </c:pt>
                <c:pt idx="8">
                  <c:v>1486.2690720000001</c:v>
                </c:pt>
                <c:pt idx="9">
                  <c:v>1482.0891637500001</c:v>
                </c:pt>
                <c:pt idx="10">
                  <c:v>1479.1035150000002</c:v>
                </c:pt>
                <c:pt idx="11">
                  <c:v>1477.3121257500002</c:v>
                </c:pt>
                <c:pt idx="12">
                  <c:v>1476.7149960000002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3E-4130-B405-DA629123D4B2}"/>
            </c:ext>
          </c:extLst>
        </c:ser>
        <c:ser>
          <c:idx val="1"/>
          <c:order val="1"/>
          <c:tx>
            <c:strRef>
              <c:f>'Step 1,2,3'!$L$46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1,2,3'!$L$47:$L$59</c:f>
              <c:numCache>
                <c:formatCode>0.00</c:formatCode>
                <c:ptCount val="13"/>
                <c:pt idx="0">
                  <c:v>1504.7912879999997</c:v>
                </c:pt>
                <c:pt idx="1">
                  <c:v>1491.0573037499996</c:v>
                </c:pt>
                <c:pt idx="2">
                  <c:v>1478.5175789999996</c:v>
                </c:pt>
                <c:pt idx="3">
                  <c:v>1467.1721137499997</c:v>
                </c:pt>
                <c:pt idx="4">
                  <c:v>1457.0209079999997</c:v>
                </c:pt>
                <c:pt idx="5">
                  <c:v>1448.0639617499996</c:v>
                </c:pt>
                <c:pt idx="6">
                  <c:v>1440.3012749999998</c:v>
                </c:pt>
                <c:pt idx="7">
                  <c:v>1433.7328477499998</c:v>
                </c:pt>
                <c:pt idx="8">
                  <c:v>1428.3586799999996</c:v>
                </c:pt>
                <c:pt idx="9">
                  <c:v>1424.1787717499997</c:v>
                </c:pt>
                <c:pt idx="10">
                  <c:v>1421.1931229999998</c:v>
                </c:pt>
                <c:pt idx="11">
                  <c:v>1419.4017337499997</c:v>
                </c:pt>
                <c:pt idx="12">
                  <c:v>1418.8046039999997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03E-4130-B405-DA629123D4B2}"/>
            </c:ext>
          </c:extLst>
        </c:ser>
        <c:ser>
          <c:idx val="2"/>
          <c:order val="2"/>
          <c:tx>
            <c:strRef>
              <c:f>'Step 1,2,3'!$M$46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1,2,3'!$M$47:$M$59</c:f>
              <c:numCache>
                <c:formatCode>0.00</c:formatCode>
                <c:ptCount val="13"/>
                <c:pt idx="0">
                  <c:v>1783.9753200000005</c:v>
                </c:pt>
                <c:pt idx="1">
                  <c:v>1765.0093417500004</c:v>
                </c:pt>
                <c:pt idx="2">
                  <c:v>1747.6925790000005</c:v>
                </c:pt>
                <c:pt idx="3">
                  <c:v>1732.0250317500004</c:v>
                </c:pt>
                <c:pt idx="4">
                  <c:v>1718.0067000000004</c:v>
                </c:pt>
                <c:pt idx="5">
                  <c:v>1705.6375837500004</c:v>
                </c:pt>
                <c:pt idx="6">
                  <c:v>1694.9176830000006</c:v>
                </c:pt>
                <c:pt idx="7">
                  <c:v>1685.8469977500004</c:v>
                </c:pt>
                <c:pt idx="8">
                  <c:v>1678.4255280000004</c:v>
                </c:pt>
                <c:pt idx="9">
                  <c:v>1672.6532737500004</c:v>
                </c:pt>
                <c:pt idx="10">
                  <c:v>1668.5302350000004</c:v>
                </c:pt>
                <c:pt idx="11">
                  <c:v>1666.0564117500005</c:v>
                </c:pt>
                <c:pt idx="12">
                  <c:v>1665.2318040000005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03E-4130-B405-DA629123D4B2}"/>
            </c:ext>
          </c:extLst>
        </c:ser>
        <c:ser>
          <c:idx val="3"/>
          <c:order val="3"/>
          <c:tx>
            <c:strRef>
              <c:f>'Step 1,2,3'!$N$46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1,2,3'!$N$47:$N$59</c:f>
              <c:numCache>
                <c:formatCode>0.00</c:formatCode>
                <c:ptCount val="13"/>
                <c:pt idx="0">
                  <c:v>1718.672112</c:v>
                </c:pt>
                <c:pt idx="1">
                  <c:v>1699.7061337499999</c:v>
                </c:pt>
                <c:pt idx="2">
                  <c:v>1682.389371</c:v>
                </c:pt>
                <c:pt idx="3">
                  <c:v>1666.7218237499999</c:v>
                </c:pt>
                <c:pt idx="4">
                  <c:v>1652.7034919999999</c:v>
                </c:pt>
                <c:pt idx="5">
                  <c:v>1640.3343757499999</c:v>
                </c:pt>
                <c:pt idx="6">
                  <c:v>1629.6144749999999</c:v>
                </c:pt>
                <c:pt idx="7">
                  <c:v>1620.5437897499999</c:v>
                </c:pt>
                <c:pt idx="8">
                  <c:v>1613.1223199999999</c:v>
                </c:pt>
                <c:pt idx="9">
                  <c:v>1607.3500657499999</c:v>
                </c:pt>
                <c:pt idx="10">
                  <c:v>1603.2270269999999</c:v>
                </c:pt>
                <c:pt idx="11">
                  <c:v>1600.75320375</c:v>
                </c:pt>
                <c:pt idx="12">
                  <c:v>1599.928596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03E-4130-B405-DA629123D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513520"/>
        <c:axId val="641513848"/>
      </c:scatterChart>
      <c:valAx>
        <c:axId val="641513520"/>
        <c:scaling>
          <c:orientation val="minMax"/>
          <c:max val="32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513848"/>
        <c:crosses val="autoZero"/>
        <c:crossBetween val="midCat"/>
      </c:valAx>
      <c:valAx>
        <c:axId val="641513848"/>
        <c:scaling>
          <c:orientation val="minMax"/>
          <c:max val="1850"/>
          <c:min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5135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corned (with combined Lateral G) against Lat load transfer (N)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0333525644794944E-2"/>
          <c:y val="7.6570697564744564E-2"/>
          <c:w val="0.88858601423946604"/>
          <c:h val="0.82531469681269087"/>
        </c:manualLayout>
      </c:layout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4'!$H$18:$H$108</c:f>
              <c:numCache>
                <c:formatCode>0.00</c:formatCode>
                <c:ptCount val="91"/>
                <c:pt idx="0">
                  <c:v>2527.8748799999998</c:v>
                </c:pt>
                <c:pt idx="1">
                  <c:v>2538.3031107257466</c:v>
                </c:pt>
                <c:pt idx="2">
                  <c:v>2548.4341638048304</c:v>
                </c:pt>
                <c:pt idx="3">
                  <c:v>2558.2649532203427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2585.9262567095434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2618.4333023307022</c:v>
                </c:pt>
                <c:pt idx="11">
                  <c:v>2625.7620458246888</c:v>
                </c:pt>
                <c:pt idx="12">
                  <c:v>2632.7669708331487</c:v>
                </c:pt>
                <c:pt idx="13">
                  <c:v>2639.4459435880658</c:v>
                </c:pt>
                <c:pt idx="14">
                  <c:v>2645.7969296096376</c:v>
                </c:pt>
                <c:pt idx="15">
                  <c:v>2651.8179943259988</c:v>
                </c:pt>
                <c:pt idx="16">
                  <c:v>2657.5073036625099</c:v>
                </c:pt>
                <c:pt idx="17">
                  <c:v>2662.8631246004334</c:v>
                </c:pt>
                <c:pt idx="18">
                  <c:v>2667.8838257048283</c:v>
                </c:pt>
                <c:pt idx="19">
                  <c:v>2672.5678776215013</c:v>
                </c:pt>
                <c:pt idx="20">
                  <c:v>2676.9138535428642</c:v>
                </c:pt>
                <c:pt idx="21">
                  <c:v>2680.9204296425496</c:v>
                </c:pt>
                <c:pt idx="22">
                  <c:v>2684.5863854786662</c:v>
                </c:pt>
                <c:pt idx="23">
                  <c:v>2687.9106043655524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2695.8232357388679</c:v>
                </c:pt>
                <c:pt idx="27">
                  <c:v>2697.7714263356993</c:v>
                </c:pt>
                <c:pt idx="28">
                  <c:v>2699.3738636921303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2702.3179010492668</c:v>
                </c:pt>
                <c:pt idx="33">
                  <c:v>2702.1863613593805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2698.1912082015606</c:v>
                </c:pt>
                <c:pt idx="38">
                  <c:v>2696.3266925618236</c:v>
                </c:pt>
                <c:pt idx="39">
                  <c:v>2694.1168637615883</c:v>
                </c:pt>
                <c:pt idx="40">
                  <c:v>2691.5623949361143</c:v>
                </c:pt>
                <c:pt idx="41">
                  <c:v>2688.6640642013513</c:v>
                </c:pt>
                <c:pt idx="42">
                  <c:v>2685.4227544169185</c:v>
                </c:pt>
                <c:pt idx="43">
                  <c:v>2681.8394529171746</c:v>
                </c:pt>
                <c:pt idx="44">
                  <c:v>2677.9152512104688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2664.1097153384435</c:v>
                </c:pt>
                <c:pt idx="48">
                  <c:v>2658.8348990667619</c:v>
                </c:pt>
                <c:pt idx="49">
                  <c:v>2653.2261899980722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2634.4142960626882</c:v>
                </c:pt>
                <c:pt idx="53">
                  <c:v>2627.4881095559181</c:v>
                </c:pt>
                <c:pt idx="54">
                  <c:v>2620.2375787878877</c:v>
                </c:pt>
                <c:pt idx="55">
                  <c:v>2612.6649123405064</c:v>
                </c:pt>
                <c:pt idx="56">
                  <c:v>2604.7724169213316</c:v>
                </c:pt>
                <c:pt idx="57">
                  <c:v>2596.5624966609253</c:v>
                </c:pt>
                <c:pt idx="58">
                  <c:v>2588.0376523805289</c:v>
                </c:pt>
                <c:pt idx="59">
                  <c:v>2579.2004808302931</c:v>
                </c:pt>
                <c:pt idx="60">
                  <c:v>2570.0536738982796</c:v>
                </c:pt>
                <c:pt idx="61">
                  <c:v>2560.6000177904857</c:v>
                </c:pt>
                <c:pt idx="62">
                  <c:v>2550.8423921821436</c:v>
                </c:pt>
                <c:pt idx="63">
                  <c:v>2540.7837693405368</c:v>
                </c:pt>
                <c:pt idx="64">
                  <c:v>2530.4272132196224</c:v>
                </c:pt>
                <c:pt idx="65">
                  <c:v>2519.775878526722</c:v>
                </c:pt>
                <c:pt idx="66">
                  <c:v>2508.833009761564</c:v>
                </c:pt>
                <c:pt idx="67">
                  <c:v>2497.6019402279808</c:v>
                </c:pt>
                <c:pt idx="68">
                  <c:v>2486.0860910185502</c:v>
                </c:pt>
                <c:pt idx="69">
                  <c:v>2474.2889699724979</c:v>
                </c:pt>
                <c:pt idx="70">
                  <c:v>2462.2141706071748</c:v>
                </c:pt>
                <c:pt idx="71">
                  <c:v>2449.8653710234403</c:v>
                </c:pt>
                <c:pt idx="72">
                  <c:v>2437.2463327852715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2397.8066294936157</c:v>
                </c:pt>
                <c:pt idx="76">
                  <c:v>2384.1458809125447</c:v>
                </c:pt>
                <c:pt idx="77">
                  <c:v>2370.2349124703678</c:v>
                </c:pt>
                <c:pt idx="78">
                  <c:v>2356.0779615828301</c:v>
                </c:pt>
                <c:pt idx="79">
                  <c:v>2341.679340594314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2297.0776766544673</c:v>
                </c:pt>
                <c:pt idx="83">
                  <c:v>2281.7569508351576</c:v>
                </c:pt>
                <c:pt idx="84">
                  <c:v>2266.2171938147062</c:v>
                </c:pt>
                <c:pt idx="85">
                  <c:v>2250.46313915364</c:v>
                </c:pt>
                <c:pt idx="86">
                  <c:v>2234.4995856896203</c:v>
                </c:pt>
                <c:pt idx="87">
                  <c:v>2218.3313960756755</c:v>
                </c:pt>
                <c:pt idx="88">
                  <c:v>2201.9634952989854</c:v>
                </c:pt>
                <c:pt idx="89">
                  <c:v>2185.400869180688</c:v>
                </c:pt>
                <c:pt idx="90">
                  <c:v>2168.6485628571431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8CF-4389-AC36-D32955864A37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4'!$I$18:$I$108</c:f>
              <c:numCache>
                <c:formatCode>0.00</c:formatCode>
                <c:ptCount val="91"/>
                <c:pt idx="0">
                  <c:v>539.61808799999972</c:v>
                </c:pt>
                <c:pt idx="1">
                  <c:v>549.92560488019024</c:v>
                </c:pt>
                <c:pt idx="2">
                  <c:v>560.5239830974507</c:v>
                </c:pt>
                <c:pt idx="3">
                  <c:v>571.40999428310715</c:v>
                </c:pt>
                <c:pt idx="4">
                  <c:v>582.58032245269726</c:v>
                </c:pt>
                <c:pt idx="5">
                  <c:v>594.03156501605156</c:v>
                </c:pt>
                <c:pt idx="6">
                  <c:v>605.76023381375433</c:v>
                </c:pt>
                <c:pt idx="7">
                  <c:v>617.76275617967144</c:v>
                </c:pt>
                <c:pt idx="8">
                  <c:v>630.03547602921935</c:v>
                </c:pt>
                <c:pt idx="9">
                  <c:v>642.57465497304349</c:v>
                </c:pt>
                <c:pt idx="10">
                  <c:v>655.37647345576784</c:v>
                </c:pt>
                <c:pt idx="11">
                  <c:v>668.43703191946804</c:v>
                </c:pt>
                <c:pt idx="12">
                  <c:v>681.75235199151632</c:v>
                </c:pt>
                <c:pt idx="13">
                  <c:v>695.31837769642982</c:v>
                </c:pt>
                <c:pt idx="14">
                  <c:v>709.13097669136209</c:v>
                </c:pt>
                <c:pt idx="15">
                  <c:v>723.18594152485309</c:v>
                </c:pt>
                <c:pt idx="16">
                  <c:v>737.47899091846193</c:v>
                </c:pt>
                <c:pt idx="17">
                  <c:v>752.0057710708827</c:v>
                </c:pt>
                <c:pt idx="18">
                  <c:v>766.76185698415725</c:v>
                </c:pt>
                <c:pt idx="19">
                  <c:v>781.74275381157054</c:v>
                </c:pt>
                <c:pt idx="20">
                  <c:v>796.94389822682638</c:v>
                </c:pt>
                <c:pt idx="21">
                  <c:v>812.36065981407876</c:v>
                </c:pt>
                <c:pt idx="22">
                  <c:v>827.9883424784025</c:v>
                </c:pt>
                <c:pt idx="23">
                  <c:v>843.82218587626971</c:v>
                </c:pt>
                <c:pt idx="24">
                  <c:v>859.85736686559505</c:v>
                </c:pt>
                <c:pt idx="25">
                  <c:v>876.08900097491323</c:v>
                </c:pt>
                <c:pt idx="26">
                  <c:v>892.51214389123493</c:v>
                </c:pt>
                <c:pt idx="27">
                  <c:v>909.12179296613351</c:v>
                </c:pt>
                <c:pt idx="28">
                  <c:v>925.91288873959945</c:v>
                </c:pt>
                <c:pt idx="29">
                  <c:v>942.88031648120125</c:v>
                </c:pt>
                <c:pt idx="30">
                  <c:v>960.01890774808101</c:v>
                </c:pt>
                <c:pt idx="31">
                  <c:v>977.32344195931432</c:v>
                </c:pt>
                <c:pt idx="32">
                  <c:v>994.78864798614723</c:v>
                </c:pt>
                <c:pt idx="33">
                  <c:v>1012.4092057576349</c:v>
                </c:pt>
                <c:pt idx="34">
                  <c:v>1030.1797478811864</c:v>
                </c:pt>
                <c:pt idx="35">
                  <c:v>1048.0948612775228</c:v>
                </c:pt>
                <c:pt idx="36">
                  <c:v>1066.1490888295566</c:v>
                </c:pt>
                <c:pt idx="37">
                  <c:v>1084.3369310446801</c:v>
                </c:pt>
                <c:pt idx="38">
                  <c:v>1102.6528477299651</c:v>
                </c:pt>
                <c:pt idx="39">
                  <c:v>1121.0912596797589</c:v>
                </c:pt>
                <c:pt idx="40">
                  <c:v>1139.6465503751645</c:v>
                </c:pt>
                <c:pt idx="41">
                  <c:v>1158.3130676948872</c:v>
                </c:pt>
                <c:pt idx="42">
                  <c:v>1177.0851256369247</c:v>
                </c:pt>
                <c:pt idx="43">
                  <c:v>1195.9570060505789</c:v>
                </c:pt>
                <c:pt idx="44">
                  <c:v>1214.9229603782599</c:v>
                </c:pt>
                <c:pt idx="45">
                  <c:v>1233.977211406552</c:v>
                </c:pt>
                <c:pt idx="46">
                  <c:v>1253.1139550260093</c:v>
                </c:pt>
                <c:pt idx="47">
                  <c:v>1272.3273619991435</c:v>
                </c:pt>
                <c:pt idx="48">
                  <c:v>1291.6115797360662</c:v>
                </c:pt>
                <c:pt idx="49">
                  <c:v>1310.9607340772443</c:v>
                </c:pt>
                <c:pt idx="50">
                  <c:v>1330.3689310828258</c:v>
                </c:pt>
                <c:pt idx="51">
                  <c:v>1349.8302588279919</c:v>
                </c:pt>
                <c:pt idx="52">
                  <c:v>1369.3387892037849</c:v>
                </c:pt>
                <c:pt idx="53">
                  <c:v>1388.8885797228691</c:v>
                </c:pt>
                <c:pt idx="54">
                  <c:v>1408.4736753296688</c:v>
                </c:pt>
                <c:pt idx="55">
                  <c:v>1428.088110214338</c:v>
                </c:pt>
                <c:pt idx="56">
                  <c:v>1447.7259096300013</c:v>
                </c:pt>
                <c:pt idx="57">
                  <c:v>1467.3810917127205</c:v>
                </c:pt>
                <c:pt idx="58">
                  <c:v>1487.0476693036296</c:v>
                </c:pt>
                <c:pt idx="59">
                  <c:v>1506.7196517726798</c:v>
                </c:pt>
                <c:pt idx="60">
                  <c:v>1526.3910468434442</c:v>
                </c:pt>
                <c:pt idx="61">
                  <c:v>1546.0558624184237</c:v>
                </c:pt>
                <c:pt idx="62">
                  <c:v>1565.7081084042961</c:v>
                </c:pt>
                <c:pt idx="63">
                  <c:v>1585.3417985365591</c:v>
                </c:pt>
                <c:pt idx="64">
                  <c:v>1604.9509522030025</c:v>
                </c:pt>
                <c:pt idx="65">
                  <c:v>1624.5295962654609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1683.0228897465779</c:v>
                </c:pt>
                <c:pt idx="69">
                  <c:v>1702.4199771106814</c:v>
                </c:pt>
                <c:pt idx="70">
                  <c:v>1721.75686486161</c:v>
                </c:pt>
                <c:pt idx="71">
                  <c:v>1741.0276627960338</c:v>
                </c:pt>
                <c:pt idx="72">
                  <c:v>1760.2265008422216</c:v>
                </c:pt>
                <c:pt idx="73">
                  <c:v>1779.3475308481213</c:v>
                </c:pt>
                <c:pt idx="74">
                  <c:v>1798.3849283627633</c:v>
                </c:pt>
                <c:pt idx="75">
                  <c:v>1817.3328944104451</c:v>
                </c:pt>
                <c:pt idx="76">
                  <c:v>1836.185657257156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</c:v>
                </c:pt>
                <c:pt idx="80">
                  <c:v>1910.530293616715</c:v>
                </c:pt>
                <c:pt idx="81">
                  <c:v>1928.8215404668401</c:v>
                </c:pt>
                <c:pt idx="82">
                  <c:v>1946.9836235943906</c:v>
                </c:pt>
                <c:pt idx="83">
                  <c:v>1965.0110106529055</c:v>
                </c:pt>
                <c:pt idx="84">
                  <c:v>1982.8982103256517</c:v>
                </c:pt>
                <c:pt idx="85">
                  <c:v>2000.6397739983322</c:v>
                </c:pt>
                <c:pt idx="86">
                  <c:v>2018.2302974187849</c:v>
                </c:pt>
                <c:pt idx="87">
                  <c:v>2035.6644223431736</c:v>
                </c:pt>
                <c:pt idx="88">
                  <c:v>2052.9368381681575</c:v>
                </c:pt>
                <c:pt idx="89">
                  <c:v>2070.0422835485556</c:v>
                </c:pt>
                <c:pt idx="90">
                  <c:v>2086.9755479999999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8CF-4389-AC36-D32955864A37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4'!$J$18:$J$108</c:f>
              <c:numCache>
                <c:formatCode>0.00</c:formatCode>
                <c:ptCount val="91"/>
                <c:pt idx="0">
                  <c:v>2872.3621200000002</c:v>
                </c:pt>
                <c:pt idx="1">
                  <c:v>2861.6211221396129</c:v>
                </c:pt>
                <c:pt idx="2">
                  <c:v>2850.5518629285039</c:v>
                </c:pt>
                <c:pt idx="3">
                  <c:v>2839.1577141702605</c:v>
                </c:pt>
                <c:pt idx="4">
                  <c:v>2827.4421466329713</c:v>
                </c:pt>
                <c:pt idx="5">
                  <c:v>2815.4087289919989</c:v>
                </c:pt>
                <c:pt idx="6">
                  <c:v>2803.0611267429285</c:v>
                </c:pt>
                <c:pt idx="7">
                  <c:v>2790.4031010850181</c:v>
                </c:pt>
                <c:pt idx="8">
                  <c:v>2777.4385077755041</c:v>
                </c:pt>
                <c:pt idx="9">
                  <c:v>2764.1712959551</c:v>
                </c:pt>
                <c:pt idx="10">
                  <c:v>2750.6055069450476</c:v>
                </c:pt>
                <c:pt idx="11">
                  <c:v>2736.7452730160962</c:v>
                </c:pt>
                <c:pt idx="12">
                  <c:v>2722.5948161297656</c:v>
                </c:pt>
                <c:pt idx="13">
                  <c:v>2708.1584466523027</c:v>
                </c:pt>
                <c:pt idx="14">
                  <c:v>2693.4405620416983</c:v>
                </c:pt>
                <c:pt idx="15">
                  <c:v>2678.4456455081809</c:v>
                </c:pt>
                <c:pt idx="16">
                  <c:v>2663.1782646485849</c:v>
                </c:pt>
                <c:pt idx="17">
                  <c:v>2647.6430700550181</c:v>
                </c:pt>
                <c:pt idx="18">
                  <c:v>2631.8447938982481</c:v>
                </c:pt>
                <c:pt idx="19">
                  <c:v>2615.7882484862325</c:v>
                </c:pt>
                <c:pt idx="20">
                  <c:v>2599.4783247982468</c:v>
                </c:pt>
                <c:pt idx="21">
                  <c:v>2582.9199909950444</c:v>
                </c:pt>
                <c:pt idx="22">
                  <c:v>2566.1182909055065</c:v>
                </c:pt>
                <c:pt idx="23">
                  <c:v>2549.0783424902415</c:v>
                </c:pt>
                <c:pt idx="24">
                  <c:v>2531.8053362826072</c:v>
                </c:pt>
                <c:pt idx="25">
                  <c:v>2514.3045338076204</c:v>
                </c:pt>
                <c:pt idx="26">
                  <c:v>2496.5812659792505</c:v>
                </c:pt>
                <c:pt idx="27">
                  <c:v>2478.640931476566</c:v>
                </c:pt>
                <c:pt idx="28">
                  <c:v>2460.4889950992488</c:v>
                </c:pt>
                <c:pt idx="29">
                  <c:v>2442.1309861029613</c:v>
                </c:pt>
                <c:pt idx="30">
                  <c:v>2423.5724965150821</c:v>
                </c:pt>
                <c:pt idx="31">
                  <c:v>2404.8191794313193</c:v>
                </c:pt>
                <c:pt idx="32">
                  <c:v>2385.8767472937243</c:v>
                </c:pt>
                <c:pt idx="33">
                  <c:v>2366.7509701506251</c:v>
                </c:pt>
                <c:pt idx="34">
                  <c:v>2347.4476738990156</c:v>
                </c:pt>
                <c:pt idx="35">
                  <c:v>2327.9727385099295</c:v>
                </c:pt>
                <c:pt idx="36">
                  <c:v>2308.3320962373436</c:v>
                </c:pt>
                <c:pt idx="37">
                  <c:v>2288.5317298111586</c:v>
                </c:pt>
                <c:pt idx="38">
                  <c:v>2268.5776706147967</c:v>
                </c:pt>
                <c:pt idx="39">
                  <c:v>2248.4759968479893</c:v>
                </c:pt>
                <c:pt idx="40">
                  <c:v>2228.2328316752946</c:v>
                </c:pt>
                <c:pt idx="41">
                  <c:v>2207.854341360925</c:v>
                </c:pt>
                <c:pt idx="42">
                  <c:v>2187.34673339044</c:v>
                </c:pt>
                <c:pt idx="43">
                  <c:v>2166.7162545798901</c:v>
                </c:pt>
                <c:pt idx="44">
                  <c:v>2145.9691891729722</c:v>
                </c:pt>
                <c:pt idx="45">
                  <c:v>2125.111856926791</c:v>
                </c:pt>
                <c:pt idx="46">
                  <c:v>2104.1506111867975</c:v>
                </c:pt>
                <c:pt idx="47">
                  <c:v>2083.091836951502</c:v>
                </c:pt>
                <c:pt idx="48">
                  <c:v>2061.9419489275351</c:v>
                </c:pt>
                <c:pt idx="49">
                  <c:v>2040.7073895756744</c:v>
                </c:pt>
                <c:pt idx="50">
                  <c:v>2019.3946271484015</c:v>
                </c:pt>
                <c:pt idx="51">
                  <c:v>1998.0101537196131</c:v>
                </c:pt>
                <c:pt idx="52">
                  <c:v>1976.5604832070712</c:v>
                </c:pt>
                <c:pt idx="53">
                  <c:v>1955.0521493882027</c:v>
                </c:pt>
                <c:pt idx="54">
                  <c:v>1933.4917039098439</c:v>
                </c:pt>
                <c:pt idx="55">
                  <c:v>1911.8857142925485</c:v>
                </c:pt>
                <c:pt idx="56">
                  <c:v>1890.2407619300554</c:v>
                </c:pt>
                <c:pt idx="57">
                  <c:v>1868.5634400845342</c:v>
                </c:pt>
                <c:pt idx="58">
                  <c:v>1846.860351878212</c:v>
                </c:pt>
                <c:pt idx="59">
                  <c:v>1825.1381082819985</c:v>
                </c:pt>
                <c:pt idx="60">
                  <c:v>1803.4033261017214</c:v>
                </c:pt>
                <c:pt idx="61">
                  <c:v>1781.6626259625828</c:v>
                </c:pt>
                <c:pt idx="62">
                  <c:v>1759.9226302924508</c:v>
                </c:pt>
                <c:pt idx="63">
                  <c:v>1738.1899613046076</c:v>
                </c:pt>
                <c:pt idx="64">
                  <c:v>1716.4712389805559</c:v>
                </c:pt>
                <c:pt idx="65">
                  <c:v>1694.7730790535095</c:v>
                </c:pt>
                <c:pt idx="66">
                  <c:v>1673.1020909931767</c:v>
                </c:pt>
                <c:pt idx="67">
                  <c:v>1651.464875992453</c:v>
                </c:pt>
                <c:pt idx="68">
                  <c:v>1629.8680249566305</c:v>
                </c:pt>
                <c:pt idx="69">
                  <c:v>1608.31811649575</c:v>
                </c:pt>
                <c:pt idx="70">
                  <c:v>1586.821714920686</c:v>
                </c:pt>
                <c:pt idx="71">
                  <c:v>1565.3853682435993</c:v>
                </c:pt>
                <c:pt idx="72">
                  <c:v>1544.0156061833459</c:v>
                </c:pt>
                <c:pt idx="73">
                  <c:v>1522.7189381764629</c:v>
                </c:pt>
                <c:pt idx="74">
                  <c:v>1501.5018513943305</c:v>
                </c:pt>
                <c:pt idx="75">
                  <c:v>1480.3708087671175</c:v>
                </c:pt>
                <c:pt idx="76">
                  <c:v>1459.3322470151093</c:v>
                </c:pt>
                <c:pt idx="77">
                  <c:v>1438.3925746880204</c:v>
                </c:pt>
                <c:pt idx="78">
                  <c:v>1417.5581702128884</c:v>
                </c:pt>
                <c:pt idx="79">
                  <c:v>1396.8353799511442</c:v>
                </c:pt>
                <c:pt idx="80">
                  <c:v>1376.2305162654479</c:v>
                </c:pt>
                <c:pt idx="81">
                  <c:v>1355.7498555968814</c:v>
                </c:pt>
                <c:pt idx="82">
                  <c:v>1335.3996365530857</c:v>
                </c:pt>
                <c:pt idx="83">
                  <c:v>1315.1860580079181</c:v>
                </c:pt>
                <c:pt idx="84">
                  <c:v>1295.1152772132166</c:v>
                </c:pt>
                <c:pt idx="85">
                  <c:v>1275.1934079232415</c:v>
                </c:pt>
                <c:pt idx="86">
                  <c:v>1255.4265185323661</c:v>
                </c:pt>
                <c:pt idx="87">
                  <c:v>1235.8206302265853</c:v>
                </c:pt>
                <c:pt idx="88">
                  <c:v>1216.3817151494031</c:v>
                </c:pt>
                <c:pt idx="89">
                  <c:v>1197.1156945826608</c:v>
                </c:pt>
                <c:pt idx="90">
                  <c:v>1178.0284371428575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8CF-4389-AC36-D32955864A37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4'!$K$18:$K$108</c:f>
              <c:numCache>
                <c:formatCode>0.00</c:formatCode>
                <c:ptCount val="91"/>
                <c:pt idx="0">
                  <c:v>630.28531199999998</c:v>
                </c:pt>
                <c:pt idx="1">
                  <c:v>620.29056225445061</c:v>
                </c:pt>
                <c:pt idx="2">
                  <c:v>610.63039016921482</c:v>
                </c:pt>
                <c:pt idx="3">
                  <c:v>601.30773832628984</c:v>
                </c:pt>
                <c:pt idx="4">
                  <c:v>592.32544649573742</c:v>
                </c:pt>
                <c:pt idx="5">
                  <c:v>583.68625077066315</c:v>
                </c:pt>
                <c:pt idx="6">
                  <c:v>575.39278273377431</c:v>
                </c:pt>
                <c:pt idx="7">
                  <c:v>567.44756865577506</c:v>
                </c:pt>
                <c:pt idx="8">
                  <c:v>559.85302872584123</c:v>
                </c:pt>
                <c:pt idx="9">
                  <c:v>552.61147631440531</c:v>
                </c:pt>
                <c:pt idx="10">
                  <c:v>545.72511726848234</c:v>
                </c:pt>
                <c:pt idx="11">
                  <c:v>539.19604923974691</c:v>
                </c:pt>
                <c:pt idx="12">
                  <c:v>533.02626104556964</c:v>
                </c:pt>
                <c:pt idx="13">
                  <c:v>527.21763206320225</c:v>
                </c:pt>
                <c:pt idx="14">
                  <c:v>521.77193165730262</c:v>
                </c:pt>
                <c:pt idx="15">
                  <c:v>516.69081864096734</c:v>
                </c:pt>
                <c:pt idx="16">
                  <c:v>511.97584077044371</c:v>
                </c:pt>
                <c:pt idx="17">
                  <c:v>507.6284342736659</c:v>
                </c:pt>
                <c:pt idx="18">
                  <c:v>503.64992341276707</c:v>
                </c:pt>
                <c:pt idx="19">
                  <c:v>500.0415200806957</c:v>
                </c:pt>
                <c:pt idx="20">
                  <c:v>496.80432343206303</c:v>
                </c:pt>
                <c:pt idx="21">
                  <c:v>493.93931954832749</c:v>
                </c:pt>
                <c:pt idx="22">
                  <c:v>491.44738113742511</c:v>
                </c:pt>
                <c:pt idx="23">
                  <c:v>489.32926726793693</c:v>
                </c:pt>
                <c:pt idx="24">
                  <c:v>487.58562313786513</c:v>
                </c:pt>
                <c:pt idx="25">
                  <c:v>486.21697987810376</c:v>
                </c:pt>
                <c:pt idx="26">
                  <c:v>485.22375439064717</c:v>
                </c:pt>
                <c:pt idx="27">
                  <c:v>484.60624922160139</c:v>
                </c:pt>
                <c:pt idx="28">
                  <c:v>484.36465246902219</c:v>
                </c:pt>
                <c:pt idx="29">
                  <c:v>484.49903772562118</c:v>
                </c:pt>
                <c:pt idx="30">
                  <c:v>485.00936405634695</c:v>
                </c:pt>
                <c:pt idx="31">
                  <c:v>485.89547601085587</c:v>
                </c:pt>
                <c:pt idx="32">
                  <c:v>487.1571036708624</c:v>
                </c:pt>
                <c:pt idx="33">
                  <c:v>488.79386273235963</c:v>
                </c:pt>
                <c:pt idx="34">
                  <c:v>490.80525462268224</c:v>
                </c:pt>
                <c:pt idx="35">
                  <c:v>493.19066665237523</c:v>
                </c:pt>
                <c:pt idx="36">
                  <c:v>495.94937220182624</c:v>
                </c:pt>
                <c:pt idx="37">
                  <c:v>499.08053094260089</c:v>
                </c:pt>
                <c:pt idx="38">
                  <c:v>502.58318909341483</c:v>
                </c:pt>
                <c:pt idx="39">
                  <c:v>506.45627971066381</c:v>
                </c:pt>
                <c:pt idx="40">
                  <c:v>510.69862301342681</c:v>
                </c:pt>
                <c:pt idx="41">
                  <c:v>515.30892674283677</c:v>
                </c:pt>
                <c:pt idx="42">
                  <c:v>520.28578655571698</c:v>
                </c:pt>
                <c:pt idx="43">
                  <c:v>525.62768645235701</c:v>
                </c:pt>
                <c:pt idx="44">
                  <c:v>531.33299923829941</c:v>
                </c:pt>
                <c:pt idx="45">
                  <c:v>537.39998702000116</c:v>
                </c:pt>
                <c:pt idx="46">
                  <c:v>543.82680173421204</c:v>
                </c:pt>
                <c:pt idx="47">
                  <c:v>550.61148571091189</c:v>
                </c:pt>
                <c:pt idx="48">
                  <c:v>557.75197226963655</c:v>
                </c:pt>
                <c:pt idx="49">
                  <c:v>565.24608634900937</c:v>
                </c:pt>
                <c:pt idx="50">
                  <c:v>573.09154516928413</c:v>
                </c:pt>
                <c:pt idx="51">
                  <c:v>581.2859589277034</c:v>
                </c:pt>
                <c:pt idx="52">
                  <c:v>589.82683152645609</c:v>
                </c:pt>
                <c:pt idx="53">
                  <c:v>598.71156133301031</c:v>
                </c:pt>
                <c:pt idx="54">
                  <c:v>607.93744197259946</c:v>
                </c:pt>
                <c:pt idx="55">
                  <c:v>617.50166315260708</c:v>
                </c:pt>
                <c:pt idx="56">
                  <c:v>627.40131151861169</c:v>
                </c:pt>
                <c:pt idx="57">
                  <c:v>637.63337154182022</c:v>
                </c:pt>
                <c:pt idx="58">
                  <c:v>648.19472643762992</c:v>
                </c:pt>
                <c:pt idx="59">
                  <c:v>659.08215911502896</c:v>
                </c:pt>
                <c:pt idx="60">
                  <c:v>670.29235315655524</c:v>
                </c:pt>
                <c:pt idx="61">
                  <c:v>681.82189382850834</c:v>
                </c:pt>
                <c:pt idx="62">
                  <c:v>693.66726912110937</c:v>
                </c:pt>
                <c:pt idx="63">
                  <c:v>705.82487081829674</c:v>
                </c:pt>
                <c:pt idx="64">
                  <c:v>718.29099559681924</c:v>
                </c:pt>
                <c:pt idx="65">
                  <c:v>731.06184615430811</c:v>
                </c:pt>
                <c:pt idx="66">
                  <c:v>744.13353236596879</c:v>
                </c:pt>
                <c:pt idx="67">
                  <c:v>757.50207246955313</c:v>
                </c:pt>
                <c:pt idx="68">
                  <c:v>771.16339427824164</c:v>
                </c:pt>
                <c:pt idx="69">
                  <c:v>785.11333642107138</c:v>
                </c:pt>
                <c:pt idx="70">
                  <c:v>799.34764961052929</c:v>
                </c:pt>
                <c:pt idx="71">
                  <c:v>813.86199793692685</c:v>
                </c:pt>
                <c:pt idx="72">
                  <c:v>828.65196018916095</c:v>
                </c:pt>
                <c:pt idx="73">
                  <c:v>843.71303120145535</c:v>
                </c:pt>
                <c:pt idx="74">
                  <c:v>859.04062322567961</c:v>
                </c:pt>
                <c:pt idx="75">
                  <c:v>874.63006732882184</c:v>
                </c:pt>
                <c:pt idx="76">
                  <c:v>890.47661481519003</c:v>
                </c:pt>
                <c:pt idx="77">
                  <c:v>906.57543867291054</c:v>
                </c:pt>
                <c:pt idx="78">
                  <c:v>922.92163504428322</c:v>
                </c:pt>
                <c:pt idx="79">
                  <c:v>939.51022471954491</c:v>
                </c:pt>
                <c:pt idx="80">
                  <c:v>956.33615465358309</c:v>
                </c:pt>
                <c:pt idx="81">
                  <c:v>973.39429950514295</c:v>
                </c:pt>
                <c:pt idx="82">
                  <c:v>990.67946319805719</c:v>
                </c:pt>
                <c:pt idx="83">
                  <c:v>1008.1863805040196</c:v>
                </c:pt>
                <c:pt idx="84">
                  <c:v>1025.9097186464255</c:v>
                </c:pt>
                <c:pt idx="85">
                  <c:v>1043.8440789247866</c:v>
                </c:pt>
                <c:pt idx="86">
                  <c:v>1061.983998359229</c:v>
                </c:pt>
                <c:pt idx="87">
                  <c:v>1080.3239513545659</c:v>
                </c:pt>
                <c:pt idx="88">
                  <c:v>1098.8583513834542</c:v>
                </c:pt>
                <c:pt idx="89">
                  <c:v>1117.5815526880961</c:v>
                </c:pt>
                <c:pt idx="90">
                  <c:v>1136.4878519999997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8CF-4389-AC36-D32955864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6384704"/>
        <c:axId val="719754256"/>
      </c:scatterChart>
      <c:valAx>
        <c:axId val="716384704"/>
        <c:scaling>
          <c:orientation val="minMax"/>
          <c:max val="22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Lateral load transfer (N)</a:t>
                </a:r>
              </a:p>
            </c:rich>
          </c:tx>
          <c:layout>
            <c:manualLayout>
              <c:xMode val="edge"/>
              <c:yMode val="edge"/>
              <c:x val="0.31684882543209064"/>
              <c:y val="0.92672359522735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754256"/>
        <c:crosses val="autoZero"/>
        <c:crossBetween val="midCat"/>
      </c:valAx>
      <c:valAx>
        <c:axId val="719754256"/>
        <c:scaling>
          <c:orientation val="minMax"/>
          <c:max val="3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layout>
            <c:manualLayout>
              <c:xMode val="edge"/>
              <c:yMode val="edge"/>
              <c:x val="1.5635333809483884E-2"/>
              <c:y val="0.467089163264389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84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on each corner (with Conbined Longitudinal G) against Long load transfer (N)</a:t>
            </a:r>
            <a:endParaRPr lang="en-GB"/>
          </a:p>
        </c:rich>
      </c:tx>
      <c:layout>
        <c:manualLayout>
          <c:xMode val="edge"/>
          <c:yMode val="edge"/>
          <c:x val="0.10239324197480611"/>
          <c:y val="2.86919263605157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4823231283630548E-2"/>
          <c:y val="8.5606565002159546E-2"/>
          <c:w val="0.8953845416530789"/>
          <c:h val="0.81222857902255896"/>
        </c:manualLayout>
      </c:layout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4'!$H$18:$H$108</c:f>
              <c:numCache>
                <c:formatCode>0.00</c:formatCode>
                <c:ptCount val="91"/>
                <c:pt idx="0">
                  <c:v>2527.8748799999998</c:v>
                </c:pt>
                <c:pt idx="1">
                  <c:v>2538.3031107257466</c:v>
                </c:pt>
                <c:pt idx="2">
                  <c:v>2548.4341638048304</c:v>
                </c:pt>
                <c:pt idx="3">
                  <c:v>2558.2649532203427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2585.9262567095434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2618.4333023307022</c:v>
                </c:pt>
                <c:pt idx="11">
                  <c:v>2625.7620458246888</c:v>
                </c:pt>
                <c:pt idx="12">
                  <c:v>2632.7669708331487</c:v>
                </c:pt>
                <c:pt idx="13">
                  <c:v>2639.4459435880658</c:v>
                </c:pt>
                <c:pt idx="14">
                  <c:v>2645.7969296096376</c:v>
                </c:pt>
                <c:pt idx="15">
                  <c:v>2651.8179943259988</c:v>
                </c:pt>
                <c:pt idx="16">
                  <c:v>2657.5073036625099</c:v>
                </c:pt>
                <c:pt idx="17">
                  <c:v>2662.8631246004334</c:v>
                </c:pt>
                <c:pt idx="18">
                  <c:v>2667.8838257048283</c:v>
                </c:pt>
                <c:pt idx="19">
                  <c:v>2672.5678776215013</c:v>
                </c:pt>
                <c:pt idx="20">
                  <c:v>2676.9138535428642</c:v>
                </c:pt>
                <c:pt idx="21">
                  <c:v>2680.9204296425496</c:v>
                </c:pt>
                <c:pt idx="22">
                  <c:v>2684.5863854786662</c:v>
                </c:pt>
                <c:pt idx="23">
                  <c:v>2687.9106043655524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2695.8232357388679</c:v>
                </c:pt>
                <c:pt idx="27">
                  <c:v>2697.7714263356993</c:v>
                </c:pt>
                <c:pt idx="28">
                  <c:v>2699.3738636921303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2702.3179010492668</c:v>
                </c:pt>
                <c:pt idx="33">
                  <c:v>2702.1863613593805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2698.1912082015606</c:v>
                </c:pt>
                <c:pt idx="38">
                  <c:v>2696.3266925618236</c:v>
                </c:pt>
                <c:pt idx="39">
                  <c:v>2694.1168637615883</c:v>
                </c:pt>
                <c:pt idx="40">
                  <c:v>2691.5623949361143</c:v>
                </c:pt>
                <c:pt idx="41">
                  <c:v>2688.6640642013513</c:v>
                </c:pt>
                <c:pt idx="42">
                  <c:v>2685.4227544169185</c:v>
                </c:pt>
                <c:pt idx="43">
                  <c:v>2681.8394529171746</c:v>
                </c:pt>
                <c:pt idx="44">
                  <c:v>2677.9152512104688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2664.1097153384435</c:v>
                </c:pt>
                <c:pt idx="48">
                  <c:v>2658.8348990667619</c:v>
                </c:pt>
                <c:pt idx="49">
                  <c:v>2653.2261899980722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2634.4142960626882</c:v>
                </c:pt>
                <c:pt idx="53">
                  <c:v>2627.4881095559181</c:v>
                </c:pt>
                <c:pt idx="54">
                  <c:v>2620.2375787878877</c:v>
                </c:pt>
                <c:pt idx="55">
                  <c:v>2612.6649123405064</c:v>
                </c:pt>
                <c:pt idx="56">
                  <c:v>2604.7724169213316</c:v>
                </c:pt>
                <c:pt idx="57">
                  <c:v>2596.5624966609253</c:v>
                </c:pt>
                <c:pt idx="58">
                  <c:v>2588.0376523805289</c:v>
                </c:pt>
                <c:pt idx="59">
                  <c:v>2579.2004808302931</c:v>
                </c:pt>
                <c:pt idx="60">
                  <c:v>2570.0536738982796</c:v>
                </c:pt>
                <c:pt idx="61">
                  <c:v>2560.6000177904857</c:v>
                </c:pt>
                <c:pt idx="62">
                  <c:v>2550.8423921821436</c:v>
                </c:pt>
                <c:pt idx="63">
                  <c:v>2540.7837693405368</c:v>
                </c:pt>
                <c:pt idx="64">
                  <c:v>2530.4272132196224</c:v>
                </c:pt>
                <c:pt idx="65">
                  <c:v>2519.775878526722</c:v>
                </c:pt>
                <c:pt idx="66">
                  <c:v>2508.833009761564</c:v>
                </c:pt>
                <c:pt idx="67">
                  <c:v>2497.6019402279808</c:v>
                </c:pt>
                <c:pt idx="68">
                  <c:v>2486.0860910185502</c:v>
                </c:pt>
                <c:pt idx="69">
                  <c:v>2474.2889699724979</c:v>
                </c:pt>
                <c:pt idx="70">
                  <c:v>2462.2141706071748</c:v>
                </c:pt>
                <c:pt idx="71">
                  <c:v>2449.8653710234403</c:v>
                </c:pt>
                <c:pt idx="72">
                  <c:v>2437.2463327852715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2397.8066294936157</c:v>
                </c:pt>
                <c:pt idx="76">
                  <c:v>2384.1458809125447</c:v>
                </c:pt>
                <c:pt idx="77">
                  <c:v>2370.2349124703678</c:v>
                </c:pt>
                <c:pt idx="78">
                  <c:v>2356.0779615828301</c:v>
                </c:pt>
                <c:pt idx="79">
                  <c:v>2341.679340594314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2297.0776766544673</c:v>
                </c:pt>
                <c:pt idx="83">
                  <c:v>2281.7569508351576</c:v>
                </c:pt>
                <c:pt idx="84">
                  <c:v>2266.2171938147062</c:v>
                </c:pt>
                <c:pt idx="85">
                  <c:v>2250.46313915364</c:v>
                </c:pt>
                <c:pt idx="86">
                  <c:v>2234.4995856896203</c:v>
                </c:pt>
                <c:pt idx="87">
                  <c:v>2218.3313960756755</c:v>
                </c:pt>
                <c:pt idx="88">
                  <c:v>2201.9634952989854</c:v>
                </c:pt>
                <c:pt idx="89">
                  <c:v>2185.400869180688</c:v>
                </c:pt>
                <c:pt idx="90">
                  <c:v>2168.6485628571431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25-4A5C-9988-D88C481EC493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4'!$I$18:$I$108</c:f>
              <c:numCache>
                <c:formatCode>0.00</c:formatCode>
                <c:ptCount val="91"/>
                <c:pt idx="0">
                  <c:v>539.61808799999972</c:v>
                </c:pt>
                <c:pt idx="1">
                  <c:v>549.92560488019024</c:v>
                </c:pt>
                <c:pt idx="2">
                  <c:v>560.5239830974507</c:v>
                </c:pt>
                <c:pt idx="3">
                  <c:v>571.40999428310715</c:v>
                </c:pt>
                <c:pt idx="4">
                  <c:v>582.58032245269726</c:v>
                </c:pt>
                <c:pt idx="5">
                  <c:v>594.03156501605156</c:v>
                </c:pt>
                <c:pt idx="6">
                  <c:v>605.76023381375433</c:v>
                </c:pt>
                <c:pt idx="7">
                  <c:v>617.76275617967144</c:v>
                </c:pt>
                <c:pt idx="8">
                  <c:v>630.03547602921935</c:v>
                </c:pt>
                <c:pt idx="9">
                  <c:v>642.57465497304349</c:v>
                </c:pt>
                <c:pt idx="10">
                  <c:v>655.37647345576784</c:v>
                </c:pt>
                <c:pt idx="11">
                  <c:v>668.43703191946804</c:v>
                </c:pt>
                <c:pt idx="12">
                  <c:v>681.75235199151632</c:v>
                </c:pt>
                <c:pt idx="13">
                  <c:v>695.31837769642982</c:v>
                </c:pt>
                <c:pt idx="14">
                  <c:v>709.13097669136209</c:v>
                </c:pt>
                <c:pt idx="15">
                  <c:v>723.18594152485309</c:v>
                </c:pt>
                <c:pt idx="16">
                  <c:v>737.47899091846193</c:v>
                </c:pt>
                <c:pt idx="17">
                  <c:v>752.0057710708827</c:v>
                </c:pt>
                <c:pt idx="18">
                  <c:v>766.76185698415725</c:v>
                </c:pt>
                <c:pt idx="19">
                  <c:v>781.74275381157054</c:v>
                </c:pt>
                <c:pt idx="20">
                  <c:v>796.94389822682638</c:v>
                </c:pt>
                <c:pt idx="21">
                  <c:v>812.36065981407876</c:v>
                </c:pt>
                <c:pt idx="22">
                  <c:v>827.9883424784025</c:v>
                </c:pt>
                <c:pt idx="23">
                  <c:v>843.82218587626971</c:v>
                </c:pt>
                <c:pt idx="24">
                  <c:v>859.85736686559505</c:v>
                </c:pt>
                <c:pt idx="25">
                  <c:v>876.08900097491323</c:v>
                </c:pt>
                <c:pt idx="26">
                  <c:v>892.51214389123493</c:v>
                </c:pt>
                <c:pt idx="27">
                  <c:v>909.12179296613351</c:v>
                </c:pt>
                <c:pt idx="28">
                  <c:v>925.91288873959945</c:v>
                </c:pt>
                <c:pt idx="29">
                  <c:v>942.88031648120125</c:v>
                </c:pt>
                <c:pt idx="30">
                  <c:v>960.01890774808101</c:v>
                </c:pt>
                <c:pt idx="31">
                  <c:v>977.32344195931432</c:v>
                </c:pt>
                <c:pt idx="32">
                  <c:v>994.78864798614723</c:v>
                </c:pt>
                <c:pt idx="33">
                  <c:v>1012.4092057576349</c:v>
                </c:pt>
                <c:pt idx="34">
                  <c:v>1030.1797478811864</c:v>
                </c:pt>
                <c:pt idx="35">
                  <c:v>1048.0948612775228</c:v>
                </c:pt>
                <c:pt idx="36">
                  <c:v>1066.1490888295566</c:v>
                </c:pt>
                <c:pt idx="37">
                  <c:v>1084.3369310446801</c:v>
                </c:pt>
                <c:pt idx="38">
                  <c:v>1102.6528477299651</c:v>
                </c:pt>
                <c:pt idx="39">
                  <c:v>1121.0912596797589</c:v>
                </c:pt>
                <c:pt idx="40">
                  <c:v>1139.6465503751645</c:v>
                </c:pt>
                <c:pt idx="41">
                  <c:v>1158.3130676948872</c:v>
                </c:pt>
                <c:pt idx="42">
                  <c:v>1177.0851256369247</c:v>
                </c:pt>
                <c:pt idx="43">
                  <c:v>1195.9570060505789</c:v>
                </c:pt>
                <c:pt idx="44">
                  <c:v>1214.9229603782599</c:v>
                </c:pt>
                <c:pt idx="45">
                  <c:v>1233.977211406552</c:v>
                </c:pt>
                <c:pt idx="46">
                  <c:v>1253.1139550260093</c:v>
                </c:pt>
                <c:pt idx="47">
                  <c:v>1272.3273619991435</c:v>
                </c:pt>
                <c:pt idx="48">
                  <c:v>1291.6115797360662</c:v>
                </c:pt>
                <c:pt idx="49">
                  <c:v>1310.9607340772443</c:v>
                </c:pt>
                <c:pt idx="50">
                  <c:v>1330.3689310828258</c:v>
                </c:pt>
                <c:pt idx="51">
                  <c:v>1349.8302588279919</c:v>
                </c:pt>
                <c:pt idx="52">
                  <c:v>1369.3387892037849</c:v>
                </c:pt>
                <c:pt idx="53">
                  <c:v>1388.8885797228691</c:v>
                </c:pt>
                <c:pt idx="54">
                  <c:v>1408.4736753296688</c:v>
                </c:pt>
                <c:pt idx="55">
                  <c:v>1428.088110214338</c:v>
                </c:pt>
                <c:pt idx="56">
                  <c:v>1447.7259096300013</c:v>
                </c:pt>
                <c:pt idx="57">
                  <c:v>1467.3810917127205</c:v>
                </c:pt>
                <c:pt idx="58">
                  <c:v>1487.0476693036296</c:v>
                </c:pt>
                <c:pt idx="59">
                  <c:v>1506.7196517726798</c:v>
                </c:pt>
                <c:pt idx="60">
                  <c:v>1526.3910468434442</c:v>
                </c:pt>
                <c:pt idx="61">
                  <c:v>1546.0558624184237</c:v>
                </c:pt>
                <c:pt idx="62">
                  <c:v>1565.7081084042961</c:v>
                </c:pt>
                <c:pt idx="63">
                  <c:v>1585.3417985365591</c:v>
                </c:pt>
                <c:pt idx="64">
                  <c:v>1604.9509522030025</c:v>
                </c:pt>
                <c:pt idx="65">
                  <c:v>1624.5295962654609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1683.0228897465779</c:v>
                </c:pt>
                <c:pt idx="69">
                  <c:v>1702.4199771106814</c:v>
                </c:pt>
                <c:pt idx="70">
                  <c:v>1721.75686486161</c:v>
                </c:pt>
                <c:pt idx="71">
                  <c:v>1741.0276627960338</c:v>
                </c:pt>
                <c:pt idx="72">
                  <c:v>1760.2265008422216</c:v>
                </c:pt>
                <c:pt idx="73">
                  <c:v>1779.3475308481213</c:v>
                </c:pt>
                <c:pt idx="74">
                  <c:v>1798.3849283627633</c:v>
                </c:pt>
                <c:pt idx="75">
                  <c:v>1817.3328944104451</c:v>
                </c:pt>
                <c:pt idx="76">
                  <c:v>1836.185657257156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</c:v>
                </c:pt>
                <c:pt idx="80">
                  <c:v>1910.530293616715</c:v>
                </c:pt>
                <c:pt idx="81">
                  <c:v>1928.8215404668401</c:v>
                </c:pt>
                <c:pt idx="82">
                  <c:v>1946.9836235943906</c:v>
                </c:pt>
                <c:pt idx="83">
                  <c:v>1965.0110106529055</c:v>
                </c:pt>
                <c:pt idx="84">
                  <c:v>1982.8982103256517</c:v>
                </c:pt>
                <c:pt idx="85">
                  <c:v>2000.6397739983322</c:v>
                </c:pt>
                <c:pt idx="86">
                  <c:v>2018.2302974187849</c:v>
                </c:pt>
                <c:pt idx="87">
                  <c:v>2035.6644223431736</c:v>
                </c:pt>
                <c:pt idx="88">
                  <c:v>2052.9368381681575</c:v>
                </c:pt>
                <c:pt idx="89">
                  <c:v>2070.0422835485556</c:v>
                </c:pt>
                <c:pt idx="90">
                  <c:v>2086.9755479999999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25-4A5C-9988-D88C481EC493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4'!$J$18:$J$108</c:f>
              <c:numCache>
                <c:formatCode>0.00</c:formatCode>
                <c:ptCount val="91"/>
                <c:pt idx="0">
                  <c:v>2872.3621200000002</c:v>
                </c:pt>
                <c:pt idx="1">
                  <c:v>2861.6211221396129</c:v>
                </c:pt>
                <c:pt idx="2">
                  <c:v>2850.5518629285039</c:v>
                </c:pt>
                <c:pt idx="3">
                  <c:v>2839.1577141702605</c:v>
                </c:pt>
                <c:pt idx="4">
                  <c:v>2827.4421466329713</c:v>
                </c:pt>
                <c:pt idx="5">
                  <c:v>2815.4087289919989</c:v>
                </c:pt>
                <c:pt idx="6">
                  <c:v>2803.0611267429285</c:v>
                </c:pt>
                <c:pt idx="7">
                  <c:v>2790.4031010850181</c:v>
                </c:pt>
                <c:pt idx="8">
                  <c:v>2777.4385077755041</c:v>
                </c:pt>
                <c:pt idx="9">
                  <c:v>2764.1712959551</c:v>
                </c:pt>
                <c:pt idx="10">
                  <c:v>2750.6055069450476</c:v>
                </c:pt>
                <c:pt idx="11">
                  <c:v>2736.7452730160962</c:v>
                </c:pt>
                <c:pt idx="12">
                  <c:v>2722.5948161297656</c:v>
                </c:pt>
                <c:pt idx="13">
                  <c:v>2708.1584466523027</c:v>
                </c:pt>
                <c:pt idx="14">
                  <c:v>2693.4405620416983</c:v>
                </c:pt>
                <c:pt idx="15">
                  <c:v>2678.4456455081809</c:v>
                </c:pt>
                <c:pt idx="16">
                  <c:v>2663.1782646485849</c:v>
                </c:pt>
                <c:pt idx="17">
                  <c:v>2647.6430700550181</c:v>
                </c:pt>
                <c:pt idx="18">
                  <c:v>2631.8447938982481</c:v>
                </c:pt>
                <c:pt idx="19">
                  <c:v>2615.7882484862325</c:v>
                </c:pt>
                <c:pt idx="20">
                  <c:v>2599.4783247982468</c:v>
                </c:pt>
                <c:pt idx="21">
                  <c:v>2582.9199909950444</c:v>
                </c:pt>
                <c:pt idx="22">
                  <c:v>2566.1182909055065</c:v>
                </c:pt>
                <c:pt idx="23">
                  <c:v>2549.0783424902415</c:v>
                </c:pt>
                <c:pt idx="24">
                  <c:v>2531.8053362826072</c:v>
                </c:pt>
                <c:pt idx="25">
                  <c:v>2514.3045338076204</c:v>
                </c:pt>
                <c:pt idx="26">
                  <c:v>2496.5812659792505</c:v>
                </c:pt>
                <c:pt idx="27">
                  <c:v>2478.640931476566</c:v>
                </c:pt>
                <c:pt idx="28">
                  <c:v>2460.4889950992488</c:v>
                </c:pt>
                <c:pt idx="29">
                  <c:v>2442.1309861029613</c:v>
                </c:pt>
                <c:pt idx="30">
                  <c:v>2423.5724965150821</c:v>
                </c:pt>
                <c:pt idx="31">
                  <c:v>2404.8191794313193</c:v>
                </c:pt>
                <c:pt idx="32">
                  <c:v>2385.8767472937243</c:v>
                </c:pt>
                <c:pt idx="33">
                  <c:v>2366.7509701506251</c:v>
                </c:pt>
                <c:pt idx="34">
                  <c:v>2347.4476738990156</c:v>
                </c:pt>
                <c:pt idx="35">
                  <c:v>2327.9727385099295</c:v>
                </c:pt>
                <c:pt idx="36">
                  <c:v>2308.3320962373436</c:v>
                </c:pt>
                <c:pt idx="37">
                  <c:v>2288.5317298111586</c:v>
                </c:pt>
                <c:pt idx="38">
                  <c:v>2268.5776706147967</c:v>
                </c:pt>
                <c:pt idx="39">
                  <c:v>2248.4759968479893</c:v>
                </c:pt>
                <c:pt idx="40">
                  <c:v>2228.2328316752946</c:v>
                </c:pt>
                <c:pt idx="41">
                  <c:v>2207.854341360925</c:v>
                </c:pt>
                <c:pt idx="42">
                  <c:v>2187.34673339044</c:v>
                </c:pt>
                <c:pt idx="43">
                  <c:v>2166.7162545798901</c:v>
                </c:pt>
                <c:pt idx="44">
                  <c:v>2145.9691891729722</c:v>
                </c:pt>
                <c:pt idx="45">
                  <c:v>2125.111856926791</c:v>
                </c:pt>
                <c:pt idx="46">
                  <c:v>2104.1506111867975</c:v>
                </c:pt>
                <c:pt idx="47">
                  <c:v>2083.091836951502</c:v>
                </c:pt>
                <c:pt idx="48">
                  <c:v>2061.9419489275351</c:v>
                </c:pt>
                <c:pt idx="49">
                  <c:v>2040.7073895756744</c:v>
                </c:pt>
                <c:pt idx="50">
                  <c:v>2019.3946271484015</c:v>
                </c:pt>
                <c:pt idx="51">
                  <c:v>1998.0101537196131</c:v>
                </c:pt>
                <c:pt idx="52">
                  <c:v>1976.5604832070712</c:v>
                </c:pt>
                <c:pt idx="53">
                  <c:v>1955.0521493882027</c:v>
                </c:pt>
                <c:pt idx="54">
                  <c:v>1933.4917039098439</c:v>
                </c:pt>
                <c:pt idx="55">
                  <c:v>1911.8857142925485</c:v>
                </c:pt>
                <c:pt idx="56">
                  <c:v>1890.2407619300554</c:v>
                </c:pt>
                <c:pt idx="57">
                  <c:v>1868.5634400845342</c:v>
                </c:pt>
                <c:pt idx="58">
                  <c:v>1846.860351878212</c:v>
                </c:pt>
                <c:pt idx="59">
                  <c:v>1825.1381082819985</c:v>
                </c:pt>
                <c:pt idx="60">
                  <c:v>1803.4033261017214</c:v>
                </c:pt>
                <c:pt idx="61">
                  <c:v>1781.6626259625828</c:v>
                </c:pt>
                <c:pt idx="62">
                  <c:v>1759.9226302924508</c:v>
                </c:pt>
                <c:pt idx="63">
                  <c:v>1738.1899613046076</c:v>
                </c:pt>
                <c:pt idx="64">
                  <c:v>1716.4712389805559</c:v>
                </c:pt>
                <c:pt idx="65">
                  <c:v>1694.7730790535095</c:v>
                </c:pt>
                <c:pt idx="66">
                  <c:v>1673.1020909931767</c:v>
                </c:pt>
                <c:pt idx="67">
                  <c:v>1651.464875992453</c:v>
                </c:pt>
                <c:pt idx="68">
                  <c:v>1629.8680249566305</c:v>
                </c:pt>
                <c:pt idx="69">
                  <c:v>1608.31811649575</c:v>
                </c:pt>
                <c:pt idx="70">
                  <c:v>1586.821714920686</c:v>
                </c:pt>
                <c:pt idx="71">
                  <c:v>1565.3853682435993</c:v>
                </c:pt>
                <c:pt idx="72">
                  <c:v>1544.0156061833459</c:v>
                </c:pt>
                <c:pt idx="73">
                  <c:v>1522.7189381764629</c:v>
                </c:pt>
                <c:pt idx="74">
                  <c:v>1501.5018513943305</c:v>
                </c:pt>
                <c:pt idx="75">
                  <c:v>1480.3708087671175</c:v>
                </c:pt>
                <c:pt idx="76">
                  <c:v>1459.3322470151093</c:v>
                </c:pt>
                <c:pt idx="77">
                  <c:v>1438.3925746880204</c:v>
                </c:pt>
                <c:pt idx="78">
                  <c:v>1417.5581702128884</c:v>
                </c:pt>
                <c:pt idx="79">
                  <c:v>1396.8353799511442</c:v>
                </c:pt>
                <c:pt idx="80">
                  <c:v>1376.2305162654479</c:v>
                </c:pt>
                <c:pt idx="81">
                  <c:v>1355.7498555968814</c:v>
                </c:pt>
                <c:pt idx="82">
                  <c:v>1335.3996365530857</c:v>
                </c:pt>
                <c:pt idx="83">
                  <c:v>1315.1860580079181</c:v>
                </c:pt>
                <c:pt idx="84">
                  <c:v>1295.1152772132166</c:v>
                </c:pt>
                <c:pt idx="85">
                  <c:v>1275.1934079232415</c:v>
                </c:pt>
                <c:pt idx="86">
                  <c:v>1255.4265185323661</c:v>
                </c:pt>
                <c:pt idx="87">
                  <c:v>1235.8206302265853</c:v>
                </c:pt>
                <c:pt idx="88">
                  <c:v>1216.3817151494031</c:v>
                </c:pt>
                <c:pt idx="89">
                  <c:v>1197.1156945826608</c:v>
                </c:pt>
                <c:pt idx="90">
                  <c:v>1178.0284371428575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25-4A5C-9988-D88C481EC493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4'!$K$18:$K$108</c:f>
              <c:numCache>
                <c:formatCode>0.00</c:formatCode>
                <c:ptCount val="91"/>
                <c:pt idx="0">
                  <c:v>630.28531199999998</c:v>
                </c:pt>
                <c:pt idx="1">
                  <c:v>620.29056225445061</c:v>
                </c:pt>
                <c:pt idx="2">
                  <c:v>610.63039016921482</c:v>
                </c:pt>
                <c:pt idx="3">
                  <c:v>601.30773832628984</c:v>
                </c:pt>
                <c:pt idx="4">
                  <c:v>592.32544649573742</c:v>
                </c:pt>
                <c:pt idx="5">
                  <c:v>583.68625077066315</c:v>
                </c:pt>
                <c:pt idx="6">
                  <c:v>575.39278273377431</c:v>
                </c:pt>
                <c:pt idx="7">
                  <c:v>567.44756865577506</c:v>
                </c:pt>
                <c:pt idx="8">
                  <c:v>559.85302872584123</c:v>
                </c:pt>
                <c:pt idx="9">
                  <c:v>552.61147631440531</c:v>
                </c:pt>
                <c:pt idx="10">
                  <c:v>545.72511726848234</c:v>
                </c:pt>
                <c:pt idx="11">
                  <c:v>539.19604923974691</c:v>
                </c:pt>
                <c:pt idx="12">
                  <c:v>533.02626104556964</c:v>
                </c:pt>
                <c:pt idx="13">
                  <c:v>527.21763206320225</c:v>
                </c:pt>
                <c:pt idx="14">
                  <c:v>521.77193165730262</c:v>
                </c:pt>
                <c:pt idx="15">
                  <c:v>516.69081864096734</c:v>
                </c:pt>
                <c:pt idx="16">
                  <c:v>511.97584077044371</c:v>
                </c:pt>
                <c:pt idx="17">
                  <c:v>507.6284342736659</c:v>
                </c:pt>
                <c:pt idx="18">
                  <c:v>503.64992341276707</c:v>
                </c:pt>
                <c:pt idx="19">
                  <c:v>500.0415200806957</c:v>
                </c:pt>
                <c:pt idx="20">
                  <c:v>496.80432343206303</c:v>
                </c:pt>
                <c:pt idx="21">
                  <c:v>493.93931954832749</c:v>
                </c:pt>
                <c:pt idx="22">
                  <c:v>491.44738113742511</c:v>
                </c:pt>
                <c:pt idx="23">
                  <c:v>489.32926726793693</c:v>
                </c:pt>
                <c:pt idx="24">
                  <c:v>487.58562313786513</c:v>
                </c:pt>
                <c:pt idx="25">
                  <c:v>486.21697987810376</c:v>
                </c:pt>
                <c:pt idx="26">
                  <c:v>485.22375439064717</c:v>
                </c:pt>
                <c:pt idx="27">
                  <c:v>484.60624922160139</c:v>
                </c:pt>
                <c:pt idx="28">
                  <c:v>484.36465246902219</c:v>
                </c:pt>
                <c:pt idx="29">
                  <c:v>484.49903772562118</c:v>
                </c:pt>
                <c:pt idx="30">
                  <c:v>485.00936405634695</c:v>
                </c:pt>
                <c:pt idx="31">
                  <c:v>485.89547601085587</c:v>
                </c:pt>
                <c:pt idx="32">
                  <c:v>487.1571036708624</c:v>
                </c:pt>
                <c:pt idx="33">
                  <c:v>488.79386273235963</c:v>
                </c:pt>
                <c:pt idx="34">
                  <c:v>490.80525462268224</c:v>
                </c:pt>
                <c:pt idx="35">
                  <c:v>493.19066665237523</c:v>
                </c:pt>
                <c:pt idx="36">
                  <c:v>495.94937220182624</c:v>
                </c:pt>
                <c:pt idx="37">
                  <c:v>499.08053094260089</c:v>
                </c:pt>
                <c:pt idx="38">
                  <c:v>502.58318909341483</c:v>
                </c:pt>
                <c:pt idx="39">
                  <c:v>506.45627971066381</c:v>
                </c:pt>
                <c:pt idx="40">
                  <c:v>510.69862301342681</c:v>
                </c:pt>
                <c:pt idx="41">
                  <c:v>515.30892674283677</c:v>
                </c:pt>
                <c:pt idx="42">
                  <c:v>520.28578655571698</c:v>
                </c:pt>
                <c:pt idx="43">
                  <c:v>525.62768645235701</c:v>
                </c:pt>
                <c:pt idx="44">
                  <c:v>531.33299923829941</c:v>
                </c:pt>
                <c:pt idx="45">
                  <c:v>537.39998702000116</c:v>
                </c:pt>
                <c:pt idx="46">
                  <c:v>543.82680173421204</c:v>
                </c:pt>
                <c:pt idx="47">
                  <c:v>550.61148571091189</c:v>
                </c:pt>
                <c:pt idx="48">
                  <c:v>557.75197226963655</c:v>
                </c:pt>
                <c:pt idx="49">
                  <c:v>565.24608634900937</c:v>
                </c:pt>
                <c:pt idx="50">
                  <c:v>573.09154516928413</c:v>
                </c:pt>
                <c:pt idx="51">
                  <c:v>581.2859589277034</c:v>
                </c:pt>
                <c:pt idx="52">
                  <c:v>589.82683152645609</c:v>
                </c:pt>
                <c:pt idx="53">
                  <c:v>598.71156133301031</c:v>
                </c:pt>
                <c:pt idx="54">
                  <c:v>607.93744197259946</c:v>
                </c:pt>
                <c:pt idx="55">
                  <c:v>617.50166315260708</c:v>
                </c:pt>
                <c:pt idx="56">
                  <c:v>627.40131151861169</c:v>
                </c:pt>
                <c:pt idx="57">
                  <c:v>637.63337154182022</c:v>
                </c:pt>
                <c:pt idx="58">
                  <c:v>648.19472643762992</c:v>
                </c:pt>
                <c:pt idx="59">
                  <c:v>659.08215911502896</c:v>
                </c:pt>
                <c:pt idx="60">
                  <c:v>670.29235315655524</c:v>
                </c:pt>
                <c:pt idx="61">
                  <c:v>681.82189382850834</c:v>
                </c:pt>
                <c:pt idx="62">
                  <c:v>693.66726912110937</c:v>
                </c:pt>
                <c:pt idx="63">
                  <c:v>705.82487081829674</c:v>
                </c:pt>
                <c:pt idx="64">
                  <c:v>718.29099559681924</c:v>
                </c:pt>
                <c:pt idx="65">
                  <c:v>731.06184615430811</c:v>
                </c:pt>
                <c:pt idx="66">
                  <c:v>744.13353236596879</c:v>
                </c:pt>
                <c:pt idx="67">
                  <c:v>757.50207246955313</c:v>
                </c:pt>
                <c:pt idx="68">
                  <c:v>771.16339427824164</c:v>
                </c:pt>
                <c:pt idx="69">
                  <c:v>785.11333642107138</c:v>
                </c:pt>
                <c:pt idx="70">
                  <c:v>799.34764961052929</c:v>
                </c:pt>
                <c:pt idx="71">
                  <c:v>813.86199793692685</c:v>
                </c:pt>
                <c:pt idx="72">
                  <c:v>828.65196018916095</c:v>
                </c:pt>
                <c:pt idx="73">
                  <c:v>843.71303120145535</c:v>
                </c:pt>
                <c:pt idx="74">
                  <c:v>859.04062322567961</c:v>
                </c:pt>
                <c:pt idx="75">
                  <c:v>874.63006732882184</c:v>
                </c:pt>
                <c:pt idx="76">
                  <c:v>890.47661481519003</c:v>
                </c:pt>
                <c:pt idx="77">
                  <c:v>906.57543867291054</c:v>
                </c:pt>
                <c:pt idx="78">
                  <c:v>922.92163504428322</c:v>
                </c:pt>
                <c:pt idx="79">
                  <c:v>939.51022471954491</c:v>
                </c:pt>
                <c:pt idx="80">
                  <c:v>956.33615465358309</c:v>
                </c:pt>
                <c:pt idx="81">
                  <c:v>973.39429950514295</c:v>
                </c:pt>
                <c:pt idx="82">
                  <c:v>990.67946319805719</c:v>
                </c:pt>
                <c:pt idx="83">
                  <c:v>1008.1863805040196</c:v>
                </c:pt>
                <c:pt idx="84">
                  <c:v>1025.9097186464255</c:v>
                </c:pt>
                <c:pt idx="85">
                  <c:v>1043.8440789247866</c:v>
                </c:pt>
                <c:pt idx="86">
                  <c:v>1061.983998359229</c:v>
                </c:pt>
                <c:pt idx="87">
                  <c:v>1080.3239513545659</c:v>
                </c:pt>
                <c:pt idx="88">
                  <c:v>1098.8583513834542</c:v>
                </c:pt>
                <c:pt idx="89">
                  <c:v>1117.5815526880961</c:v>
                </c:pt>
                <c:pt idx="90">
                  <c:v>1136.4878519999997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25-4A5C-9988-D88C481EC4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5867359"/>
        <c:axId val="1078369311"/>
      </c:scatterChart>
      <c:valAx>
        <c:axId val="10858673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Long load transfer (N)</a:t>
                </a:r>
              </a:p>
            </c:rich>
          </c:tx>
          <c:layout>
            <c:manualLayout>
              <c:xMode val="edge"/>
              <c:yMode val="edge"/>
              <c:x val="0.43664928591267471"/>
              <c:y val="0.925174046439229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369311"/>
        <c:crosses val="autoZero"/>
        <c:crossBetween val="midCat"/>
      </c:valAx>
      <c:valAx>
        <c:axId val="1078369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layout>
            <c:manualLayout>
              <c:xMode val="edge"/>
              <c:yMode val="edge"/>
              <c:x val="7.9981070563653264E-3"/>
              <c:y val="0.403142828665404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58673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varable wheel base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5'!$G$17:$G$28</c:f>
              <c:numCache>
                <c:formatCode>0.00</c:formatCode>
                <c:ptCount val="12"/>
                <c:pt idx="0">
                  <c:v>7040.6250035200019</c:v>
                </c:pt>
                <c:pt idx="1">
                  <c:v>4642.6912057600011</c:v>
                </c:pt>
                <c:pt idx="2">
                  <c:v>3843.3799398400001</c:v>
                </c:pt>
                <c:pt idx="3">
                  <c:v>3443.7243068800003</c:v>
                </c:pt>
                <c:pt idx="4">
                  <c:v>3203.9309271040001</c:v>
                </c:pt>
                <c:pt idx="5">
                  <c:v>3044.06867392</c:v>
                </c:pt>
                <c:pt idx="6">
                  <c:v>2929.8813502171429</c:v>
                </c:pt>
                <c:pt idx="7">
                  <c:v>2844.2408574400001</c:v>
                </c:pt>
                <c:pt idx="8">
                  <c:v>2777.6315852800003</c:v>
                </c:pt>
                <c:pt idx="9">
                  <c:v>2724.3441675520003</c:v>
                </c:pt>
                <c:pt idx="10">
                  <c:v>2680.7453712290908</c:v>
                </c:pt>
                <c:pt idx="11">
                  <c:v>2644.4130409600002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CC6-4E0E-AADC-1935531E826D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5'!$H$17:$H$28</c:f>
              <c:numCache>
                <c:formatCode>0.00</c:formatCode>
                <c:ptCount val="12"/>
                <c:pt idx="0">
                  <c:v>5430.5299164800008</c:v>
                </c:pt>
                <c:pt idx="1">
                  <c:v>3126.63273824</c:v>
                </c:pt>
                <c:pt idx="2">
                  <c:v>2358.6670121599996</c:v>
                </c:pt>
                <c:pt idx="3">
                  <c:v>1974.6841491199998</c:v>
                </c:pt>
                <c:pt idx="4">
                  <c:v>1744.2944312959999</c:v>
                </c:pt>
                <c:pt idx="5">
                  <c:v>1590.7012860799996</c:v>
                </c:pt>
                <c:pt idx="6">
                  <c:v>1480.9918966399996</c:v>
                </c:pt>
                <c:pt idx="7">
                  <c:v>1398.7098545599997</c:v>
                </c:pt>
                <c:pt idx="8">
                  <c:v>1334.7127107199997</c:v>
                </c:pt>
                <c:pt idx="9">
                  <c:v>1283.5149956479997</c:v>
                </c:pt>
                <c:pt idx="10">
                  <c:v>1241.6259560436361</c:v>
                </c:pt>
                <c:pt idx="11">
                  <c:v>1206.7184230399996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CC6-4E0E-AADC-1935531E826D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5'!$I$17:$I$28</c:f>
              <c:numCache>
                <c:formatCode>0.00</c:formatCode>
                <c:ptCount val="12"/>
                <c:pt idx="0">
                  <c:v>-2242.7656035200012</c:v>
                </c:pt>
                <c:pt idx="1">
                  <c:v>155.16819423999959</c:v>
                </c:pt>
                <c:pt idx="2">
                  <c:v>954.47946015999992</c:v>
                </c:pt>
                <c:pt idx="3">
                  <c:v>1354.13509312</c:v>
                </c:pt>
                <c:pt idx="4">
                  <c:v>1593.9284728960001</c:v>
                </c:pt>
                <c:pt idx="5">
                  <c:v>1753.7907260800002</c:v>
                </c:pt>
                <c:pt idx="6">
                  <c:v>1867.9780497828574</c:v>
                </c:pt>
                <c:pt idx="7">
                  <c:v>1953.6185425600002</c:v>
                </c:pt>
                <c:pt idx="8">
                  <c:v>2020.2278147200002</c:v>
                </c:pt>
                <c:pt idx="9">
                  <c:v>2073.5152324480005</c:v>
                </c:pt>
                <c:pt idx="10">
                  <c:v>2117.1140287709095</c:v>
                </c:pt>
                <c:pt idx="11">
                  <c:v>2153.4463590400001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CC6-4E0E-AADC-1935531E826D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5'!$J$17:$J$28</c:f>
              <c:numCache>
                <c:formatCode>0.00</c:formatCode>
                <c:ptCount val="12"/>
                <c:pt idx="0">
                  <c:v>-3658.2489164800008</c:v>
                </c:pt>
                <c:pt idx="1">
                  <c:v>-1354.3517382400005</c:v>
                </c:pt>
                <c:pt idx="2">
                  <c:v>-586.38601216000029</c:v>
                </c:pt>
                <c:pt idx="3">
                  <c:v>-202.40314912000031</c:v>
                </c:pt>
                <c:pt idx="4">
                  <c:v>27.986568703999637</c:v>
                </c:pt>
                <c:pt idx="5">
                  <c:v>181.57971391999979</c:v>
                </c:pt>
                <c:pt idx="6">
                  <c:v>291.28910335999979</c:v>
                </c:pt>
                <c:pt idx="7">
                  <c:v>373.57114543999978</c:v>
                </c:pt>
                <c:pt idx="8">
                  <c:v>437.56828927999976</c:v>
                </c:pt>
                <c:pt idx="9">
                  <c:v>488.76600435199975</c:v>
                </c:pt>
                <c:pt idx="10">
                  <c:v>530.65504395636344</c:v>
                </c:pt>
                <c:pt idx="11">
                  <c:v>565.56257695999989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CC6-4E0E-AADC-1935531E8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080960"/>
        <c:axId val="635606544"/>
      </c:scatterChart>
      <c:valAx>
        <c:axId val="633080960"/>
        <c:scaling>
          <c:orientation val="minMax"/>
          <c:max val="3.2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Wheel base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06544"/>
        <c:crosses val="autoZero"/>
        <c:crossBetween val="midCat"/>
      </c:valAx>
      <c:valAx>
        <c:axId val="635606544"/>
        <c:scaling>
          <c:orientation val="minMax"/>
          <c:max val="8000"/>
          <c:min val="-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080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sng" baseline="0">
                <a:effectLst/>
              </a:rPr>
              <a:t>Load (N) on each corner against varable wheel track (m)</a:t>
            </a:r>
            <a:endParaRPr lang="en-GB" sz="1400" b="1" u="sng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5'!$G$34:$G$45</c:f>
              <c:numCache>
                <c:formatCode>0.00</c:formatCode>
                <c:ptCount val="12"/>
                <c:pt idx="0">
                  <c:v>6410.6252613257157</c:v>
                </c:pt>
                <c:pt idx="1">
                  <c:v>4200.7647026057157</c:v>
                </c:pt>
                <c:pt idx="2">
                  <c:v>3464.1445163657149</c:v>
                </c:pt>
                <c:pt idx="3">
                  <c:v>3095.8344232457152</c:v>
                </c:pt>
                <c:pt idx="4">
                  <c:v>2874.8483673737151</c:v>
                </c:pt>
                <c:pt idx="5">
                  <c:v>2727.5243301257146</c:v>
                </c:pt>
                <c:pt idx="6">
                  <c:v>2622.2928749485723</c:v>
                </c:pt>
                <c:pt idx="7">
                  <c:v>2543.3692835657143</c:v>
                </c:pt>
                <c:pt idx="8">
                  <c:v>2481.9842680457145</c:v>
                </c:pt>
                <c:pt idx="9">
                  <c:v>2432.8762556297147</c:v>
                </c:pt>
                <c:pt idx="10">
                  <c:v>2392.6969727438968</c:v>
                </c:pt>
                <c:pt idx="11">
                  <c:v>2359.2142370057149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6D-426E-988C-83B007C341FC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5'!$H$34:$H$45</c:f>
              <c:numCache>
                <c:formatCode>0.00</c:formatCode>
                <c:ptCount val="12"/>
                <c:pt idx="0">
                  <c:v>-2503.5196190400006</c:v>
                </c:pt>
                <c:pt idx="1">
                  <c:v>-293.65906032000061</c:v>
                </c:pt>
                <c:pt idx="2">
                  <c:v>442.96112591999969</c:v>
                </c:pt>
                <c:pt idx="3">
                  <c:v>811.27121903999955</c:v>
                </c:pt>
                <c:pt idx="4">
                  <c:v>1032.2572749119997</c:v>
                </c:pt>
                <c:pt idx="5">
                  <c:v>1179.5813121599997</c:v>
                </c:pt>
                <c:pt idx="6">
                  <c:v>1284.8127673371425</c:v>
                </c:pt>
                <c:pt idx="7">
                  <c:v>1363.7363587199998</c:v>
                </c:pt>
                <c:pt idx="8">
                  <c:v>1425.1213742399996</c:v>
                </c:pt>
                <c:pt idx="9">
                  <c:v>1474.2293866559996</c:v>
                </c:pt>
                <c:pt idx="10">
                  <c:v>1514.4086695418177</c:v>
                </c:pt>
                <c:pt idx="11">
                  <c:v>1547.8914052799998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16D-426E-988C-83B007C341FC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5'!$I$34:$I$45</c:f>
              <c:numCache>
                <c:formatCode>0.00</c:formatCode>
                <c:ptCount val="12"/>
                <c:pt idx="0">
                  <c:v>6339.7136906742871</c:v>
                </c:pt>
                <c:pt idx="1">
                  <c:v>3847.7432733942865</c:v>
                </c:pt>
                <c:pt idx="2">
                  <c:v>3017.0864676342867</c:v>
                </c:pt>
                <c:pt idx="3">
                  <c:v>2601.7580647542859</c:v>
                </c:pt>
                <c:pt idx="4">
                  <c:v>2352.561023026286</c:v>
                </c:pt>
                <c:pt idx="5">
                  <c:v>2186.429661874286</c:v>
                </c:pt>
                <c:pt idx="6">
                  <c:v>2067.7644039085717</c:v>
                </c:pt>
                <c:pt idx="7">
                  <c:v>1978.7654604342863</c:v>
                </c:pt>
                <c:pt idx="8">
                  <c:v>1909.544059954286</c:v>
                </c:pt>
                <c:pt idx="9">
                  <c:v>1854.1669395702863</c:v>
                </c:pt>
                <c:pt idx="10">
                  <c:v>1808.8583865288317</c:v>
                </c:pt>
                <c:pt idx="11">
                  <c:v>1771.1012589942864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16D-426E-988C-83B007C341FC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5'!$J$34:$J$45</c:f>
              <c:numCache>
                <c:formatCode>0.00</c:formatCode>
                <c:ptCount val="12"/>
                <c:pt idx="0">
                  <c:v>-3676.6789329600019</c:v>
                </c:pt>
                <c:pt idx="1">
                  <c:v>-1184.7085156800008</c:v>
                </c:pt>
                <c:pt idx="2">
                  <c:v>-354.05170992000058</c:v>
                </c:pt>
                <c:pt idx="3">
                  <c:v>61.276692959999536</c:v>
                </c:pt>
                <c:pt idx="4">
                  <c:v>310.47373468799958</c:v>
                </c:pt>
                <c:pt idx="5">
                  <c:v>476.60509583999965</c:v>
                </c:pt>
                <c:pt idx="6">
                  <c:v>595.27035380571397</c:v>
                </c:pt>
                <c:pt idx="7">
                  <c:v>684.26929727999971</c:v>
                </c:pt>
                <c:pt idx="8">
                  <c:v>753.49069775999965</c:v>
                </c:pt>
                <c:pt idx="9">
                  <c:v>808.86781814399978</c:v>
                </c:pt>
                <c:pt idx="10">
                  <c:v>854.1763711854544</c:v>
                </c:pt>
                <c:pt idx="11">
                  <c:v>891.93349871999976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16D-426E-988C-83B007C34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531744"/>
        <c:axId val="731946272"/>
      </c:scatterChart>
      <c:valAx>
        <c:axId val="736531744"/>
        <c:scaling>
          <c:orientation val="minMax"/>
          <c:max val="3.2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Wheel track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946272"/>
        <c:crosses val="autoZero"/>
        <c:crossBetween val="midCat"/>
      </c:valAx>
      <c:valAx>
        <c:axId val="731946272"/>
        <c:scaling>
          <c:orientation val="minMax"/>
          <c:max val="7500"/>
          <c:min val="-4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baseline="0">
                    <a:effectLst/>
                  </a:rPr>
                  <a:t>Load (N)</a:t>
                </a:r>
                <a:endParaRPr lang="en-GB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2.0860495436766623E-2"/>
              <c:y val="0.504728001105125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531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851355282023904"/>
          <c:y val="0.71156043652438183"/>
          <c:w val="6.9135295506575364E-2"/>
          <c:h val="0.236843762950683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sng" baseline="0">
                <a:effectLst/>
              </a:rPr>
              <a:t>Load (N) on each corner against varible height center of gravity (m)</a:t>
            </a:r>
            <a:endParaRPr lang="en-GB" sz="1400" b="1" u="sng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b="1" u="sng"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400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1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'Step 5'!$G$50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5'!$G$51:$G$62</c:f>
              <c:numCache>
                <c:formatCode>0.00</c:formatCode>
                <c:ptCount val="12"/>
                <c:pt idx="0">
                  <c:v>1716.9042066507939</c:v>
                </c:pt>
                <c:pt idx="1">
                  <c:v>1871.1067333015874</c:v>
                </c:pt>
                <c:pt idx="2">
                  <c:v>2025.3092599523811</c:v>
                </c:pt>
                <c:pt idx="3">
                  <c:v>2179.5117866031751</c:v>
                </c:pt>
                <c:pt idx="4">
                  <c:v>2333.7143132539686</c:v>
                </c:pt>
                <c:pt idx="5">
                  <c:v>2487.9168399047621</c:v>
                </c:pt>
                <c:pt idx="6">
                  <c:v>2642.1193665555556</c:v>
                </c:pt>
                <c:pt idx="7">
                  <c:v>2796.3218932063496</c:v>
                </c:pt>
                <c:pt idx="8">
                  <c:v>2950.5244198571431</c:v>
                </c:pt>
                <c:pt idx="9">
                  <c:v>3104.7269465079366</c:v>
                </c:pt>
                <c:pt idx="10">
                  <c:v>3258.9294731587311</c:v>
                </c:pt>
                <c:pt idx="11">
                  <c:v>3413.1319998095241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EA9-4C7B-891A-A75824172FEA}"/>
            </c:ext>
          </c:extLst>
        </c:ser>
        <c:ser>
          <c:idx val="1"/>
          <c:order val="1"/>
          <c:tx>
            <c:strRef>
              <c:f>'Step 5'!$H$50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5'!$H$51:$H$62</c:f>
              <c:numCache>
                <c:formatCode>0.00</c:formatCode>
                <c:ptCount val="12"/>
                <c:pt idx="0">
                  <c:v>1467.2016327777776</c:v>
                </c:pt>
                <c:pt idx="1">
                  <c:v>1429.6119775555551</c:v>
                </c:pt>
                <c:pt idx="2">
                  <c:v>1392.0223223333328</c:v>
                </c:pt>
                <c:pt idx="3">
                  <c:v>1354.4326671111107</c:v>
                </c:pt>
                <c:pt idx="4">
                  <c:v>1316.8430118888887</c:v>
                </c:pt>
                <c:pt idx="5">
                  <c:v>1279.2533566666664</c:v>
                </c:pt>
                <c:pt idx="6">
                  <c:v>1241.6637014444441</c:v>
                </c:pt>
                <c:pt idx="7">
                  <c:v>1204.0740462222218</c:v>
                </c:pt>
                <c:pt idx="8">
                  <c:v>1166.4843909999995</c:v>
                </c:pt>
                <c:pt idx="9">
                  <c:v>1128.8947357777774</c:v>
                </c:pt>
                <c:pt idx="10">
                  <c:v>1091.3050805555552</c:v>
                </c:pt>
                <c:pt idx="11">
                  <c:v>1053.7154253333331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EA9-4C7B-891A-A75824172FEA}"/>
            </c:ext>
          </c:extLst>
        </c:ser>
        <c:ser>
          <c:idx val="2"/>
          <c:order val="2"/>
          <c:tx>
            <c:strRef>
              <c:f>'Step 5'!$I$50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5'!$I$51:$I$62</c:f>
              <c:numCache>
                <c:formatCode>0.00</c:formatCode>
                <c:ptCount val="12"/>
                <c:pt idx="0">
                  <c:v>1831.3259044603178</c:v>
                </c:pt>
                <c:pt idx="1">
                  <c:v>1878.6764889206354</c:v>
                </c:pt>
                <c:pt idx="2">
                  <c:v>1926.027073380953</c:v>
                </c:pt>
                <c:pt idx="3">
                  <c:v>1973.3776578412703</c:v>
                </c:pt>
                <c:pt idx="4">
                  <c:v>2020.7282423015881</c:v>
                </c:pt>
                <c:pt idx="5">
                  <c:v>2068.0788267619055</c:v>
                </c:pt>
                <c:pt idx="6">
                  <c:v>2115.4294112222224</c:v>
                </c:pt>
                <c:pt idx="7">
                  <c:v>2162.7799956825402</c:v>
                </c:pt>
                <c:pt idx="8">
                  <c:v>2210.130580142858</c:v>
                </c:pt>
                <c:pt idx="9">
                  <c:v>2257.4811646031753</c:v>
                </c:pt>
                <c:pt idx="10">
                  <c:v>2304.8317490634922</c:v>
                </c:pt>
                <c:pt idx="11">
                  <c:v>2352.18233352381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EA9-4C7B-891A-A75824172FEA}"/>
            </c:ext>
          </c:extLst>
        </c:ser>
        <c:ser>
          <c:idx val="3"/>
          <c:order val="3"/>
          <c:tx>
            <c:strRef>
              <c:f>'Step 5'!$J$50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5'!$J$51:$J$62</c:f>
              <c:numCache>
                <c:formatCode>0.00</c:formatCode>
                <c:ptCount val="12"/>
                <c:pt idx="0">
                  <c:v>1554.7086561111109</c:v>
                </c:pt>
                <c:pt idx="1">
                  <c:v>1390.7452002222221</c:v>
                </c:pt>
                <c:pt idx="2">
                  <c:v>1226.7817443333333</c:v>
                </c:pt>
                <c:pt idx="3">
                  <c:v>1062.8182884444443</c:v>
                </c:pt>
                <c:pt idx="4">
                  <c:v>898.85483255555539</c:v>
                </c:pt>
                <c:pt idx="5">
                  <c:v>734.89137666666647</c:v>
                </c:pt>
                <c:pt idx="6">
                  <c:v>570.92792077777756</c:v>
                </c:pt>
                <c:pt idx="7">
                  <c:v>406.96446488888859</c:v>
                </c:pt>
                <c:pt idx="8">
                  <c:v>243.00100899999973</c:v>
                </c:pt>
                <c:pt idx="9">
                  <c:v>79.03755311111081</c:v>
                </c:pt>
                <c:pt idx="10">
                  <c:v>-84.925902777778219</c:v>
                </c:pt>
                <c:pt idx="11">
                  <c:v>-248.88935866666702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EA9-4C7B-891A-A75824172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198384"/>
        <c:axId val="128481344"/>
      </c:scatterChart>
      <c:valAx>
        <c:axId val="73619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height COG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481344"/>
        <c:crosses val="autoZero"/>
        <c:crossBetween val="midCat"/>
      </c:valAx>
      <c:valAx>
        <c:axId val="12848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198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12</xdr:row>
      <xdr:rowOff>85725</xdr:rowOff>
    </xdr:from>
    <xdr:to>
      <xdr:col>24</xdr:col>
      <xdr:colOff>466725</xdr:colOff>
      <xdr:row>27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C0B387-2A60-4852-9E5B-FE1A7777C9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285750</xdr:colOff>
      <xdr:row>28</xdr:row>
      <xdr:rowOff>95250</xdr:rowOff>
    </xdr:from>
    <xdr:to>
      <xdr:col>24</xdr:col>
      <xdr:colOff>457200</xdr:colOff>
      <xdr:row>43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91A9457-4B0B-4B4B-8DB6-B6445E3210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276224</xdr:colOff>
      <xdr:row>45</xdr:row>
      <xdr:rowOff>0</xdr:rowOff>
    </xdr:from>
    <xdr:to>
      <xdr:col>24</xdr:col>
      <xdr:colOff>523875</xdr:colOff>
      <xdr:row>59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1B3C75C-60FE-47BC-8F3F-2E980299BE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31751</xdr:colOff>
      <xdr:row>42</xdr:row>
      <xdr:rowOff>0</xdr:rowOff>
    </xdr:from>
    <xdr:to>
      <xdr:col>24</xdr:col>
      <xdr:colOff>0</xdr:colOff>
      <xdr:row>64</xdr:row>
      <xdr:rowOff>95250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3AA7BE9-3606-47D6-8DCA-53A9635564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63501</xdr:colOff>
      <xdr:row>15</xdr:row>
      <xdr:rowOff>190499</xdr:rowOff>
    </xdr:from>
    <xdr:to>
      <xdr:col>24</xdr:col>
      <xdr:colOff>0</xdr:colOff>
      <xdr:row>38</xdr:row>
      <xdr:rowOff>148166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67B8BB-9550-440F-933D-8D3CF90BC8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400051</xdr:colOff>
      <xdr:row>11</xdr:row>
      <xdr:rowOff>190499</xdr:rowOff>
    </xdr:from>
    <xdr:to>
      <xdr:col>21</xdr:col>
      <xdr:colOff>438151</xdr:colOff>
      <xdr:row>28</xdr:row>
      <xdr:rowOff>76198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3057D9-967C-4473-89F1-59945EEFD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447675</xdr:colOff>
      <xdr:row>31</xdr:row>
      <xdr:rowOff>9525</xdr:rowOff>
    </xdr:from>
    <xdr:to>
      <xdr:col>21</xdr:col>
      <xdr:colOff>447675</xdr:colOff>
      <xdr:row>46</xdr:row>
      <xdr:rowOff>171449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36928EC-BFAC-4857-8FAB-E3630EDC9E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466725</xdr:colOff>
      <xdr:row>48</xdr:row>
      <xdr:rowOff>190499</xdr:rowOff>
    </xdr:from>
    <xdr:to>
      <xdr:col>21</xdr:col>
      <xdr:colOff>428625</xdr:colOff>
      <xdr:row>66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52E58D4-0BA6-4B76-BE7A-181ECC9C47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0FBAA-B90E-4A24-9067-B3AE4845179A}">
  <dimension ref="A2:N424"/>
  <sheetViews>
    <sheetView tabSelected="1" zoomScaleNormal="100" workbookViewId="0">
      <selection activeCell="J2" sqref="J2:L2"/>
    </sheetView>
  </sheetViews>
  <sheetFormatPr defaultRowHeight="15" x14ac:dyDescent="0.25"/>
  <cols>
    <col min="1" max="1" width="18.5703125" customWidth="1"/>
    <col min="2" max="2" width="9.28515625" style="18" bestFit="1" customWidth="1"/>
    <col min="3" max="3" width="9.5703125" style="18" bestFit="1" customWidth="1"/>
    <col min="8" max="8" width="10.28515625" customWidth="1"/>
    <col min="9" max="9" width="15.5703125" customWidth="1"/>
    <col min="10" max="10" width="19.140625" customWidth="1"/>
  </cols>
  <sheetData>
    <row r="2" spans="1:14" ht="29.45" customHeight="1" x14ac:dyDescent="0.25">
      <c r="A2" s="1" t="s">
        <v>0</v>
      </c>
      <c r="B2" s="14" t="s">
        <v>13</v>
      </c>
      <c r="C2" s="15">
        <v>628</v>
      </c>
      <c r="J2" s="46" t="s">
        <v>47</v>
      </c>
      <c r="K2" s="46"/>
      <c r="L2" s="46"/>
    </row>
    <row r="3" spans="1:14" ht="29.45" customHeight="1" x14ac:dyDescent="0.25">
      <c r="A3" s="1" t="s">
        <v>1</v>
      </c>
      <c r="B3" s="14" t="s">
        <v>2</v>
      </c>
      <c r="C3" s="15">
        <v>2.8</v>
      </c>
      <c r="F3" s="44" t="s">
        <v>21</v>
      </c>
      <c r="G3" s="44"/>
      <c r="H3" s="44"/>
    </row>
    <row r="4" spans="1:14" ht="31.5" customHeight="1" x14ac:dyDescent="0.25">
      <c r="A4" s="2" t="s">
        <v>35</v>
      </c>
      <c r="B4" s="14" t="s">
        <v>3</v>
      </c>
      <c r="C4" s="15">
        <v>0.36</v>
      </c>
      <c r="F4" s="3" t="s">
        <v>26</v>
      </c>
      <c r="G4" s="3" t="s">
        <v>22</v>
      </c>
      <c r="H4" s="3" t="s">
        <v>23</v>
      </c>
      <c r="I4" s="6" t="s">
        <v>34</v>
      </c>
    </row>
    <row r="5" spans="1:14" ht="29.45" customHeight="1" x14ac:dyDescent="0.25">
      <c r="A5" s="2" t="s">
        <v>4</v>
      </c>
      <c r="B5" s="14" t="s">
        <v>5</v>
      </c>
      <c r="C5" s="15">
        <v>47</v>
      </c>
      <c r="F5" s="3" t="s">
        <v>24</v>
      </c>
      <c r="G5" s="4">
        <f>C2*0.47*0.51*9.81</f>
        <v>1476.7149960000002</v>
      </c>
      <c r="H5" s="4">
        <f>C2*0.47*0.49*9.81</f>
        <v>1418.8046039999997</v>
      </c>
      <c r="I5" s="5">
        <f>C7*0.5*C9*(30^2)*C8</f>
        <v>-409.46040000000005</v>
      </c>
    </row>
    <row r="6" spans="1:14" ht="29.45" customHeight="1" x14ac:dyDescent="0.25">
      <c r="A6" s="2" t="s">
        <v>6</v>
      </c>
      <c r="B6" s="14" t="s">
        <v>5</v>
      </c>
      <c r="C6" s="15">
        <v>51</v>
      </c>
      <c r="F6" s="3" t="s">
        <v>25</v>
      </c>
      <c r="G6" s="4">
        <f>C2*0.53*0.51*9.81</f>
        <v>1665.2318040000005</v>
      </c>
      <c r="H6" s="4">
        <f>C2*0.53*0.49*9.81</f>
        <v>1599.928596</v>
      </c>
    </row>
    <row r="7" spans="1:14" ht="29.45" customHeight="1" x14ac:dyDescent="0.25">
      <c r="A7" s="1" t="s">
        <v>33</v>
      </c>
      <c r="B7" s="14"/>
      <c r="C7" s="15">
        <v>-0.62</v>
      </c>
    </row>
    <row r="8" spans="1:14" ht="29.45" customHeight="1" x14ac:dyDescent="0.25">
      <c r="A8" s="1" t="s">
        <v>7</v>
      </c>
      <c r="B8" s="14" t="s">
        <v>14</v>
      </c>
      <c r="C8" s="15">
        <v>1.2</v>
      </c>
    </row>
    <row r="9" spans="1:14" ht="29.45" customHeight="1" x14ac:dyDescent="0.25">
      <c r="A9" s="1" t="s">
        <v>8</v>
      </c>
      <c r="B9" s="14" t="s">
        <v>15</v>
      </c>
      <c r="C9" s="15">
        <v>1.2230000000000001</v>
      </c>
    </row>
    <row r="10" spans="1:14" ht="29.45" customHeight="1" x14ac:dyDescent="0.25">
      <c r="A10" s="1" t="s">
        <v>9</v>
      </c>
      <c r="B10" s="14" t="s">
        <v>36</v>
      </c>
      <c r="C10" s="15">
        <v>42</v>
      </c>
    </row>
    <row r="11" spans="1:14" ht="29.45" customHeight="1" x14ac:dyDescent="0.25">
      <c r="A11" s="1" t="s">
        <v>10</v>
      </c>
      <c r="B11" s="14" t="s">
        <v>3</v>
      </c>
      <c r="C11" s="15">
        <v>1.62</v>
      </c>
    </row>
    <row r="12" spans="1:14" ht="29.45" customHeight="1" x14ac:dyDescent="0.25">
      <c r="A12" s="1" t="s">
        <v>11</v>
      </c>
      <c r="B12" s="14" t="s">
        <v>12</v>
      </c>
      <c r="C12" s="15">
        <v>1.5</v>
      </c>
    </row>
    <row r="15" spans="1:14" x14ac:dyDescent="0.25">
      <c r="A15" s="42" t="s">
        <v>29</v>
      </c>
      <c r="B15" s="42"/>
      <c r="C15" s="42"/>
      <c r="D15" s="42"/>
      <c r="E15" s="42"/>
      <c r="F15" s="42"/>
      <c r="G15" s="42"/>
      <c r="H15" s="43" t="s">
        <v>37</v>
      </c>
      <c r="I15" s="43"/>
      <c r="J15" s="43"/>
      <c r="K15" s="43"/>
      <c r="L15" s="43"/>
      <c r="M15" s="43"/>
      <c r="N15" s="43"/>
    </row>
    <row r="16" spans="1:14" x14ac:dyDescent="0.25">
      <c r="A16" s="7" t="s">
        <v>16</v>
      </c>
      <c r="B16" s="16" t="s">
        <v>17</v>
      </c>
      <c r="C16" s="16" t="s">
        <v>27</v>
      </c>
      <c r="D16" s="8" t="s">
        <v>18</v>
      </c>
      <c r="E16" s="8" t="s">
        <v>19</v>
      </c>
      <c r="F16" s="8" t="s">
        <v>28</v>
      </c>
      <c r="G16" s="8" t="s">
        <v>20</v>
      </c>
      <c r="H16" s="11" t="s">
        <v>30</v>
      </c>
      <c r="I16" s="11" t="s">
        <v>31</v>
      </c>
      <c r="J16" s="11" t="s">
        <v>32</v>
      </c>
      <c r="K16" s="11" t="s">
        <v>18</v>
      </c>
      <c r="L16" s="11" t="s">
        <v>19</v>
      </c>
      <c r="M16" s="11" t="s">
        <v>28</v>
      </c>
      <c r="N16" s="11" t="s">
        <v>20</v>
      </c>
    </row>
    <row r="17" spans="1:14" x14ac:dyDescent="0.25">
      <c r="A17" s="10">
        <v>1.5</v>
      </c>
      <c r="B17" s="19">
        <v>0</v>
      </c>
      <c r="C17" s="19">
        <v>30</v>
      </c>
      <c r="D17" s="10">
        <f t="shared" ref="D17:D27" si="0">$G$5</f>
        <v>1476.7149960000002</v>
      </c>
      <c r="E17" s="10">
        <f t="shared" ref="E17:E27" si="1">$H$5</f>
        <v>1418.8046039999997</v>
      </c>
      <c r="F17" s="10">
        <f t="shared" ref="F17:F27" si="2">$G$6</f>
        <v>1665.2318040000005</v>
      </c>
      <c r="G17" s="10">
        <f t="shared" ref="G17:G27" si="3">$H$6</f>
        <v>1599.928596</v>
      </c>
      <c r="H17" s="13">
        <f>(628*(A17*9.81)*0.36)/2.8</f>
        <v>1188.131142857143</v>
      </c>
      <c r="I17" s="11">
        <v>0</v>
      </c>
      <c r="J17" s="11">
        <v>-409.46</v>
      </c>
      <c r="K17" s="12">
        <f>$G$5+(0)+(H17*0.51)-(($J$17/2)*0.42)</f>
        <v>2168.6484788571433</v>
      </c>
      <c r="L17" s="12">
        <f>$H$5-(0)+(H17*0.49)-(($J$17*0.42)/2)</f>
        <v>2086.9754640000001</v>
      </c>
      <c r="M17" s="12">
        <f>$G$6+(0)-(H17*0.51)-(($J$17*0.58)/2)</f>
        <v>1178.0283211428575</v>
      </c>
      <c r="N17" s="12">
        <f>$H$6-(0)-(H17*0.49)-(($J$17*0.58)/2)</f>
        <v>1136.4877359999998</v>
      </c>
    </row>
    <row r="18" spans="1:14" x14ac:dyDescent="0.25">
      <c r="A18" s="10">
        <v>1.35</v>
      </c>
      <c r="B18" s="19">
        <v>0</v>
      </c>
      <c r="C18" s="19">
        <v>30</v>
      </c>
      <c r="D18" s="10">
        <f t="shared" si="0"/>
        <v>1476.7149960000002</v>
      </c>
      <c r="E18" s="10">
        <f t="shared" si="1"/>
        <v>1418.8046039999997</v>
      </c>
      <c r="F18" s="10">
        <f t="shared" si="2"/>
        <v>1665.2318040000005</v>
      </c>
      <c r="G18" s="10">
        <f t="shared" si="3"/>
        <v>1599.928596</v>
      </c>
      <c r="H18" s="13">
        <f t="shared" ref="H18:H27" si="4">(628*(A18*9.81)*0.36)/2.8</f>
        <v>1069.3180285714288</v>
      </c>
      <c r="I18" s="11">
        <v>0</v>
      </c>
      <c r="J18" s="11">
        <v>-409.46</v>
      </c>
      <c r="K18" s="12">
        <f t="shared" ref="K18:K27" si="5">$G$5+(0)+(H18*0.51)-(($J$17/2)*0.42)</f>
        <v>2108.0537905714291</v>
      </c>
      <c r="L18" s="12">
        <f t="shared" ref="L18:L27" si="6">$H$5-(0)+(H18*0.49)-(($J$17*0.42)/2)</f>
        <v>2028.7570379999997</v>
      </c>
      <c r="M18" s="12">
        <f t="shared" ref="M18:M27" si="7">$G$6+(0)-(H18*0.51)-(($J$17*0.58)/2)</f>
        <v>1238.6230094285718</v>
      </c>
      <c r="N18" s="12">
        <f t="shared" ref="N18:N27" si="8">$H$6-(0)-(H18*0.49)-(($J$17*0.58)/2)</f>
        <v>1194.7061619999999</v>
      </c>
    </row>
    <row r="19" spans="1:14" x14ac:dyDescent="0.25">
      <c r="A19" s="10">
        <v>1.2</v>
      </c>
      <c r="B19" s="19">
        <v>0</v>
      </c>
      <c r="C19" s="19">
        <v>30</v>
      </c>
      <c r="D19" s="10">
        <f t="shared" si="0"/>
        <v>1476.7149960000002</v>
      </c>
      <c r="E19" s="10">
        <f t="shared" si="1"/>
        <v>1418.8046039999997</v>
      </c>
      <c r="F19" s="10">
        <f t="shared" si="2"/>
        <v>1665.2318040000005</v>
      </c>
      <c r="G19" s="10">
        <f t="shared" si="3"/>
        <v>1599.928596</v>
      </c>
      <c r="H19" s="13">
        <f t="shared" si="4"/>
        <v>950.50491428571434</v>
      </c>
      <c r="I19" s="11">
        <v>0</v>
      </c>
      <c r="J19" s="11">
        <v>-409.46</v>
      </c>
      <c r="K19" s="12">
        <f t="shared" si="5"/>
        <v>2047.4591022857144</v>
      </c>
      <c r="L19" s="12">
        <f t="shared" si="6"/>
        <v>1970.5386119999996</v>
      </c>
      <c r="M19" s="12">
        <f t="shared" si="7"/>
        <v>1299.2176977142863</v>
      </c>
      <c r="N19" s="12">
        <f t="shared" si="8"/>
        <v>1252.9245880000001</v>
      </c>
    </row>
    <row r="20" spans="1:14" x14ac:dyDescent="0.25">
      <c r="A20" s="10">
        <v>1.05</v>
      </c>
      <c r="B20" s="19">
        <v>0</v>
      </c>
      <c r="C20" s="19">
        <v>30</v>
      </c>
      <c r="D20" s="10">
        <f t="shared" si="0"/>
        <v>1476.7149960000002</v>
      </c>
      <c r="E20" s="10">
        <f t="shared" si="1"/>
        <v>1418.8046039999997</v>
      </c>
      <c r="F20" s="10">
        <f t="shared" si="2"/>
        <v>1665.2318040000005</v>
      </c>
      <c r="G20" s="10">
        <f t="shared" si="3"/>
        <v>1599.928596</v>
      </c>
      <c r="H20" s="13">
        <f t="shared" si="4"/>
        <v>831.69180000000017</v>
      </c>
      <c r="I20" s="11">
        <v>0</v>
      </c>
      <c r="J20" s="11">
        <v>-409.46</v>
      </c>
      <c r="K20" s="12">
        <f t="shared" si="5"/>
        <v>1986.8644140000001</v>
      </c>
      <c r="L20" s="12">
        <f t="shared" si="6"/>
        <v>1912.3201859999997</v>
      </c>
      <c r="M20" s="12">
        <f t="shared" si="7"/>
        <v>1359.8123860000005</v>
      </c>
      <c r="N20" s="12">
        <f t="shared" si="8"/>
        <v>1311.143014</v>
      </c>
    </row>
    <row r="21" spans="1:14" x14ac:dyDescent="0.25">
      <c r="A21" s="17">
        <v>0.9</v>
      </c>
      <c r="B21" s="19">
        <v>0</v>
      </c>
      <c r="C21" s="19">
        <v>30</v>
      </c>
      <c r="D21" s="10">
        <f t="shared" si="0"/>
        <v>1476.7149960000002</v>
      </c>
      <c r="E21" s="10">
        <f t="shared" si="1"/>
        <v>1418.8046039999997</v>
      </c>
      <c r="F21" s="10">
        <f t="shared" si="2"/>
        <v>1665.2318040000005</v>
      </c>
      <c r="G21" s="10">
        <f t="shared" si="3"/>
        <v>1599.928596</v>
      </c>
      <c r="H21" s="13">
        <f t="shared" si="4"/>
        <v>712.87868571428578</v>
      </c>
      <c r="I21" s="11">
        <v>0</v>
      </c>
      <c r="J21" s="11">
        <v>-409.46</v>
      </c>
      <c r="K21" s="12">
        <f t="shared" si="5"/>
        <v>1926.2697257142859</v>
      </c>
      <c r="L21" s="12">
        <f t="shared" si="6"/>
        <v>1854.1017599999998</v>
      </c>
      <c r="M21" s="12">
        <f t="shared" si="7"/>
        <v>1420.4070742857148</v>
      </c>
      <c r="N21" s="12">
        <f t="shared" si="8"/>
        <v>1369.3614399999999</v>
      </c>
    </row>
    <row r="22" spans="1:14" x14ac:dyDescent="0.25">
      <c r="A22" s="10">
        <v>0.75</v>
      </c>
      <c r="B22" s="19">
        <v>0</v>
      </c>
      <c r="C22" s="19">
        <v>30</v>
      </c>
      <c r="D22" s="10">
        <f t="shared" si="0"/>
        <v>1476.7149960000002</v>
      </c>
      <c r="E22" s="10">
        <f t="shared" si="1"/>
        <v>1418.8046039999997</v>
      </c>
      <c r="F22" s="10">
        <f t="shared" si="2"/>
        <v>1665.2318040000005</v>
      </c>
      <c r="G22" s="10">
        <f t="shared" si="3"/>
        <v>1599.928596</v>
      </c>
      <c r="H22" s="13">
        <f t="shared" si="4"/>
        <v>594.0655714285715</v>
      </c>
      <c r="I22" s="11">
        <v>0</v>
      </c>
      <c r="J22" s="11">
        <v>-409.46</v>
      </c>
      <c r="K22" s="12">
        <f t="shared" si="5"/>
        <v>1865.6750374285716</v>
      </c>
      <c r="L22" s="12">
        <f t="shared" si="6"/>
        <v>1795.8833339999996</v>
      </c>
      <c r="M22" s="12">
        <f t="shared" si="7"/>
        <v>1481.001762571429</v>
      </c>
      <c r="N22" s="12">
        <f t="shared" si="8"/>
        <v>1427.579866</v>
      </c>
    </row>
    <row r="23" spans="1:14" x14ac:dyDescent="0.25">
      <c r="A23" s="10">
        <v>0.6</v>
      </c>
      <c r="B23" s="19">
        <v>0</v>
      </c>
      <c r="C23" s="19">
        <v>30</v>
      </c>
      <c r="D23" s="10">
        <f t="shared" si="0"/>
        <v>1476.7149960000002</v>
      </c>
      <c r="E23" s="10">
        <f t="shared" si="1"/>
        <v>1418.8046039999997</v>
      </c>
      <c r="F23" s="10">
        <f t="shared" si="2"/>
        <v>1665.2318040000005</v>
      </c>
      <c r="G23" s="10">
        <f t="shared" si="3"/>
        <v>1599.928596</v>
      </c>
      <c r="H23" s="13">
        <f t="shared" si="4"/>
        <v>475.25245714285717</v>
      </c>
      <c r="I23" s="11">
        <v>0</v>
      </c>
      <c r="J23" s="11">
        <v>-409.46</v>
      </c>
      <c r="K23" s="12">
        <f t="shared" si="5"/>
        <v>1805.0803491428574</v>
      </c>
      <c r="L23" s="12">
        <f t="shared" si="6"/>
        <v>1737.6649079999997</v>
      </c>
      <c r="M23" s="12">
        <f t="shared" si="7"/>
        <v>1541.5964508571433</v>
      </c>
      <c r="N23" s="12">
        <f t="shared" si="8"/>
        <v>1485.7982919999999</v>
      </c>
    </row>
    <row r="24" spans="1:14" x14ac:dyDescent="0.25">
      <c r="A24" s="10">
        <v>0.45</v>
      </c>
      <c r="B24" s="19">
        <v>0</v>
      </c>
      <c r="C24" s="19">
        <v>30</v>
      </c>
      <c r="D24" s="10">
        <f t="shared" si="0"/>
        <v>1476.7149960000002</v>
      </c>
      <c r="E24" s="10">
        <f t="shared" si="1"/>
        <v>1418.8046039999997</v>
      </c>
      <c r="F24" s="10">
        <f t="shared" si="2"/>
        <v>1665.2318040000005</v>
      </c>
      <c r="G24" s="10">
        <f t="shared" si="3"/>
        <v>1599.928596</v>
      </c>
      <c r="H24" s="13">
        <f t="shared" si="4"/>
        <v>356.43934285714289</v>
      </c>
      <c r="I24" s="11">
        <v>0</v>
      </c>
      <c r="J24" s="11">
        <v>-409.46</v>
      </c>
      <c r="K24" s="12">
        <f t="shared" si="5"/>
        <v>1744.4856608571429</v>
      </c>
      <c r="L24" s="12">
        <f t="shared" si="6"/>
        <v>1679.4464819999996</v>
      </c>
      <c r="M24" s="12">
        <f t="shared" si="7"/>
        <v>1602.1911391428578</v>
      </c>
      <c r="N24" s="12">
        <f t="shared" si="8"/>
        <v>1544.0167180000001</v>
      </c>
    </row>
    <row r="25" spans="1:14" x14ac:dyDescent="0.25">
      <c r="A25" s="10">
        <v>0.3</v>
      </c>
      <c r="B25" s="19">
        <v>0</v>
      </c>
      <c r="C25" s="19">
        <v>30</v>
      </c>
      <c r="D25" s="10">
        <f t="shared" si="0"/>
        <v>1476.7149960000002</v>
      </c>
      <c r="E25" s="10">
        <f t="shared" si="1"/>
        <v>1418.8046039999997</v>
      </c>
      <c r="F25" s="10">
        <f t="shared" si="2"/>
        <v>1665.2318040000005</v>
      </c>
      <c r="G25" s="10">
        <f t="shared" si="3"/>
        <v>1599.928596</v>
      </c>
      <c r="H25" s="13">
        <f t="shared" si="4"/>
        <v>237.62622857142858</v>
      </c>
      <c r="I25" s="11">
        <v>0</v>
      </c>
      <c r="J25" s="11">
        <v>-409.46</v>
      </c>
      <c r="K25" s="12">
        <f t="shared" si="5"/>
        <v>1683.8909725714286</v>
      </c>
      <c r="L25" s="12">
        <f t="shared" si="6"/>
        <v>1621.2280559999997</v>
      </c>
      <c r="M25" s="12">
        <f t="shared" si="7"/>
        <v>1662.785827428572</v>
      </c>
      <c r="N25" s="12">
        <f t="shared" si="8"/>
        <v>1602.235144</v>
      </c>
    </row>
    <row r="26" spans="1:14" x14ac:dyDescent="0.25">
      <c r="A26" s="10">
        <v>0.15</v>
      </c>
      <c r="B26" s="19">
        <v>0</v>
      </c>
      <c r="C26" s="19">
        <v>30</v>
      </c>
      <c r="D26" s="10">
        <f t="shared" si="0"/>
        <v>1476.7149960000002</v>
      </c>
      <c r="E26" s="10">
        <f t="shared" si="1"/>
        <v>1418.8046039999997</v>
      </c>
      <c r="F26" s="10">
        <f t="shared" si="2"/>
        <v>1665.2318040000005</v>
      </c>
      <c r="G26" s="10">
        <f t="shared" si="3"/>
        <v>1599.928596</v>
      </c>
      <c r="H26" s="13">
        <f t="shared" si="4"/>
        <v>118.81311428571429</v>
      </c>
      <c r="I26" s="11">
        <v>0</v>
      </c>
      <c r="J26" s="11">
        <v>-409.46</v>
      </c>
      <c r="K26" s="12">
        <f t="shared" si="5"/>
        <v>1623.2962842857144</v>
      </c>
      <c r="L26" s="12">
        <f t="shared" si="6"/>
        <v>1563.0096299999996</v>
      </c>
      <c r="M26" s="12">
        <f t="shared" si="7"/>
        <v>1723.3805157142863</v>
      </c>
      <c r="N26" s="12">
        <f t="shared" si="8"/>
        <v>1660.4535700000001</v>
      </c>
    </row>
    <row r="27" spans="1:14" x14ac:dyDescent="0.25">
      <c r="A27" s="10">
        <v>0</v>
      </c>
      <c r="B27" s="19">
        <v>0</v>
      </c>
      <c r="C27" s="19">
        <v>30</v>
      </c>
      <c r="D27" s="10">
        <f t="shared" si="0"/>
        <v>1476.7149960000002</v>
      </c>
      <c r="E27" s="10">
        <f t="shared" si="1"/>
        <v>1418.8046039999997</v>
      </c>
      <c r="F27" s="10">
        <f t="shared" si="2"/>
        <v>1665.2318040000005</v>
      </c>
      <c r="G27" s="10">
        <f t="shared" si="3"/>
        <v>1599.928596</v>
      </c>
      <c r="H27" s="13">
        <f t="shared" si="4"/>
        <v>0</v>
      </c>
      <c r="I27" s="11">
        <v>0</v>
      </c>
      <c r="J27" s="11">
        <v>-409.46</v>
      </c>
      <c r="K27" s="12">
        <f t="shared" si="5"/>
        <v>1562.7015960000001</v>
      </c>
      <c r="L27" s="12">
        <f t="shared" si="6"/>
        <v>1504.7912039999997</v>
      </c>
      <c r="M27" s="12">
        <f t="shared" si="7"/>
        <v>1783.9752040000005</v>
      </c>
      <c r="N27" s="12">
        <f t="shared" si="8"/>
        <v>1718.671996</v>
      </c>
    </row>
    <row r="30" spans="1:14" x14ac:dyDescent="0.25">
      <c r="A30" s="42" t="s">
        <v>29</v>
      </c>
      <c r="B30" s="42"/>
      <c r="C30" s="42"/>
      <c r="D30" s="42"/>
      <c r="E30" s="42"/>
      <c r="F30" s="42"/>
      <c r="G30" s="42"/>
      <c r="H30" s="43" t="s">
        <v>38</v>
      </c>
      <c r="I30" s="43"/>
      <c r="J30" s="43"/>
      <c r="K30" s="43"/>
      <c r="L30" s="43"/>
      <c r="M30" s="43"/>
      <c r="N30" s="43"/>
    </row>
    <row r="31" spans="1:14" x14ac:dyDescent="0.25">
      <c r="A31" s="7" t="s">
        <v>16</v>
      </c>
      <c r="B31" s="16" t="s">
        <v>17</v>
      </c>
      <c r="C31" s="16" t="s">
        <v>27</v>
      </c>
      <c r="D31" s="8" t="s">
        <v>18</v>
      </c>
      <c r="E31" s="8" t="s">
        <v>19</v>
      </c>
      <c r="F31" s="8" t="s">
        <v>28</v>
      </c>
      <c r="G31" s="8" t="s">
        <v>20</v>
      </c>
      <c r="H31" s="11" t="s">
        <v>30</v>
      </c>
      <c r="I31" s="11" t="s">
        <v>31</v>
      </c>
      <c r="J31" s="11" t="s">
        <v>32</v>
      </c>
      <c r="K31" s="11" t="s">
        <v>18</v>
      </c>
      <c r="L31" s="11" t="s">
        <v>19</v>
      </c>
      <c r="M31" s="11" t="s">
        <v>28</v>
      </c>
      <c r="N31" s="11" t="s">
        <v>20</v>
      </c>
    </row>
    <row r="32" spans="1:14" x14ac:dyDescent="0.25">
      <c r="A32" s="9">
        <v>0</v>
      </c>
      <c r="B32" s="10">
        <v>1.5</v>
      </c>
      <c r="C32" s="19">
        <v>30</v>
      </c>
      <c r="D32" s="10">
        <f t="shared" ref="D32:D42" si="9">$G$5</f>
        <v>1476.7149960000002</v>
      </c>
      <c r="E32" s="10">
        <f t="shared" ref="E32:E42" si="10">$H$5</f>
        <v>1418.8046039999997</v>
      </c>
      <c r="F32" s="10">
        <f t="shared" ref="F32:F42" si="11">$G$6</f>
        <v>1665.2318040000005</v>
      </c>
      <c r="G32" s="10">
        <f t="shared" ref="G32:G42" si="12">$H$6</f>
        <v>1599.928596</v>
      </c>
      <c r="H32" s="12">
        <v>0</v>
      </c>
      <c r="I32" s="12">
        <f>(628*(B32*9.81)*0.36)/1.62</f>
        <v>2053.56</v>
      </c>
      <c r="J32" s="11">
        <v>-409.46</v>
      </c>
      <c r="K32" s="12">
        <f>$G$5+(I32*0.47)+(0)-(($J$32/2)*0.42)</f>
        <v>2527.8747960000001</v>
      </c>
      <c r="L32" s="12">
        <f>$H$5-(I32*0.47)+(0)-(($J$32*0.42)/2)</f>
        <v>539.6180039999997</v>
      </c>
      <c r="M32" s="12">
        <f>$G$6+(I32*0.53)-(0)-(($J$32*0.58)/2)</f>
        <v>2872.3620040000001</v>
      </c>
      <c r="N32" s="12">
        <f>$H$6-(I32*0.53)-(0)-(($J$32*0.58)/2)</f>
        <v>630.28519599999993</v>
      </c>
    </row>
    <row r="33" spans="1:14" x14ac:dyDescent="0.25">
      <c r="A33" s="9">
        <v>0</v>
      </c>
      <c r="B33" s="10">
        <v>1.35</v>
      </c>
      <c r="C33" s="19">
        <v>30</v>
      </c>
      <c r="D33" s="10">
        <f t="shared" si="9"/>
        <v>1476.7149960000002</v>
      </c>
      <c r="E33" s="10">
        <f t="shared" si="10"/>
        <v>1418.8046039999997</v>
      </c>
      <c r="F33" s="10">
        <f t="shared" si="11"/>
        <v>1665.2318040000005</v>
      </c>
      <c r="G33" s="10">
        <f t="shared" si="12"/>
        <v>1599.928596</v>
      </c>
      <c r="H33" s="12">
        <v>0</v>
      </c>
      <c r="I33" s="12">
        <f t="shared" ref="I33:I42" si="13">(628*(B33*9.81)*0.36)/1.62</f>
        <v>1848.204</v>
      </c>
      <c r="J33" s="11">
        <v>-409.46</v>
      </c>
      <c r="K33" s="12">
        <f t="shared" ref="K33:K42" si="14">$G$5+(I33*0.47)+(0)-(($J$32/2)*0.42)</f>
        <v>2431.3574760000001</v>
      </c>
      <c r="L33" s="12">
        <f t="shared" ref="L33:L42" si="15">$H$5-(I33*0.47)+(0)-(($J$32*0.42)/2)</f>
        <v>636.13532399999974</v>
      </c>
      <c r="M33" s="12">
        <f t="shared" ref="M33:M42" si="16">$G$6+(I33*0.53)-(0)-(($J$32*0.58)/2)</f>
        <v>2763.5233240000002</v>
      </c>
      <c r="N33" s="12">
        <f t="shared" ref="N33:N42" si="17">$H$6-(I33*0.53)-(0)-(($J$32*0.58)/2)</f>
        <v>739.12387599999988</v>
      </c>
    </row>
    <row r="34" spans="1:14" x14ac:dyDescent="0.25">
      <c r="A34" s="9">
        <v>0</v>
      </c>
      <c r="B34" s="10">
        <v>1.2</v>
      </c>
      <c r="C34" s="19">
        <v>30</v>
      </c>
      <c r="D34" s="10">
        <f t="shared" si="9"/>
        <v>1476.7149960000002</v>
      </c>
      <c r="E34" s="10">
        <f t="shared" si="10"/>
        <v>1418.8046039999997</v>
      </c>
      <c r="F34" s="10">
        <f t="shared" si="11"/>
        <v>1665.2318040000005</v>
      </c>
      <c r="G34" s="10">
        <f t="shared" si="12"/>
        <v>1599.928596</v>
      </c>
      <c r="H34" s="12">
        <v>0</v>
      </c>
      <c r="I34" s="12">
        <f t="shared" si="13"/>
        <v>1642.8479999999997</v>
      </c>
      <c r="J34" s="11">
        <v>-409.46</v>
      </c>
      <c r="K34" s="12">
        <f t="shared" si="14"/>
        <v>2334.8401560000002</v>
      </c>
      <c r="L34" s="12">
        <f t="shared" si="15"/>
        <v>732.65264399999978</v>
      </c>
      <c r="M34" s="12">
        <f t="shared" si="16"/>
        <v>2654.6846440000004</v>
      </c>
      <c r="N34" s="12">
        <f t="shared" si="17"/>
        <v>847.96255600000006</v>
      </c>
    </row>
    <row r="35" spans="1:14" x14ac:dyDescent="0.25">
      <c r="A35" s="9">
        <v>0</v>
      </c>
      <c r="B35" s="10">
        <v>1.05</v>
      </c>
      <c r="C35" s="19">
        <v>30</v>
      </c>
      <c r="D35" s="10">
        <f t="shared" si="9"/>
        <v>1476.7149960000002</v>
      </c>
      <c r="E35" s="10">
        <f t="shared" si="10"/>
        <v>1418.8046039999997</v>
      </c>
      <c r="F35" s="10">
        <f t="shared" si="11"/>
        <v>1665.2318040000005</v>
      </c>
      <c r="G35" s="10">
        <f t="shared" si="12"/>
        <v>1599.928596</v>
      </c>
      <c r="H35" s="12">
        <v>0</v>
      </c>
      <c r="I35" s="12">
        <f t="shared" si="13"/>
        <v>1437.4920000000002</v>
      </c>
      <c r="J35" s="11">
        <v>-409.46</v>
      </c>
      <c r="K35" s="12">
        <f t="shared" si="14"/>
        <v>2238.3228360000003</v>
      </c>
      <c r="L35" s="12">
        <f t="shared" si="15"/>
        <v>829.1699639999996</v>
      </c>
      <c r="M35" s="12">
        <f t="shared" si="16"/>
        <v>2545.8459640000005</v>
      </c>
      <c r="N35" s="12">
        <f t="shared" si="17"/>
        <v>956.80123599999979</v>
      </c>
    </row>
    <row r="36" spans="1:14" x14ac:dyDescent="0.25">
      <c r="A36" s="9">
        <v>0</v>
      </c>
      <c r="B36" s="17">
        <v>0.9</v>
      </c>
      <c r="C36" s="19">
        <v>30</v>
      </c>
      <c r="D36" s="10">
        <f t="shared" si="9"/>
        <v>1476.7149960000002</v>
      </c>
      <c r="E36" s="10">
        <f t="shared" si="10"/>
        <v>1418.8046039999997</v>
      </c>
      <c r="F36" s="10">
        <f t="shared" si="11"/>
        <v>1665.2318040000005</v>
      </c>
      <c r="G36" s="10">
        <f t="shared" si="12"/>
        <v>1599.928596</v>
      </c>
      <c r="H36" s="12">
        <v>0</v>
      </c>
      <c r="I36" s="12">
        <f t="shared" si="13"/>
        <v>1232.136</v>
      </c>
      <c r="J36" s="11">
        <v>-409.46</v>
      </c>
      <c r="K36" s="12">
        <f t="shared" si="14"/>
        <v>2141.8055160000004</v>
      </c>
      <c r="L36" s="12">
        <f t="shared" si="15"/>
        <v>925.68728399999975</v>
      </c>
      <c r="M36" s="12">
        <f t="shared" si="16"/>
        <v>2437.0072840000003</v>
      </c>
      <c r="N36" s="12">
        <f t="shared" si="17"/>
        <v>1065.6399159999999</v>
      </c>
    </row>
    <row r="37" spans="1:14" x14ac:dyDescent="0.25">
      <c r="A37" s="9">
        <v>0</v>
      </c>
      <c r="B37" s="10">
        <v>0.75</v>
      </c>
      <c r="C37" s="19">
        <v>30</v>
      </c>
      <c r="D37" s="10">
        <f t="shared" si="9"/>
        <v>1476.7149960000002</v>
      </c>
      <c r="E37" s="10">
        <f t="shared" si="10"/>
        <v>1418.8046039999997</v>
      </c>
      <c r="F37" s="10">
        <f t="shared" si="11"/>
        <v>1665.2318040000005</v>
      </c>
      <c r="G37" s="10">
        <f t="shared" si="12"/>
        <v>1599.928596</v>
      </c>
      <c r="H37" s="12">
        <v>0</v>
      </c>
      <c r="I37" s="12">
        <f t="shared" si="13"/>
        <v>1026.78</v>
      </c>
      <c r="J37" s="11">
        <v>-409.46</v>
      </c>
      <c r="K37" s="12">
        <f t="shared" si="14"/>
        <v>2045.2881960000002</v>
      </c>
      <c r="L37" s="12">
        <f t="shared" si="15"/>
        <v>1022.2046039999997</v>
      </c>
      <c r="M37" s="12">
        <f t="shared" si="16"/>
        <v>2328.1686040000004</v>
      </c>
      <c r="N37" s="12">
        <f t="shared" si="17"/>
        <v>1174.4785960000002</v>
      </c>
    </row>
    <row r="38" spans="1:14" x14ac:dyDescent="0.25">
      <c r="A38" s="9">
        <v>0</v>
      </c>
      <c r="B38" s="10">
        <v>0.6</v>
      </c>
      <c r="C38" s="19">
        <v>30</v>
      </c>
      <c r="D38" s="10">
        <f t="shared" si="9"/>
        <v>1476.7149960000002</v>
      </c>
      <c r="E38" s="10">
        <f t="shared" si="10"/>
        <v>1418.8046039999997</v>
      </c>
      <c r="F38" s="10">
        <f t="shared" si="11"/>
        <v>1665.2318040000005</v>
      </c>
      <c r="G38" s="10">
        <f t="shared" si="12"/>
        <v>1599.928596</v>
      </c>
      <c r="H38" s="12">
        <v>0</v>
      </c>
      <c r="I38" s="12">
        <f t="shared" si="13"/>
        <v>821.42399999999986</v>
      </c>
      <c r="J38" s="11">
        <v>-409.46</v>
      </c>
      <c r="K38" s="12">
        <f t="shared" si="14"/>
        <v>1948.770876</v>
      </c>
      <c r="L38" s="12">
        <f t="shared" si="15"/>
        <v>1118.7219239999997</v>
      </c>
      <c r="M38" s="12">
        <f t="shared" si="16"/>
        <v>2219.3299240000001</v>
      </c>
      <c r="N38" s="12">
        <f t="shared" si="17"/>
        <v>1283.317276</v>
      </c>
    </row>
    <row r="39" spans="1:14" x14ac:dyDescent="0.25">
      <c r="A39" s="9">
        <v>0</v>
      </c>
      <c r="B39" s="10">
        <v>0.45</v>
      </c>
      <c r="C39" s="19">
        <v>30</v>
      </c>
      <c r="D39" s="10">
        <f t="shared" si="9"/>
        <v>1476.7149960000002</v>
      </c>
      <c r="E39" s="10">
        <f t="shared" si="10"/>
        <v>1418.8046039999997</v>
      </c>
      <c r="F39" s="10">
        <f t="shared" si="11"/>
        <v>1665.2318040000005</v>
      </c>
      <c r="G39" s="10">
        <f t="shared" si="12"/>
        <v>1599.928596</v>
      </c>
      <c r="H39" s="12">
        <v>0</v>
      </c>
      <c r="I39" s="12">
        <f t="shared" si="13"/>
        <v>616.06799999999998</v>
      </c>
      <c r="J39" s="11">
        <v>-409.46</v>
      </c>
      <c r="K39" s="12">
        <f t="shared" si="14"/>
        <v>1852.2535560000001</v>
      </c>
      <c r="L39" s="12">
        <f t="shared" si="15"/>
        <v>1215.2392439999996</v>
      </c>
      <c r="M39" s="12">
        <f t="shared" si="16"/>
        <v>2110.4912440000003</v>
      </c>
      <c r="N39" s="12">
        <f t="shared" si="17"/>
        <v>1392.1559560000001</v>
      </c>
    </row>
    <row r="40" spans="1:14" x14ac:dyDescent="0.25">
      <c r="A40" s="9">
        <v>0</v>
      </c>
      <c r="B40" s="10">
        <v>0.3</v>
      </c>
      <c r="C40" s="19">
        <v>30</v>
      </c>
      <c r="D40" s="10">
        <f t="shared" si="9"/>
        <v>1476.7149960000002</v>
      </c>
      <c r="E40" s="10">
        <f t="shared" si="10"/>
        <v>1418.8046039999997</v>
      </c>
      <c r="F40" s="10">
        <f t="shared" si="11"/>
        <v>1665.2318040000005</v>
      </c>
      <c r="G40" s="10">
        <f t="shared" si="12"/>
        <v>1599.928596</v>
      </c>
      <c r="H40" s="12">
        <v>0</v>
      </c>
      <c r="I40" s="12">
        <f t="shared" si="13"/>
        <v>410.71199999999993</v>
      </c>
      <c r="J40" s="11">
        <v>-409.46</v>
      </c>
      <c r="K40" s="12">
        <f t="shared" si="14"/>
        <v>1755.736236</v>
      </c>
      <c r="L40" s="12">
        <f t="shared" si="15"/>
        <v>1311.7565639999996</v>
      </c>
      <c r="M40" s="12">
        <f t="shared" si="16"/>
        <v>2001.6525640000004</v>
      </c>
      <c r="N40" s="12">
        <f t="shared" si="17"/>
        <v>1500.9946360000001</v>
      </c>
    </row>
    <row r="41" spans="1:14" x14ac:dyDescent="0.25">
      <c r="A41" s="9">
        <v>0</v>
      </c>
      <c r="B41" s="10">
        <v>0.15</v>
      </c>
      <c r="C41" s="19">
        <v>30</v>
      </c>
      <c r="D41" s="10">
        <f t="shared" si="9"/>
        <v>1476.7149960000002</v>
      </c>
      <c r="E41" s="10">
        <f t="shared" si="10"/>
        <v>1418.8046039999997</v>
      </c>
      <c r="F41" s="10">
        <f t="shared" si="11"/>
        <v>1665.2318040000005</v>
      </c>
      <c r="G41" s="10">
        <f t="shared" si="12"/>
        <v>1599.928596</v>
      </c>
      <c r="H41" s="12">
        <v>0</v>
      </c>
      <c r="I41" s="12">
        <f t="shared" si="13"/>
        <v>205.35599999999997</v>
      </c>
      <c r="J41" s="11">
        <v>-409.46</v>
      </c>
      <c r="K41" s="12">
        <f t="shared" si="14"/>
        <v>1659.218916</v>
      </c>
      <c r="L41" s="12">
        <f t="shared" si="15"/>
        <v>1408.2738839999997</v>
      </c>
      <c r="M41" s="12">
        <f t="shared" si="16"/>
        <v>1892.8138840000006</v>
      </c>
      <c r="N41" s="12">
        <f t="shared" si="17"/>
        <v>1609.833316</v>
      </c>
    </row>
    <row r="42" spans="1:14" x14ac:dyDescent="0.25">
      <c r="A42" s="9">
        <v>0</v>
      </c>
      <c r="B42" s="10">
        <v>0</v>
      </c>
      <c r="C42" s="19">
        <v>30</v>
      </c>
      <c r="D42" s="10">
        <f t="shared" si="9"/>
        <v>1476.7149960000002</v>
      </c>
      <c r="E42" s="10">
        <f t="shared" si="10"/>
        <v>1418.8046039999997</v>
      </c>
      <c r="F42" s="10">
        <f t="shared" si="11"/>
        <v>1665.2318040000005</v>
      </c>
      <c r="G42" s="10">
        <f t="shared" si="12"/>
        <v>1599.928596</v>
      </c>
      <c r="H42" s="12">
        <v>0</v>
      </c>
      <c r="I42" s="12">
        <f t="shared" si="13"/>
        <v>0</v>
      </c>
      <c r="J42" s="11">
        <v>-409.46</v>
      </c>
      <c r="K42" s="12">
        <f t="shared" si="14"/>
        <v>1562.7015960000001</v>
      </c>
      <c r="L42" s="12">
        <f t="shared" si="15"/>
        <v>1504.7912039999997</v>
      </c>
      <c r="M42" s="12">
        <f t="shared" si="16"/>
        <v>1783.9752040000005</v>
      </c>
      <c r="N42" s="12">
        <f t="shared" si="17"/>
        <v>1718.671996</v>
      </c>
    </row>
    <row r="45" spans="1:14" x14ac:dyDescent="0.25">
      <c r="A45" s="42" t="s">
        <v>29</v>
      </c>
      <c r="B45" s="42"/>
      <c r="C45" s="42"/>
      <c r="D45" s="42"/>
      <c r="E45" s="42"/>
      <c r="F45" s="42"/>
      <c r="G45" s="42"/>
      <c r="H45" s="43" t="s">
        <v>39</v>
      </c>
      <c r="I45" s="43"/>
      <c r="J45" s="43"/>
      <c r="K45" s="43"/>
      <c r="L45" s="43"/>
      <c r="M45" s="43"/>
      <c r="N45" s="43"/>
    </row>
    <row r="46" spans="1:14" x14ac:dyDescent="0.25">
      <c r="A46" s="7" t="s">
        <v>16</v>
      </c>
      <c r="B46" s="16" t="s">
        <v>17</v>
      </c>
      <c r="C46" s="16" t="s">
        <v>27</v>
      </c>
      <c r="D46" s="8" t="s">
        <v>18</v>
      </c>
      <c r="E46" s="8" t="s">
        <v>19</v>
      </c>
      <c r="F46" s="8" t="s">
        <v>28</v>
      </c>
      <c r="G46" s="8" t="s">
        <v>20</v>
      </c>
      <c r="H46" s="11" t="s">
        <v>30</v>
      </c>
      <c r="I46" s="11" t="s">
        <v>31</v>
      </c>
      <c r="J46" s="11" t="s">
        <v>32</v>
      </c>
      <c r="K46" s="11" t="s">
        <v>18</v>
      </c>
      <c r="L46" s="11" t="s">
        <v>19</v>
      </c>
      <c r="M46" s="11" t="s">
        <v>28</v>
      </c>
      <c r="N46" s="11" t="s">
        <v>20</v>
      </c>
    </row>
    <row r="47" spans="1:14" x14ac:dyDescent="0.25">
      <c r="A47" s="9">
        <v>0</v>
      </c>
      <c r="B47" s="19">
        <v>0</v>
      </c>
      <c r="C47" s="10">
        <v>30</v>
      </c>
      <c r="D47" s="10">
        <f t="shared" ref="D47:D59" si="18">$G$5</f>
        <v>1476.7149960000002</v>
      </c>
      <c r="E47" s="10">
        <f t="shared" ref="E47:E59" si="19">$H$5</f>
        <v>1418.8046039999997</v>
      </c>
      <c r="F47" s="10">
        <f t="shared" ref="F47:F59" si="20">$G$6</f>
        <v>1665.2318040000005</v>
      </c>
      <c r="G47" s="10">
        <f t="shared" ref="G47:G59" si="21">$H$6</f>
        <v>1599.928596</v>
      </c>
      <c r="H47" s="12">
        <v>0</v>
      </c>
      <c r="I47" s="12">
        <v>0</v>
      </c>
      <c r="J47" s="12">
        <f>$C$7*0.5*$C$9*(C47^2)*$C$8</f>
        <v>-409.46040000000005</v>
      </c>
      <c r="K47" s="12">
        <f>$G$5+(0)+(0)-((J47/2)*0.42)</f>
        <v>1562.7016800000001</v>
      </c>
      <c r="L47" s="12">
        <f>$H$5-(0)+(0)-((J47*0.42)/2)</f>
        <v>1504.7912879999997</v>
      </c>
      <c r="M47" s="12">
        <f>$G$6+(0)-(0)-((J47*0.58)/2)</f>
        <v>1783.9753200000005</v>
      </c>
      <c r="N47" s="12">
        <f>$H$6-(0)-(0)-((J47*0.58)/2)</f>
        <v>1718.672112</v>
      </c>
    </row>
    <row r="48" spans="1:14" x14ac:dyDescent="0.25">
      <c r="A48" s="9">
        <v>0</v>
      </c>
      <c r="B48" s="19">
        <v>0</v>
      </c>
      <c r="C48" s="10">
        <v>27.5</v>
      </c>
      <c r="D48" s="10">
        <f t="shared" si="18"/>
        <v>1476.7149960000002</v>
      </c>
      <c r="E48" s="10">
        <f t="shared" si="19"/>
        <v>1418.8046039999997</v>
      </c>
      <c r="F48" s="10">
        <f t="shared" si="20"/>
        <v>1665.2318040000005</v>
      </c>
      <c r="G48" s="10">
        <f t="shared" si="21"/>
        <v>1599.928596</v>
      </c>
      <c r="H48" s="12">
        <v>0</v>
      </c>
      <c r="I48" s="12">
        <v>0</v>
      </c>
      <c r="J48" s="12">
        <f t="shared" ref="J48:J59" si="22">$C$7*0.5*$C$9*(C48^2)*$C$8</f>
        <v>-344.060475</v>
      </c>
      <c r="K48" s="12">
        <f t="shared" ref="K48:K59" si="23">$G$5+(0)+(0)-((J48/2)*0.42)</f>
        <v>1548.9676957500001</v>
      </c>
      <c r="L48" s="12">
        <f t="shared" ref="L48:L59" si="24">$H$5-(0)+(0)-((J48*0.42)/2)</f>
        <v>1491.0573037499996</v>
      </c>
      <c r="M48" s="12">
        <f t="shared" ref="M48:M59" si="25">$G$6+(0)-(0)-((J48*0.58)/2)</f>
        <v>1765.0093417500004</v>
      </c>
      <c r="N48" s="12">
        <f t="shared" ref="N48:N59" si="26">$H$6-(0)-(0)-((J48*0.58)/2)</f>
        <v>1699.7061337499999</v>
      </c>
    </row>
    <row r="49" spans="1:14" x14ac:dyDescent="0.25">
      <c r="A49" s="9">
        <v>0</v>
      </c>
      <c r="B49" s="19">
        <v>0</v>
      </c>
      <c r="C49" s="10">
        <v>25</v>
      </c>
      <c r="D49" s="10">
        <f t="shared" si="18"/>
        <v>1476.7149960000002</v>
      </c>
      <c r="E49" s="10">
        <f t="shared" si="19"/>
        <v>1418.8046039999997</v>
      </c>
      <c r="F49" s="10">
        <f t="shared" si="20"/>
        <v>1665.2318040000005</v>
      </c>
      <c r="G49" s="10">
        <f t="shared" si="21"/>
        <v>1599.928596</v>
      </c>
      <c r="H49" s="12">
        <v>0</v>
      </c>
      <c r="I49" s="12">
        <v>0</v>
      </c>
      <c r="J49" s="12">
        <f t="shared" si="22"/>
        <v>-284.34750000000003</v>
      </c>
      <c r="K49" s="12">
        <f t="shared" si="23"/>
        <v>1536.4279710000001</v>
      </c>
      <c r="L49" s="12">
        <f t="shared" si="24"/>
        <v>1478.5175789999996</v>
      </c>
      <c r="M49" s="12">
        <f t="shared" si="25"/>
        <v>1747.6925790000005</v>
      </c>
      <c r="N49" s="12">
        <f t="shared" si="26"/>
        <v>1682.389371</v>
      </c>
    </row>
    <row r="50" spans="1:14" x14ac:dyDescent="0.25">
      <c r="A50" s="9">
        <v>0</v>
      </c>
      <c r="B50" s="19">
        <v>0</v>
      </c>
      <c r="C50" s="10">
        <v>22.5</v>
      </c>
      <c r="D50" s="10">
        <f t="shared" si="18"/>
        <v>1476.7149960000002</v>
      </c>
      <c r="E50" s="10">
        <f t="shared" si="19"/>
        <v>1418.8046039999997</v>
      </c>
      <c r="F50" s="10">
        <f t="shared" si="20"/>
        <v>1665.2318040000005</v>
      </c>
      <c r="G50" s="10">
        <f t="shared" si="21"/>
        <v>1599.928596</v>
      </c>
      <c r="H50" s="12">
        <v>0</v>
      </c>
      <c r="I50" s="12">
        <v>0</v>
      </c>
      <c r="J50" s="12">
        <f t="shared" si="22"/>
        <v>-230.32147499999999</v>
      </c>
      <c r="K50" s="12">
        <f t="shared" si="23"/>
        <v>1525.0825057500001</v>
      </c>
      <c r="L50" s="12">
        <f t="shared" si="24"/>
        <v>1467.1721137499997</v>
      </c>
      <c r="M50" s="12">
        <f t="shared" si="25"/>
        <v>1732.0250317500004</v>
      </c>
      <c r="N50" s="12">
        <f t="shared" si="26"/>
        <v>1666.7218237499999</v>
      </c>
    </row>
    <row r="51" spans="1:14" x14ac:dyDescent="0.25">
      <c r="A51" s="9">
        <v>0</v>
      </c>
      <c r="B51" s="19">
        <v>0</v>
      </c>
      <c r="C51" s="10">
        <v>20</v>
      </c>
      <c r="D51" s="10">
        <f t="shared" si="18"/>
        <v>1476.7149960000002</v>
      </c>
      <c r="E51" s="10">
        <f t="shared" si="19"/>
        <v>1418.8046039999997</v>
      </c>
      <c r="F51" s="10">
        <f t="shared" si="20"/>
        <v>1665.2318040000005</v>
      </c>
      <c r="G51" s="10">
        <f t="shared" si="21"/>
        <v>1599.928596</v>
      </c>
      <c r="H51" s="12">
        <v>0</v>
      </c>
      <c r="I51" s="12">
        <v>0</v>
      </c>
      <c r="J51" s="12">
        <f t="shared" si="22"/>
        <v>-181.98240000000001</v>
      </c>
      <c r="K51" s="12">
        <f t="shared" si="23"/>
        <v>1514.9313000000002</v>
      </c>
      <c r="L51" s="12">
        <f t="shared" si="24"/>
        <v>1457.0209079999997</v>
      </c>
      <c r="M51" s="12">
        <f t="shared" si="25"/>
        <v>1718.0067000000004</v>
      </c>
      <c r="N51" s="12">
        <f t="shared" si="26"/>
        <v>1652.7034919999999</v>
      </c>
    </row>
    <row r="52" spans="1:14" x14ac:dyDescent="0.25">
      <c r="A52" s="9">
        <v>0</v>
      </c>
      <c r="B52" s="19">
        <v>0</v>
      </c>
      <c r="C52" s="10">
        <v>17.5</v>
      </c>
      <c r="D52" s="10">
        <f t="shared" si="18"/>
        <v>1476.7149960000002</v>
      </c>
      <c r="E52" s="10">
        <f t="shared" si="19"/>
        <v>1418.8046039999997</v>
      </c>
      <c r="F52" s="10">
        <f t="shared" si="20"/>
        <v>1665.2318040000005</v>
      </c>
      <c r="G52" s="10">
        <f t="shared" si="21"/>
        <v>1599.928596</v>
      </c>
      <c r="H52" s="12">
        <v>0</v>
      </c>
      <c r="I52" s="12">
        <v>0</v>
      </c>
      <c r="J52" s="12">
        <f t="shared" si="22"/>
        <v>-139.330275</v>
      </c>
      <c r="K52" s="12">
        <f t="shared" si="23"/>
        <v>1505.9743537500001</v>
      </c>
      <c r="L52" s="12">
        <f t="shared" si="24"/>
        <v>1448.0639617499996</v>
      </c>
      <c r="M52" s="12">
        <f t="shared" si="25"/>
        <v>1705.6375837500004</v>
      </c>
      <c r="N52" s="12">
        <f t="shared" si="26"/>
        <v>1640.3343757499999</v>
      </c>
    </row>
    <row r="53" spans="1:14" x14ac:dyDescent="0.25">
      <c r="A53" s="9">
        <v>0</v>
      </c>
      <c r="B53" s="19">
        <v>0</v>
      </c>
      <c r="C53" s="10">
        <v>15</v>
      </c>
      <c r="D53" s="10">
        <f t="shared" si="18"/>
        <v>1476.7149960000002</v>
      </c>
      <c r="E53" s="10">
        <f t="shared" si="19"/>
        <v>1418.8046039999997</v>
      </c>
      <c r="F53" s="10">
        <f t="shared" si="20"/>
        <v>1665.2318040000005</v>
      </c>
      <c r="G53" s="10">
        <f t="shared" si="21"/>
        <v>1599.928596</v>
      </c>
      <c r="H53" s="12">
        <v>0</v>
      </c>
      <c r="I53" s="12">
        <v>0</v>
      </c>
      <c r="J53" s="12">
        <f t="shared" si="22"/>
        <v>-102.36510000000001</v>
      </c>
      <c r="K53" s="12">
        <f t="shared" si="23"/>
        <v>1498.2116670000003</v>
      </c>
      <c r="L53" s="12">
        <f t="shared" si="24"/>
        <v>1440.3012749999998</v>
      </c>
      <c r="M53" s="12">
        <f t="shared" si="25"/>
        <v>1694.9176830000006</v>
      </c>
      <c r="N53" s="12">
        <f t="shared" si="26"/>
        <v>1629.6144749999999</v>
      </c>
    </row>
    <row r="54" spans="1:14" x14ac:dyDescent="0.25">
      <c r="A54" s="9">
        <v>0</v>
      </c>
      <c r="B54" s="19">
        <v>0</v>
      </c>
      <c r="C54" s="10">
        <v>12.5</v>
      </c>
      <c r="D54" s="10">
        <f t="shared" si="18"/>
        <v>1476.7149960000002</v>
      </c>
      <c r="E54" s="10">
        <f t="shared" si="19"/>
        <v>1418.8046039999997</v>
      </c>
      <c r="F54" s="10">
        <f t="shared" si="20"/>
        <v>1665.2318040000005</v>
      </c>
      <c r="G54" s="10">
        <f t="shared" si="21"/>
        <v>1599.928596</v>
      </c>
      <c r="H54" s="12">
        <v>0</v>
      </c>
      <c r="I54" s="12">
        <v>0</v>
      </c>
      <c r="J54" s="12">
        <f t="shared" si="22"/>
        <v>-71.086875000000006</v>
      </c>
      <c r="K54" s="12">
        <f t="shared" si="23"/>
        <v>1491.6432397500002</v>
      </c>
      <c r="L54" s="12">
        <f t="shared" si="24"/>
        <v>1433.7328477499998</v>
      </c>
      <c r="M54" s="12">
        <f t="shared" si="25"/>
        <v>1685.8469977500004</v>
      </c>
      <c r="N54" s="12">
        <f t="shared" si="26"/>
        <v>1620.5437897499999</v>
      </c>
    </row>
    <row r="55" spans="1:14" x14ac:dyDescent="0.25">
      <c r="A55" s="9">
        <v>0</v>
      </c>
      <c r="B55" s="19">
        <v>0</v>
      </c>
      <c r="C55" s="10">
        <v>10</v>
      </c>
      <c r="D55" s="10">
        <f t="shared" si="18"/>
        <v>1476.7149960000002</v>
      </c>
      <c r="E55" s="10">
        <f t="shared" si="19"/>
        <v>1418.8046039999997</v>
      </c>
      <c r="F55" s="10">
        <f t="shared" si="20"/>
        <v>1665.2318040000005</v>
      </c>
      <c r="G55" s="10">
        <f t="shared" si="21"/>
        <v>1599.928596</v>
      </c>
      <c r="H55" s="12">
        <v>0</v>
      </c>
      <c r="I55" s="12">
        <v>0</v>
      </c>
      <c r="J55" s="12">
        <f t="shared" si="22"/>
        <v>-45.495600000000003</v>
      </c>
      <c r="K55" s="12">
        <f t="shared" si="23"/>
        <v>1486.2690720000001</v>
      </c>
      <c r="L55" s="12">
        <f t="shared" si="24"/>
        <v>1428.3586799999996</v>
      </c>
      <c r="M55" s="12">
        <f t="shared" si="25"/>
        <v>1678.4255280000004</v>
      </c>
      <c r="N55" s="12">
        <f t="shared" si="26"/>
        <v>1613.1223199999999</v>
      </c>
    </row>
    <row r="56" spans="1:14" x14ac:dyDescent="0.25">
      <c r="A56" s="9">
        <v>0</v>
      </c>
      <c r="B56" s="19">
        <v>0</v>
      </c>
      <c r="C56" s="10">
        <v>7.5</v>
      </c>
      <c r="D56" s="10">
        <f t="shared" si="18"/>
        <v>1476.7149960000002</v>
      </c>
      <c r="E56" s="10">
        <f t="shared" si="19"/>
        <v>1418.8046039999997</v>
      </c>
      <c r="F56" s="10">
        <f t="shared" si="20"/>
        <v>1665.2318040000005</v>
      </c>
      <c r="G56" s="10">
        <f t="shared" si="21"/>
        <v>1599.928596</v>
      </c>
      <c r="H56" s="12">
        <v>0</v>
      </c>
      <c r="I56" s="12">
        <v>0</v>
      </c>
      <c r="J56" s="12">
        <f t="shared" si="22"/>
        <v>-25.591275000000003</v>
      </c>
      <c r="K56" s="12">
        <f t="shared" si="23"/>
        <v>1482.0891637500001</v>
      </c>
      <c r="L56" s="12">
        <f t="shared" si="24"/>
        <v>1424.1787717499997</v>
      </c>
      <c r="M56" s="12">
        <f t="shared" si="25"/>
        <v>1672.6532737500004</v>
      </c>
      <c r="N56" s="12">
        <f t="shared" si="26"/>
        <v>1607.3500657499999</v>
      </c>
    </row>
    <row r="57" spans="1:14" x14ac:dyDescent="0.25">
      <c r="A57" s="9">
        <v>0</v>
      </c>
      <c r="B57" s="19">
        <v>0</v>
      </c>
      <c r="C57" s="10">
        <v>5</v>
      </c>
      <c r="D57" s="10">
        <f t="shared" si="18"/>
        <v>1476.7149960000002</v>
      </c>
      <c r="E57" s="10">
        <f t="shared" si="19"/>
        <v>1418.8046039999997</v>
      </c>
      <c r="F57" s="10">
        <f t="shared" si="20"/>
        <v>1665.2318040000005</v>
      </c>
      <c r="G57" s="10">
        <f t="shared" si="21"/>
        <v>1599.928596</v>
      </c>
      <c r="H57" s="12">
        <v>0</v>
      </c>
      <c r="I57" s="12">
        <v>0</v>
      </c>
      <c r="J57" s="12">
        <f t="shared" si="22"/>
        <v>-11.373900000000001</v>
      </c>
      <c r="K57" s="12">
        <f t="shared" si="23"/>
        <v>1479.1035150000002</v>
      </c>
      <c r="L57" s="12">
        <f t="shared" si="24"/>
        <v>1421.1931229999998</v>
      </c>
      <c r="M57" s="12">
        <f t="shared" si="25"/>
        <v>1668.5302350000004</v>
      </c>
      <c r="N57" s="12">
        <f t="shared" si="26"/>
        <v>1603.2270269999999</v>
      </c>
    </row>
    <row r="58" spans="1:14" x14ac:dyDescent="0.25">
      <c r="A58" s="9">
        <v>0</v>
      </c>
      <c r="B58" s="19">
        <v>0</v>
      </c>
      <c r="C58" s="10">
        <v>2.5</v>
      </c>
      <c r="D58" s="10">
        <f t="shared" si="18"/>
        <v>1476.7149960000002</v>
      </c>
      <c r="E58" s="10">
        <f t="shared" si="19"/>
        <v>1418.8046039999997</v>
      </c>
      <c r="F58" s="10">
        <f t="shared" si="20"/>
        <v>1665.2318040000005</v>
      </c>
      <c r="G58" s="10">
        <f t="shared" si="21"/>
        <v>1599.928596</v>
      </c>
      <c r="H58" s="12">
        <v>0</v>
      </c>
      <c r="I58" s="12">
        <v>0</v>
      </c>
      <c r="J58" s="12">
        <f t="shared" si="22"/>
        <v>-2.8434750000000002</v>
      </c>
      <c r="K58" s="12">
        <f t="shared" si="23"/>
        <v>1477.3121257500002</v>
      </c>
      <c r="L58" s="12">
        <f t="shared" si="24"/>
        <v>1419.4017337499997</v>
      </c>
      <c r="M58" s="12">
        <f t="shared" si="25"/>
        <v>1666.0564117500005</v>
      </c>
      <c r="N58" s="12">
        <f t="shared" si="26"/>
        <v>1600.75320375</v>
      </c>
    </row>
    <row r="59" spans="1:14" x14ac:dyDescent="0.25">
      <c r="A59" s="9">
        <v>0</v>
      </c>
      <c r="B59" s="19">
        <v>0</v>
      </c>
      <c r="C59" s="10">
        <v>0</v>
      </c>
      <c r="D59" s="10">
        <f t="shared" si="18"/>
        <v>1476.7149960000002</v>
      </c>
      <c r="E59" s="10">
        <f t="shared" si="19"/>
        <v>1418.8046039999997</v>
      </c>
      <c r="F59" s="10">
        <f t="shared" si="20"/>
        <v>1665.2318040000005</v>
      </c>
      <c r="G59" s="10">
        <f t="shared" si="21"/>
        <v>1599.928596</v>
      </c>
      <c r="H59" s="12">
        <v>0</v>
      </c>
      <c r="I59" s="12">
        <v>0</v>
      </c>
      <c r="J59" s="12">
        <f t="shared" si="22"/>
        <v>0</v>
      </c>
      <c r="K59" s="12">
        <f t="shared" si="23"/>
        <v>1476.7149960000002</v>
      </c>
      <c r="L59" s="12">
        <f t="shared" si="24"/>
        <v>1418.8046039999997</v>
      </c>
      <c r="M59" s="12">
        <f t="shared" si="25"/>
        <v>1665.2318040000005</v>
      </c>
      <c r="N59" s="12">
        <f t="shared" si="26"/>
        <v>1599.928596</v>
      </c>
    </row>
    <row r="64" spans="1:14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  <row r="201" spans="2:3" x14ac:dyDescent="0.25">
      <c r="B201"/>
      <c r="C201"/>
    </row>
    <row r="202" spans="2:3" x14ac:dyDescent="0.25">
      <c r="B202"/>
      <c r="C202"/>
    </row>
    <row r="203" spans="2:3" x14ac:dyDescent="0.25">
      <c r="B203"/>
      <c r="C203"/>
    </row>
    <row r="204" spans="2:3" x14ac:dyDescent="0.25">
      <c r="B204"/>
      <c r="C204"/>
    </row>
    <row r="205" spans="2:3" x14ac:dyDescent="0.25">
      <c r="B205"/>
      <c r="C205"/>
    </row>
    <row r="206" spans="2:3" x14ac:dyDescent="0.25">
      <c r="B206"/>
      <c r="C206"/>
    </row>
    <row r="207" spans="2:3" x14ac:dyDescent="0.25">
      <c r="B207"/>
      <c r="C207"/>
    </row>
    <row r="208" spans="2:3" x14ac:dyDescent="0.25">
      <c r="B208"/>
      <c r="C208"/>
    </row>
    <row r="209" spans="2:3" x14ac:dyDescent="0.25">
      <c r="B209"/>
      <c r="C209"/>
    </row>
    <row r="210" spans="2:3" x14ac:dyDescent="0.25">
      <c r="B210"/>
      <c r="C210"/>
    </row>
    <row r="211" spans="2:3" x14ac:dyDescent="0.25">
      <c r="B211"/>
      <c r="C211"/>
    </row>
    <row r="212" spans="2:3" x14ac:dyDescent="0.25">
      <c r="B212"/>
      <c r="C212"/>
    </row>
    <row r="213" spans="2:3" x14ac:dyDescent="0.25">
      <c r="B213"/>
      <c r="C213"/>
    </row>
    <row r="214" spans="2:3" x14ac:dyDescent="0.25">
      <c r="B214"/>
      <c r="C214"/>
    </row>
    <row r="215" spans="2:3" x14ac:dyDescent="0.25">
      <c r="B215"/>
      <c r="C215"/>
    </row>
    <row r="216" spans="2:3" x14ac:dyDescent="0.25">
      <c r="B216"/>
      <c r="C216"/>
    </row>
    <row r="217" spans="2:3" x14ac:dyDescent="0.25">
      <c r="B217"/>
      <c r="C217"/>
    </row>
    <row r="218" spans="2:3" x14ac:dyDescent="0.25">
      <c r="B218"/>
      <c r="C218"/>
    </row>
    <row r="219" spans="2:3" x14ac:dyDescent="0.25">
      <c r="B219"/>
      <c r="C219"/>
    </row>
    <row r="220" spans="2:3" x14ac:dyDescent="0.25">
      <c r="B220"/>
      <c r="C220"/>
    </row>
    <row r="221" spans="2:3" x14ac:dyDescent="0.25">
      <c r="B221"/>
      <c r="C221"/>
    </row>
    <row r="222" spans="2:3" x14ac:dyDescent="0.25">
      <c r="B222"/>
      <c r="C222"/>
    </row>
    <row r="223" spans="2:3" x14ac:dyDescent="0.25">
      <c r="B223"/>
      <c r="C223"/>
    </row>
    <row r="224" spans="2:3" x14ac:dyDescent="0.25">
      <c r="B224"/>
      <c r="C224"/>
    </row>
    <row r="225" spans="2:3" x14ac:dyDescent="0.25">
      <c r="B225"/>
      <c r="C225"/>
    </row>
    <row r="226" spans="2:3" x14ac:dyDescent="0.25">
      <c r="B226"/>
      <c r="C226"/>
    </row>
    <row r="227" spans="2:3" x14ac:dyDescent="0.25">
      <c r="B227"/>
      <c r="C227"/>
    </row>
    <row r="228" spans="2:3" x14ac:dyDescent="0.25">
      <c r="B228"/>
      <c r="C228"/>
    </row>
    <row r="229" spans="2:3" x14ac:dyDescent="0.25">
      <c r="B229"/>
      <c r="C229"/>
    </row>
    <row r="230" spans="2:3" x14ac:dyDescent="0.25">
      <c r="B230"/>
      <c r="C230"/>
    </row>
    <row r="231" spans="2:3" x14ac:dyDescent="0.25">
      <c r="B231"/>
      <c r="C231"/>
    </row>
    <row r="232" spans="2:3" x14ac:dyDescent="0.25">
      <c r="B232"/>
      <c r="C232"/>
    </row>
    <row r="233" spans="2:3" x14ac:dyDescent="0.25">
      <c r="B233"/>
      <c r="C233"/>
    </row>
    <row r="234" spans="2:3" x14ac:dyDescent="0.25">
      <c r="B234"/>
      <c r="C234"/>
    </row>
    <row r="235" spans="2:3" x14ac:dyDescent="0.25">
      <c r="B235"/>
      <c r="C235"/>
    </row>
    <row r="236" spans="2:3" x14ac:dyDescent="0.25">
      <c r="B236"/>
      <c r="C236"/>
    </row>
    <row r="237" spans="2:3" x14ac:dyDescent="0.25">
      <c r="B237"/>
      <c r="C237"/>
    </row>
    <row r="238" spans="2:3" x14ac:dyDescent="0.25">
      <c r="B238"/>
      <c r="C238"/>
    </row>
    <row r="239" spans="2:3" x14ac:dyDescent="0.25">
      <c r="B239"/>
      <c r="C239"/>
    </row>
    <row r="240" spans="2:3" x14ac:dyDescent="0.25">
      <c r="B240"/>
      <c r="C240"/>
    </row>
    <row r="241" spans="2:3" x14ac:dyDescent="0.25">
      <c r="B241"/>
      <c r="C241"/>
    </row>
    <row r="242" spans="2:3" x14ac:dyDescent="0.25">
      <c r="B242"/>
      <c r="C242"/>
    </row>
    <row r="243" spans="2:3" x14ac:dyDescent="0.25">
      <c r="B243"/>
      <c r="C243"/>
    </row>
    <row r="244" spans="2:3" x14ac:dyDescent="0.25">
      <c r="B244"/>
      <c r="C244"/>
    </row>
    <row r="245" spans="2:3" x14ac:dyDescent="0.25">
      <c r="B245"/>
      <c r="C245"/>
    </row>
    <row r="246" spans="2:3" x14ac:dyDescent="0.25">
      <c r="B246"/>
      <c r="C246"/>
    </row>
    <row r="247" spans="2:3" x14ac:dyDescent="0.25">
      <c r="B247"/>
      <c r="C247"/>
    </row>
    <row r="248" spans="2:3" x14ac:dyDescent="0.25">
      <c r="B248"/>
      <c r="C248"/>
    </row>
    <row r="249" spans="2:3" x14ac:dyDescent="0.25">
      <c r="B249"/>
      <c r="C249"/>
    </row>
    <row r="250" spans="2:3" x14ac:dyDescent="0.25">
      <c r="B250"/>
      <c r="C250"/>
    </row>
    <row r="251" spans="2:3" x14ac:dyDescent="0.25">
      <c r="B251"/>
      <c r="C251"/>
    </row>
    <row r="252" spans="2:3" x14ac:dyDescent="0.25">
      <c r="B252"/>
      <c r="C252"/>
    </row>
    <row r="253" spans="2:3" x14ac:dyDescent="0.25">
      <c r="B253"/>
      <c r="C253"/>
    </row>
    <row r="254" spans="2:3" x14ac:dyDescent="0.25">
      <c r="B254"/>
      <c r="C254"/>
    </row>
    <row r="255" spans="2:3" x14ac:dyDescent="0.25">
      <c r="B255"/>
      <c r="C255"/>
    </row>
    <row r="256" spans="2:3" x14ac:dyDescent="0.25">
      <c r="B256"/>
      <c r="C256"/>
    </row>
    <row r="257" spans="2:3" x14ac:dyDescent="0.25">
      <c r="B257"/>
      <c r="C257"/>
    </row>
    <row r="258" spans="2:3" x14ac:dyDescent="0.25">
      <c r="B258"/>
      <c r="C258"/>
    </row>
    <row r="259" spans="2:3" x14ac:dyDescent="0.25">
      <c r="B259"/>
      <c r="C259"/>
    </row>
    <row r="260" spans="2:3" x14ac:dyDescent="0.25">
      <c r="B260"/>
      <c r="C260"/>
    </row>
    <row r="261" spans="2:3" x14ac:dyDescent="0.25">
      <c r="B261"/>
      <c r="C261"/>
    </row>
    <row r="262" spans="2:3" x14ac:dyDescent="0.25">
      <c r="B262"/>
      <c r="C262"/>
    </row>
    <row r="263" spans="2:3" x14ac:dyDescent="0.25">
      <c r="B263"/>
      <c r="C263"/>
    </row>
    <row r="264" spans="2:3" x14ac:dyDescent="0.25">
      <c r="B264"/>
      <c r="C264"/>
    </row>
    <row r="265" spans="2:3" x14ac:dyDescent="0.25">
      <c r="B265"/>
      <c r="C265"/>
    </row>
    <row r="266" spans="2:3" x14ac:dyDescent="0.25">
      <c r="B266"/>
      <c r="C266"/>
    </row>
    <row r="267" spans="2:3" x14ac:dyDescent="0.25">
      <c r="B267"/>
      <c r="C267"/>
    </row>
    <row r="268" spans="2:3" x14ac:dyDescent="0.25">
      <c r="B268"/>
      <c r="C268"/>
    </row>
    <row r="269" spans="2:3" x14ac:dyDescent="0.25">
      <c r="B269"/>
      <c r="C269"/>
    </row>
    <row r="270" spans="2:3" x14ac:dyDescent="0.25">
      <c r="B270"/>
      <c r="C270"/>
    </row>
    <row r="271" spans="2:3" x14ac:dyDescent="0.25">
      <c r="B271"/>
      <c r="C271"/>
    </row>
    <row r="272" spans="2:3" x14ac:dyDescent="0.25">
      <c r="B272"/>
      <c r="C272"/>
    </row>
    <row r="273" spans="2:3" x14ac:dyDescent="0.25">
      <c r="B273"/>
      <c r="C273"/>
    </row>
    <row r="274" spans="2:3" x14ac:dyDescent="0.25">
      <c r="B274"/>
      <c r="C274"/>
    </row>
    <row r="275" spans="2:3" x14ac:dyDescent="0.25">
      <c r="B275"/>
      <c r="C275"/>
    </row>
    <row r="276" spans="2:3" x14ac:dyDescent="0.25">
      <c r="B276"/>
      <c r="C276"/>
    </row>
    <row r="277" spans="2:3" x14ac:dyDescent="0.25">
      <c r="B277"/>
      <c r="C277"/>
    </row>
    <row r="278" spans="2:3" x14ac:dyDescent="0.25">
      <c r="B278"/>
      <c r="C278"/>
    </row>
    <row r="279" spans="2:3" x14ac:dyDescent="0.25">
      <c r="B279"/>
      <c r="C279"/>
    </row>
    <row r="280" spans="2:3" x14ac:dyDescent="0.25">
      <c r="B280"/>
      <c r="C280"/>
    </row>
    <row r="281" spans="2:3" x14ac:dyDescent="0.25">
      <c r="B281"/>
      <c r="C281"/>
    </row>
    <row r="282" spans="2:3" x14ac:dyDescent="0.25">
      <c r="B282"/>
      <c r="C282"/>
    </row>
    <row r="283" spans="2:3" x14ac:dyDescent="0.25">
      <c r="B283"/>
      <c r="C283"/>
    </row>
    <row r="284" spans="2:3" x14ac:dyDescent="0.25">
      <c r="B284"/>
      <c r="C284"/>
    </row>
    <row r="285" spans="2:3" x14ac:dyDescent="0.25">
      <c r="B285"/>
      <c r="C285"/>
    </row>
    <row r="286" spans="2:3" x14ac:dyDescent="0.25">
      <c r="B286"/>
      <c r="C286"/>
    </row>
    <row r="287" spans="2:3" x14ac:dyDescent="0.25">
      <c r="B287"/>
      <c r="C287"/>
    </row>
    <row r="288" spans="2:3" x14ac:dyDescent="0.25">
      <c r="B288"/>
      <c r="C288"/>
    </row>
    <row r="289" spans="2:3" x14ac:dyDescent="0.25">
      <c r="B289"/>
      <c r="C289"/>
    </row>
    <row r="290" spans="2:3" x14ac:dyDescent="0.25">
      <c r="B290"/>
      <c r="C290"/>
    </row>
    <row r="291" spans="2:3" x14ac:dyDescent="0.25">
      <c r="B291"/>
      <c r="C291"/>
    </row>
    <row r="292" spans="2:3" x14ac:dyDescent="0.25">
      <c r="B292"/>
      <c r="C292"/>
    </row>
    <row r="293" spans="2:3" x14ac:dyDescent="0.25">
      <c r="B293"/>
      <c r="C293"/>
    </row>
    <row r="294" spans="2:3" x14ac:dyDescent="0.25">
      <c r="B294"/>
      <c r="C294"/>
    </row>
    <row r="295" spans="2:3" x14ac:dyDescent="0.25">
      <c r="B295"/>
      <c r="C295"/>
    </row>
    <row r="296" spans="2:3" x14ac:dyDescent="0.25">
      <c r="B296"/>
      <c r="C296"/>
    </row>
    <row r="297" spans="2:3" x14ac:dyDescent="0.25">
      <c r="B297"/>
      <c r="C297"/>
    </row>
    <row r="298" spans="2:3" x14ac:dyDescent="0.25">
      <c r="B298"/>
      <c r="C298"/>
    </row>
    <row r="299" spans="2:3" x14ac:dyDescent="0.25">
      <c r="B299"/>
      <c r="C299"/>
    </row>
    <row r="300" spans="2:3" x14ac:dyDescent="0.25">
      <c r="B300"/>
      <c r="C300"/>
    </row>
    <row r="301" spans="2:3" x14ac:dyDescent="0.25">
      <c r="B301"/>
      <c r="C301"/>
    </row>
    <row r="302" spans="2:3" x14ac:dyDescent="0.25">
      <c r="B302"/>
      <c r="C302"/>
    </row>
    <row r="303" spans="2:3" x14ac:dyDescent="0.25">
      <c r="B303"/>
      <c r="C303"/>
    </row>
    <row r="304" spans="2:3" x14ac:dyDescent="0.25">
      <c r="B304"/>
      <c r="C304"/>
    </row>
    <row r="305" spans="2:3" x14ac:dyDescent="0.25">
      <c r="B305"/>
      <c r="C305"/>
    </row>
    <row r="306" spans="2:3" x14ac:dyDescent="0.25">
      <c r="B306"/>
      <c r="C306"/>
    </row>
    <row r="307" spans="2:3" x14ac:dyDescent="0.25">
      <c r="B307"/>
      <c r="C307"/>
    </row>
    <row r="308" spans="2:3" x14ac:dyDescent="0.25">
      <c r="B308"/>
      <c r="C308"/>
    </row>
    <row r="309" spans="2:3" x14ac:dyDescent="0.25">
      <c r="B309"/>
      <c r="C309"/>
    </row>
    <row r="310" spans="2:3" x14ac:dyDescent="0.25">
      <c r="B310"/>
      <c r="C310"/>
    </row>
    <row r="311" spans="2:3" x14ac:dyDescent="0.25">
      <c r="B311"/>
      <c r="C311"/>
    </row>
    <row r="312" spans="2:3" x14ac:dyDescent="0.25">
      <c r="B312"/>
      <c r="C312"/>
    </row>
    <row r="313" spans="2:3" x14ac:dyDescent="0.25">
      <c r="B313"/>
      <c r="C313"/>
    </row>
    <row r="314" spans="2:3" x14ac:dyDescent="0.25">
      <c r="B314"/>
      <c r="C314"/>
    </row>
    <row r="315" spans="2:3" x14ac:dyDescent="0.25">
      <c r="B315"/>
      <c r="C315"/>
    </row>
    <row r="316" spans="2:3" x14ac:dyDescent="0.25">
      <c r="B316"/>
      <c r="C316"/>
    </row>
    <row r="317" spans="2:3" x14ac:dyDescent="0.25">
      <c r="B317"/>
      <c r="C317"/>
    </row>
    <row r="318" spans="2:3" x14ac:dyDescent="0.25">
      <c r="B318"/>
      <c r="C318"/>
    </row>
    <row r="319" spans="2:3" x14ac:dyDescent="0.25">
      <c r="B319"/>
      <c r="C319"/>
    </row>
    <row r="320" spans="2:3" x14ac:dyDescent="0.25">
      <c r="B320"/>
      <c r="C320"/>
    </row>
    <row r="321" spans="2:3" x14ac:dyDescent="0.25">
      <c r="B321"/>
      <c r="C321"/>
    </row>
    <row r="322" spans="2:3" x14ac:dyDescent="0.25">
      <c r="B322"/>
      <c r="C322"/>
    </row>
    <row r="323" spans="2:3" x14ac:dyDescent="0.25">
      <c r="B323"/>
      <c r="C323"/>
    </row>
    <row r="324" spans="2:3" x14ac:dyDescent="0.25">
      <c r="B324"/>
      <c r="C324"/>
    </row>
    <row r="325" spans="2:3" x14ac:dyDescent="0.25">
      <c r="B325"/>
      <c r="C325"/>
    </row>
    <row r="326" spans="2:3" x14ac:dyDescent="0.25">
      <c r="B326"/>
      <c r="C326"/>
    </row>
    <row r="327" spans="2:3" x14ac:dyDescent="0.25">
      <c r="B327"/>
      <c r="C327"/>
    </row>
    <row r="328" spans="2:3" x14ac:dyDescent="0.25">
      <c r="B328"/>
      <c r="C328"/>
    </row>
    <row r="329" spans="2:3" x14ac:dyDescent="0.25">
      <c r="B329"/>
      <c r="C329"/>
    </row>
    <row r="330" spans="2:3" x14ac:dyDescent="0.25">
      <c r="B330"/>
      <c r="C330"/>
    </row>
    <row r="331" spans="2:3" x14ac:dyDescent="0.25">
      <c r="B331"/>
      <c r="C331"/>
    </row>
    <row r="332" spans="2:3" x14ac:dyDescent="0.25">
      <c r="B332"/>
      <c r="C332"/>
    </row>
    <row r="333" spans="2:3" x14ac:dyDescent="0.25">
      <c r="B333"/>
      <c r="C333"/>
    </row>
    <row r="334" spans="2:3" x14ac:dyDescent="0.25">
      <c r="B334"/>
      <c r="C334"/>
    </row>
    <row r="335" spans="2:3" x14ac:dyDescent="0.25">
      <c r="B335"/>
      <c r="C335"/>
    </row>
    <row r="336" spans="2:3" x14ac:dyDescent="0.25">
      <c r="B336"/>
      <c r="C336"/>
    </row>
    <row r="337" spans="2:3" x14ac:dyDescent="0.25">
      <c r="B337"/>
      <c r="C337"/>
    </row>
    <row r="338" spans="2:3" x14ac:dyDescent="0.25">
      <c r="B338"/>
      <c r="C338"/>
    </row>
    <row r="339" spans="2:3" x14ac:dyDescent="0.25">
      <c r="B339"/>
      <c r="C339"/>
    </row>
    <row r="340" spans="2:3" x14ac:dyDescent="0.25">
      <c r="B340"/>
      <c r="C340"/>
    </row>
    <row r="341" spans="2:3" x14ac:dyDescent="0.25">
      <c r="B341"/>
      <c r="C341"/>
    </row>
    <row r="342" spans="2:3" x14ac:dyDescent="0.25">
      <c r="B342"/>
      <c r="C342"/>
    </row>
    <row r="343" spans="2:3" x14ac:dyDescent="0.25">
      <c r="B343"/>
      <c r="C343"/>
    </row>
    <row r="344" spans="2:3" x14ac:dyDescent="0.25">
      <c r="B344"/>
      <c r="C344"/>
    </row>
    <row r="345" spans="2:3" x14ac:dyDescent="0.25">
      <c r="B345"/>
      <c r="C345"/>
    </row>
    <row r="346" spans="2:3" x14ac:dyDescent="0.25">
      <c r="B346"/>
      <c r="C346"/>
    </row>
    <row r="347" spans="2:3" x14ac:dyDescent="0.25">
      <c r="B347"/>
      <c r="C347"/>
    </row>
    <row r="348" spans="2:3" x14ac:dyDescent="0.25">
      <c r="B348"/>
      <c r="C348"/>
    </row>
    <row r="349" spans="2:3" x14ac:dyDescent="0.25">
      <c r="B349"/>
      <c r="C349"/>
    </row>
    <row r="350" spans="2:3" x14ac:dyDescent="0.25">
      <c r="B350"/>
      <c r="C350"/>
    </row>
    <row r="351" spans="2:3" x14ac:dyDescent="0.25">
      <c r="B351"/>
      <c r="C351"/>
    </row>
    <row r="352" spans="2:3" x14ac:dyDescent="0.25">
      <c r="B352"/>
      <c r="C352"/>
    </row>
    <row r="353" spans="2:3" x14ac:dyDescent="0.25">
      <c r="B353"/>
      <c r="C353"/>
    </row>
    <row r="354" spans="2:3" x14ac:dyDescent="0.25">
      <c r="B354"/>
      <c r="C354"/>
    </row>
    <row r="355" spans="2:3" x14ac:dyDescent="0.25">
      <c r="B355"/>
      <c r="C355"/>
    </row>
    <row r="356" spans="2:3" x14ac:dyDescent="0.25">
      <c r="B356"/>
      <c r="C356"/>
    </row>
    <row r="357" spans="2:3" x14ac:dyDescent="0.25">
      <c r="B357"/>
      <c r="C357"/>
    </row>
    <row r="358" spans="2:3" x14ac:dyDescent="0.25">
      <c r="B358"/>
      <c r="C358"/>
    </row>
    <row r="359" spans="2:3" x14ac:dyDescent="0.25">
      <c r="B359"/>
      <c r="C359"/>
    </row>
    <row r="360" spans="2:3" x14ac:dyDescent="0.25">
      <c r="B360"/>
      <c r="C360"/>
    </row>
    <row r="361" spans="2:3" x14ac:dyDescent="0.25">
      <c r="B361"/>
      <c r="C361"/>
    </row>
    <row r="362" spans="2:3" x14ac:dyDescent="0.25">
      <c r="B362"/>
      <c r="C362"/>
    </row>
    <row r="363" spans="2:3" x14ac:dyDescent="0.25">
      <c r="B363"/>
      <c r="C363"/>
    </row>
    <row r="364" spans="2:3" x14ac:dyDescent="0.25">
      <c r="B364"/>
      <c r="C364"/>
    </row>
    <row r="365" spans="2:3" x14ac:dyDescent="0.25">
      <c r="B365"/>
      <c r="C365"/>
    </row>
    <row r="366" spans="2:3" x14ac:dyDescent="0.25">
      <c r="B366"/>
      <c r="C366"/>
    </row>
    <row r="367" spans="2:3" x14ac:dyDescent="0.25">
      <c r="B367"/>
      <c r="C367"/>
    </row>
    <row r="368" spans="2:3" x14ac:dyDescent="0.25">
      <c r="B368"/>
      <c r="C368"/>
    </row>
    <row r="369" spans="2:3" x14ac:dyDescent="0.25">
      <c r="B369"/>
      <c r="C369"/>
    </row>
    <row r="370" spans="2:3" x14ac:dyDescent="0.25">
      <c r="B370"/>
      <c r="C370"/>
    </row>
    <row r="371" spans="2:3" x14ac:dyDescent="0.25">
      <c r="B371"/>
      <c r="C371"/>
    </row>
    <row r="372" spans="2:3" x14ac:dyDescent="0.25">
      <c r="B372"/>
      <c r="C372"/>
    </row>
    <row r="373" spans="2:3" x14ac:dyDescent="0.25">
      <c r="B373"/>
      <c r="C373"/>
    </row>
    <row r="374" spans="2:3" x14ac:dyDescent="0.25">
      <c r="B374"/>
      <c r="C374"/>
    </row>
    <row r="375" spans="2:3" x14ac:dyDescent="0.25">
      <c r="B375"/>
      <c r="C375"/>
    </row>
    <row r="376" spans="2:3" x14ac:dyDescent="0.25">
      <c r="B376"/>
      <c r="C376"/>
    </row>
    <row r="377" spans="2:3" x14ac:dyDescent="0.25">
      <c r="B377"/>
      <c r="C377"/>
    </row>
    <row r="378" spans="2:3" x14ac:dyDescent="0.25">
      <c r="B378"/>
      <c r="C378"/>
    </row>
    <row r="379" spans="2:3" x14ac:dyDescent="0.25">
      <c r="B379"/>
      <c r="C379"/>
    </row>
    <row r="380" spans="2:3" x14ac:dyDescent="0.25">
      <c r="B380"/>
      <c r="C380"/>
    </row>
    <row r="381" spans="2:3" x14ac:dyDescent="0.25">
      <c r="B381"/>
      <c r="C381"/>
    </row>
    <row r="382" spans="2:3" x14ac:dyDescent="0.25">
      <c r="B382"/>
      <c r="C382"/>
    </row>
    <row r="383" spans="2:3" x14ac:dyDescent="0.25">
      <c r="B383"/>
      <c r="C383"/>
    </row>
    <row r="384" spans="2:3" x14ac:dyDescent="0.25">
      <c r="B384"/>
      <c r="C384"/>
    </row>
    <row r="385" spans="2:3" x14ac:dyDescent="0.25">
      <c r="B385"/>
      <c r="C385"/>
    </row>
    <row r="386" spans="2:3" x14ac:dyDescent="0.25">
      <c r="B386"/>
      <c r="C386"/>
    </row>
    <row r="387" spans="2:3" x14ac:dyDescent="0.25">
      <c r="B387"/>
      <c r="C387"/>
    </row>
    <row r="388" spans="2:3" x14ac:dyDescent="0.25">
      <c r="B388"/>
      <c r="C388"/>
    </row>
    <row r="389" spans="2:3" x14ac:dyDescent="0.25">
      <c r="B389"/>
      <c r="C389"/>
    </row>
    <row r="390" spans="2:3" x14ac:dyDescent="0.25">
      <c r="B390"/>
      <c r="C390"/>
    </row>
    <row r="391" spans="2:3" x14ac:dyDescent="0.25">
      <c r="B391"/>
      <c r="C391"/>
    </row>
    <row r="392" spans="2:3" x14ac:dyDescent="0.25">
      <c r="B392"/>
      <c r="C392"/>
    </row>
    <row r="393" spans="2:3" x14ac:dyDescent="0.25">
      <c r="B393"/>
      <c r="C393"/>
    </row>
    <row r="394" spans="2:3" x14ac:dyDescent="0.25">
      <c r="B394"/>
      <c r="C394"/>
    </row>
    <row r="395" spans="2:3" x14ac:dyDescent="0.25">
      <c r="B395"/>
      <c r="C395"/>
    </row>
    <row r="396" spans="2:3" x14ac:dyDescent="0.25">
      <c r="B396"/>
      <c r="C396"/>
    </row>
    <row r="397" spans="2:3" x14ac:dyDescent="0.25">
      <c r="B397"/>
      <c r="C397"/>
    </row>
    <row r="398" spans="2:3" x14ac:dyDescent="0.25">
      <c r="B398"/>
      <c r="C398"/>
    </row>
    <row r="399" spans="2:3" x14ac:dyDescent="0.25">
      <c r="B399"/>
      <c r="C399"/>
    </row>
    <row r="400" spans="2:3" x14ac:dyDescent="0.25">
      <c r="B400"/>
      <c r="C400"/>
    </row>
    <row r="401" spans="2:3" x14ac:dyDescent="0.25">
      <c r="B401"/>
      <c r="C401"/>
    </row>
    <row r="402" spans="2:3" x14ac:dyDescent="0.25">
      <c r="B402"/>
      <c r="C402"/>
    </row>
    <row r="403" spans="2:3" x14ac:dyDescent="0.25">
      <c r="B403"/>
      <c r="C403"/>
    </row>
    <row r="404" spans="2:3" x14ac:dyDescent="0.25">
      <c r="B404"/>
      <c r="C404"/>
    </row>
    <row r="405" spans="2:3" x14ac:dyDescent="0.25">
      <c r="B405"/>
      <c r="C405"/>
    </row>
    <row r="406" spans="2:3" x14ac:dyDescent="0.25">
      <c r="B406"/>
      <c r="C406"/>
    </row>
    <row r="407" spans="2:3" x14ac:dyDescent="0.25">
      <c r="B407"/>
      <c r="C407"/>
    </row>
    <row r="408" spans="2:3" x14ac:dyDescent="0.25">
      <c r="B408"/>
      <c r="C408"/>
    </row>
    <row r="409" spans="2:3" x14ac:dyDescent="0.25">
      <c r="B409"/>
      <c r="C409"/>
    </row>
    <row r="410" spans="2:3" x14ac:dyDescent="0.25">
      <c r="B410"/>
      <c r="C410"/>
    </row>
    <row r="411" spans="2:3" x14ac:dyDescent="0.25">
      <c r="B411"/>
      <c r="C411"/>
    </row>
    <row r="412" spans="2:3" x14ac:dyDescent="0.25">
      <c r="B412"/>
      <c r="C412"/>
    </row>
    <row r="413" spans="2:3" x14ac:dyDescent="0.25">
      <c r="B413"/>
      <c r="C413"/>
    </row>
    <row r="414" spans="2:3" x14ac:dyDescent="0.25">
      <c r="B414"/>
      <c r="C414"/>
    </row>
    <row r="415" spans="2:3" x14ac:dyDescent="0.25">
      <c r="B415"/>
      <c r="C415"/>
    </row>
    <row r="416" spans="2:3" x14ac:dyDescent="0.25">
      <c r="B416"/>
      <c r="C416"/>
    </row>
    <row r="417" spans="2:3" x14ac:dyDescent="0.25">
      <c r="B417"/>
      <c r="C417"/>
    </row>
    <row r="418" spans="2:3" x14ac:dyDescent="0.25">
      <c r="B418"/>
      <c r="C418"/>
    </row>
    <row r="419" spans="2:3" x14ac:dyDescent="0.25">
      <c r="B419"/>
      <c r="C419"/>
    </row>
    <row r="420" spans="2:3" x14ac:dyDescent="0.25">
      <c r="B420"/>
      <c r="C420"/>
    </row>
    <row r="421" spans="2:3" x14ac:dyDescent="0.25">
      <c r="B421"/>
      <c r="C421"/>
    </row>
    <row r="422" spans="2:3" x14ac:dyDescent="0.25">
      <c r="B422"/>
      <c r="C422"/>
    </row>
    <row r="423" spans="2:3" x14ac:dyDescent="0.25">
      <c r="B423"/>
      <c r="C423"/>
    </row>
    <row r="424" spans="2:3" x14ac:dyDescent="0.25">
      <c r="B424"/>
      <c r="C424"/>
    </row>
  </sheetData>
  <mergeCells count="8">
    <mergeCell ref="J2:L2"/>
    <mergeCell ref="A45:G45"/>
    <mergeCell ref="H45:N45"/>
    <mergeCell ref="A15:G15"/>
    <mergeCell ref="F3:H3"/>
    <mergeCell ref="H15:N15"/>
    <mergeCell ref="A30:G30"/>
    <mergeCell ref="H30:N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B9E0-49D0-4DAC-9AC1-93899B9ADCDD}">
  <dimension ref="A1:L108"/>
  <sheetViews>
    <sheetView topLeftCell="A55" zoomScale="90" zoomScaleNormal="90" workbookViewId="0">
      <selection activeCell="J7" sqref="J7"/>
    </sheetView>
  </sheetViews>
  <sheetFormatPr defaultRowHeight="15" x14ac:dyDescent="0.25"/>
  <cols>
    <col min="1" max="1" width="18.42578125" customWidth="1"/>
    <col min="9" max="9" width="13.85546875" customWidth="1"/>
  </cols>
  <sheetData>
    <row r="1" spans="1:12" x14ac:dyDescent="0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ht="15.75" x14ac:dyDescent="0.25">
      <c r="A2" s="34"/>
      <c r="B2" s="34"/>
      <c r="C2" s="34"/>
      <c r="D2" s="34"/>
      <c r="E2" s="34"/>
      <c r="F2" s="34"/>
      <c r="G2" s="34"/>
      <c r="H2" s="34"/>
      <c r="I2" s="34"/>
      <c r="J2" s="46" t="s">
        <v>47</v>
      </c>
      <c r="K2" s="46"/>
      <c r="L2" s="46"/>
    </row>
    <row r="3" spans="1:12" x14ac:dyDescent="0.25">
      <c r="A3" s="1" t="s">
        <v>0</v>
      </c>
      <c r="B3" s="14" t="s">
        <v>13</v>
      </c>
      <c r="C3" s="15">
        <v>628</v>
      </c>
      <c r="D3" s="34"/>
      <c r="E3" s="34"/>
      <c r="F3" s="34"/>
      <c r="G3" s="34"/>
      <c r="H3" s="34"/>
      <c r="I3" s="34"/>
      <c r="J3" s="34"/>
      <c r="K3" s="34"/>
    </row>
    <row r="4" spans="1:12" ht="19.5" customHeight="1" x14ac:dyDescent="0.25">
      <c r="A4" s="1" t="s">
        <v>1</v>
      </c>
      <c r="B4" s="14" t="s">
        <v>2</v>
      </c>
      <c r="C4" s="15">
        <v>2.8</v>
      </c>
      <c r="D4" s="34"/>
      <c r="E4" s="34"/>
      <c r="F4" s="44" t="s">
        <v>21</v>
      </c>
      <c r="G4" s="44"/>
      <c r="H4" s="44"/>
      <c r="I4" s="34"/>
      <c r="J4" s="34"/>
      <c r="K4" s="34"/>
    </row>
    <row r="5" spans="1:12" ht="36" customHeight="1" x14ac:dyDescent="0.25">
      <c r="A5" s="2" t="s">
        <v>35</v>
      </c>
      <c r="B5" s="14" t="s">
        <v>3</v>
      </c>
      <c r="C5" s="15">
        <v>0.36</v>
      </c>
      <c r="D5" s="34"/>
      <c r="E5" s="34"/>
      <c r="F5" s="35" t="s">
        <v>26</v>
      </c>
      <c r="G5" s="35" t="s">
        <v>22</v>
      </c>
      <c r="H5" s="35" t="s">
        <v>23</v>
      </c>
      <c r="I5" s="33" t="s">
        <v>34</v>
      </c>
      <c r="J5" s="34"/>
      <c r="K5" s="34"/>
    </row>
    <row r="6" spans="1:12" ht="45" customHeight="1" x14ac:dyDescent="0.25">
      <c r="A6" s="2" t="s">
        <v>4</v>
      </c>
      <c r="B6" s="14" t="s">
        <v>5</v>
      </c>
      <c r="C6" s="15">
        <v>47</v>
      </c>
      <c r="D6" s="34"/>
      <c r="E6" s="34"/>
      <c r="F6" s="35" t="s">
        <v>24</v>
      </c>
      <c r="G6" s="36">
        <f>C3*0.47*0.51*9.81</f>
        <v>1476.7149960000002</v>
      </c>
      <c r="H6" s="36">
        <f>C3*0.47*0.49*9.81</f>
        <v>1418.8046039999997</v>
      </c>
      <c r="I6" s="5">
        <f>C8*0.5*C10*(30^2)*C9</f>
        <v>-409.46040000000005</v>
      </c>
      <c r="J6" s="34"/>
      <c r="K6" s="34"/>
    </row>
    <row r="7" spans="1:12" ht="45.75" customHeight="1" x14ac:dyDescent="0.25">
      <c r="A7" s="2" t="s">
        <v>6</v>
      </c>
      <c r="B7" s="14" t="s">
        <v>5</v>
      </c>
      <c r="C7" s="15">
        <v>51</v>
      </c>
      <c r="D7" s="34"/>
      <c r="E7" s="34"/>
      <c r="F7" s="35" t="s">
        <v>25</v>
      </c>
      <c r="G7" s="36">
        <f>C3*0.53*0.51*9.81</f>
        <v>1665.2318040000005</v>
      </c>
      <c r="H7" s="36">
        <f>C3*0.53*0.49*9.81</f>
        <v>1599.928596</v>
      </c>
      <c r="I7" s="34"/>
      <c r="J7" s="34"/>
      <c r="K7" s="34"/>
    </row>
    <row r="8" spans="1:12" x14ac:dyDescent="0.25">
      <c r="A8" s="1" t="s">
        <v>33</v>
      </c>
      <c r="B8" s="14"/>
      <c r="C8" s="15">
        <v>-0.62</v>
      </c>
      <c r="D8" s="34"/>
      <c r="E8" s="34"/>
      <c r="F8" s="34"/>
      <c r="G8" s="34"/>
      <c r="H8" s="34"/>
      <c r="I8" s="34"/>
      <c r="J8" s="34"/>
      <c r="K8" s="34"/>
    </row>
    <row r="9" spans="1:12" x14ac:dyDescent="0.25">
      <c r="A9" s="1" t="s">
        <v>7</v>
      </c>
      <c r="B9" s="14" t="s">
        <v>14</v>
      </c>
      <c r="C9" s="15">
        <v>1.2</v>
      </c>
      <c r="D9" s="34"/>
      <c r="E9" s="34"/>
      <c r="F9" s="34"/>
      <c r="G9" s="34"/>
      <c r="H9" s="34"/>
      <c r="I9" s="34"/>
      <c r="J9" s="34"/>
      <c r="K9" s="34"/>
    </row>
    <row r="10" spans="1:12" x14ac:dyDescent="0.25">
      <c r="A10" s="1" t="s">
        <v>8</v>
      </c>
      <c r="B10" s="14" t="s">
        <v>15</v>
      </c>
      <c r="C10" s="15">
        <v>1.2230000000000001</v>
      </c>
      <c r="D10" s="34"/>
      <c r="E10" s="34"/>
      <c r="F10" s="34"/>
      <c r="G10" s="34"/>
      <c r="H10" s="34"/>
      <c r="I10" s="34"/>
      <c r="J10" s="34"/>
      <c r="K10" s="34"/>
    </row>
    <row r="11" spans="1:12" x14ac:dyDescent="0.25">
      <c r="A11" s="1" t="s">
        <v>9</v>
      </c>
      <c r="B11" s="14" t="s">
        <v>36</v>
      </c>
      <c r="C11" s="15">
        <v>42</v>
      </c>
      <c r="D11" s="34"/>
      <c r="E11" s="34"/>
      <c r="F11" s="34"/>
      <c r="G11" s="34"/>
      <c r="H11" s="34"/>
      <c r="I11" s="34"/>
      <c r="J11" s="34"/>
      <c r="K11" s="34"/>
    </row>
    <row r="12" spans="1:12" x14ac:dyDescent="0.25">
      <c r="A12" s="1" t="s">
        <v>10</v>
      </c>
      <c r="B12" s="14" t="s">
        <v>3</v>
      </c>
      <c r="C12" s="15">
        <v>1.62</v>
      </c>
      <c r="D12" s="34"/>
      <c r="E12" s="34"/>
      <c r="F12" s="34"/>
      <c r="G12" s="34"/>
      <c r="H12" s="34"/>
      <c r="I12" s="34"/>
      <c r="J12" s="34"/>
      <c r="K12" s="34"/>
    </row>
    <row r="13" spans="1:12" x14ac:dyDescent="0.25">
      <c r="A13" s="1" t="s">
        <v>11</v>
      </c>
      <c r="B13" s="14" t="s">
        <v>12</v>
      </c>
      <c r="C13" s="15">
        <v>1.5</v>
      </c>
      <c r="D13" s="34"/>
      <c r="E13" s="34"/>
      <c r="F13" s="34"/>
      <c r="G13" s="34"/>
      <c r="H13" s="34"/>
      <c r="I13" s="34"/>
      <c r="J13" s="34"/>
      <c r="K13" s="34"/>
    </row>
    <row r="14" spans="1:12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2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1:11" x14ac:dyDescent="0.25">
      <c r="A17" s="21" t="s">
        <v>40</v>
      </c>
      <c r="B17" s="32" t="s">
        <v>16</v>
      </c>
      <c r="C17" s="32" t="s">
        <v>17</v>
      </c>
      <c r="D17" s="21" t="s">
        <v>41</v>
      </c>
      <c r="E17" s="21" t="s">
        <v>27</v>
      </c>
      <c r="F17" s="21" t="s">
        <v>30</v>
      </c>
      <c r="G17" s="21" t="s">
        <v>31</v>
      </c>
      <c r="H17" s="21" t="s">
        <v>18</v>
      </c>
      <c r="I17" s="21" t="s">
        <v>19</v>
      </c>
      <c r="J17" s="21" t="s">
        <v>28</v>
      </c>
      <c r="K17" s="21" t="s">
        <v>20</v>
      </c>
    </row>
    <row r="18" spans="1:11" x14ac:dyDescent="0.25">
      <c r="A18" s="37">
        <v>0</v>
      </c>
      <c r="B18" s="41">
        <f t="shared" ref="B18:B62" si="0">SUM(SIN(RADIANS(A18))*1.5)</f>
        <v>0</v>
      </c>
      <c r="C18" s="41">
        <f t="shared" ref="C18:C62" si="1">SUM(COS(RADIANS(A18))*1.5)</f>
        <v>1.5</v>
      </c>
      <c r="D18" s="41">
        <f>B18+C18</f>
        <v>1.5</v>
      </c>
      <c r="E18" s="38">
        <v>30</v>
      </c>
      <c r="F18" s="39">
        <f t="shared" ref="F18" si="2">(628*(B18*9.81)*0.36)/2.8</f>
        <v>0</v>
      </c>
      <c r="G18" s="39">
        <f t="shared" ref="G18" si="3">(628*(C18*9.81)*0.36)/1.62</f>
        <v>2053.56</v>
      </c>
      <c r="H18" s="40">
        <f>$G$6+(G18*0.47)+(F18*0.51)-(($I$6/2)*0.42)</f>
        <v>2527.8748799999998</v>
      </c>
      <c r="I18" s="40">
        <f>$H$6-(G18*0.47)+(F18*0.49)-(($I$6*0.42)/2)</f>
        <v>539.61808799999972</v>
      </c>
      <c r="J18" s="40">
        <f>$G$7+(G18*0.53)-(F18*0.51)-(($I$6*0.58)/2)</f>
        <v>2872.3621200000002</v>
      </c>
      <c r="K18" s="40">
        <f>$H$7-(G18*0.53)-(F18*0.49)-(($I$6*0.58)/2)</f>
        <v>630.28531199999998</v>
      </c>
    </row>
    <row r="19" spans="1:11" x14ac:dyDescent="0.25">
      <c r="A19" s="37">
        <v>1</v>
      </c>
      <c r="B19" s="41">
        <f t="shared" si="0"/>
        <v>2.6178609655925267E-2</v>
      </c>
      <c r="C19" s="41">
        <f t="shared" si="1"/>
        <v>1.499771542734587</v>
      </c>
      <c r="D19" s="41">
        <f t="shared" ref="D19:D82" si="4">B19+C19</f>
        <v>1.5259501523905123</v>
      </c>
      <c r="E19" s="38">
        <v>30</v>
      </c>
      <c r="F19" s="39">
        <f t="shared" ref="F19:F82" si="5">(628*(B19*9.81)*0.36)/2.8</f>
        <v>20.735747605937018</v>
      </c>
      <c r="G19" s="39">
        <f t="shared" ref="G19:G82" si="6">(628*(C19*9.81)*0.36)/1.62</f>
        <v>2053.2472328653589</v>
      </c>
      <c r="H19" s="40">
        <f t="shared" ref="H19:H82" si="7">$G$6+(G19*0.47)+(F19*0.51)-(($I$6/2)*0.42)</f>
        <v>2538.3031107257466</v>
      </c>
      <c r="I19" s="40">
        <f t="shared" ref="I19:I82" si="8">$H$6-(G19*0.47)+(F19*0.49)-(($I$6*0.42)/2)</f>
        <v>549.92560488019024</v>
      </c>
      <c r="J19" s="40">
        <f t="shared" ref="J19:J82" si="9">$G$7+(G19*0.53)-(F19*0.51)-(($I$6*0.58)/2)</f>
        <v>2861.6211221396129</v>
      </c>
      <c r="K19" s="40">
        <f t="shared" ref="K19:K82" si="10">$H$7-(G19*0.53)-(F19*0.49)-(($I$6*0.58)/2)</f>
        <v>620.29056225445061</v>
      </c>
    </row>
    <row r="20" spans="1:11" x14ac:dyDescent="0.25">
      <c r="A20" s="37">
        <v>2</v>
      </c>
      <c r="B20" s="41">
        <f t="shared" si="0"/>
        <v>5.234924505375145E-2</v>
      </c>
      <c r="C20" s="41">
        <f t="shared" si="1"/>
        <v>1.4990862405286436</v>
      </c>
      <c r="D20" s="41">
        <f t="shared" si="4"/>
        <v>1.5514354855823951</v>
      </c>
      <c r="E20" s="38">
        <v>30</v>
      </c>
      <c r="F20" s="39">
        <f t="shared" si="5"/>
        <v>41.465178902281572</v>
      </c>
      <c r="G20" s="39">
        <f t="shared" si="6"/>
        <v>2052.3090267333341</v>
      </c>
      <c r="H20" s="40">
        <f t="shared" si="7"/>
        <v>2548.4341638048304</v>
      </c>
      <c r="I20" s="40">
        <f t="shared" si="8"/>
        <v>560.5239830974507</v>
      </c>
      <c r="J20" s="40">
        <f t="shared" si="9"/>
        <v>2850.5518629285039</v>
      </c>
      <c r="K20" s="40">
        <f t="shared" si="10"/>
        <v>610.63039016921482</v>
      </c>
    </row>
    <row r="21" spans="1:11" x14ac:dyDescent="0.25">
      <c r="A21" s="37">
        <v>3</v>
      </c>
      <c r="B21" s="41">
        <f t="shared" si="0"/>
        <v>7.8503934364415745E-2</v>
      </c>
      <c r="C21" s="41">
        <f t="shared" si="1"/>
        <v>1.4979443021318608</v>
      </c>
      <c r="D21" s="41">
        <f t="shared" si="4"/>
        <v>1.5764482364962766</v>
      </c>
      <c r="E21" s="38">
        <v>30</v>
      </c>
      <c r="F21" s="39">
        <f t="shared" si="5"/>
        <v>62.181979503450286</v>
      </c>
      <c r="G21" s="39">
        <f t="shared" si="6"/>
        <v>2050.7456673906026</v>
      </c>
      <c r="H21" s="40">
        <f t="shared" si="7"/>
        <v>2558.2649532203427</v>
      </c>
      <c r="I21" s="40">
        <f t="shared" si="8"/>
        <v>571.40999428310715</v>
      </c>
      <c r="J21" s="40">
        <f t="shared" si="9"/>
        <v>2839.1577141702605</v>
      </c>
      <c r="K21" s="40">
        <f t="shared" si="10"/>
        <v>601.30773832628984</v>
      </c>
    </row>
    <row r="22" spans="1:11" x14ac:dyDescent="0.25">
      <c r="A22" s="37">
        <v>4</v>
      </c>
      <c r="B22" s="41">
        <f t="shared" si="0"/>
        <v>0.10463471061618795</v>
      </c>
      <c r="C22" s="41">
        <f t="shared" si="1"/>
        <v>1.4963460753897362</v>
      </c>
      <c r="D22" s="41">
        <f t="shared" si="4"/>
        <v>1.6009807860059242</v>
      </c>
      <c r="E22" s="38">
        <v>30</v>
      </c>
      <c r="F22" s="39">
        <f t="shared" si="5"/>
        <v>82.879838871291881</v>
      </c>
      <c r="G22" s="39">
        <f t="shared" si="6"/>
        <v>2048.5576310515648</v>
      </c>
      <c r="H22" s="40">
        <f t="shared" si="7"/>
        <v>2567.7924844185941</v>
      </c>
      <c r="I22" s="40">
        <f t="shared" si="8"/>
        <v>582.58032245269726</v>
      </c>
      <c r="J22" s="40">
        <f t="shared" si="9"/>
        <v>2827.4421466329713</v>
      </c>
      <c r="K22" s="40">
        <f t="shared" si="10"/>
        <v>592.32544649573742</v>
      </c>
    </row>
    <row r="23" spans="1:11" x14ac:dyDescent="0.25">
      <c r="A23" s="37">
        <v>5</v>
      </c>
      <c r="B23" s="41">
        <f t="shared" si="0"/>
        <v>0.13073361412148726</v>
      </c>
      <c r="C23" s="41">
        <f t="shared" si="1"/>
        <v>1.4942920471376184</v>
      </c>
      <c r="D23" s="41">
        <f t="shared" si="4"/>
        <v>1.6250256612591056</v>
      </c>
      <c r="E23" s="38">
        <v>30</v>
      </c>
      <c r="F23" s="39">
        <f t="shared" si="5"/>
        <v>103.55245223733824</v>
      </c>
      <c r="G23" s="39">
        <f t="shared" si="6"/>
        <v>2045.7455842132849</v>
      </c>
      <c r="H23" s="40">
        <f t="shared" si="7"/>
        <v>2577.0138552212866</v>
      </c>
      <c r="I23" s="40">
        <f t="shared" si="8"/>
        <v>594.03156501605156</v>
      </c>
      <c r="J23" s="40">
        <f t="shared" si="9"/>
        <v>2815.4087289919989</v>
      </c>
      <c r="K23" s="40">
        <f t="shared" si="10"/>
        <v>583.68625077066315</v>
      </c>
    </row>
    <row r="24" spans="1:11" x14ac:dyDescent="0.25">
      <c r="A24" s="37">
        <v>6</v>
      </c>
      <c r="B24" s="41">
        <f t="shared" si="0"/>
        <v>0.15679269490148021</v>
      </c>
      <c r="C24" s="41">
        <f t="shared" si="1"/>
        <v>1.4917828430524098</v>
      </c>
      <c r="D24" s="41">
        <f t="shared" si="4"/>
        <v>1.64857553795389</v>
      </c>
      <c r="E24" s="38">
        <v>30</v>
      </c>
      <c r="F24" s="39">
        <f t="shared" si="5"/>
        <v>124.193522523298</v>
      </c>
      <c r="G24" s="39">
        <f t="shared" si="6"/>
        <v>2042.3103834524711</v>
      </c>
      <c r="H24" s="40">
        <f t="shared" si="7"/>
        <v>2585.9262567095434</v>
      </c>
      <c r="I24" s="40">
        <f t="shared" si="8"/>
        <v>605.76023381375433</v>
      </c>
      <c r="J24" s="40">
        <f t="shared" si="9"/>
        <v>2803.0611267429285</v>
      </c>
      <c r="K24" s="40">
        <f t="shared" si="10"/>
        <v>575.39278273377431</v>
      </c>
    </row>
    <row r="25" spans="1:11" x14ac:dyDescent="0.25">
      <c r="A25" s="37">
        <v>7</v>
      </c>
      <c r="B25" s="41">
        <f t="shared" si="0"/>
        <v>0.18280401510772121</v>
      </c>
      <c r="C25" s="41">
        <f t="shared" si="1"/>
        <v>1.4888192274619829</v>
      </c>
      <c r="D25" s="41">
        <f t="shared" si="4"/>
        <v>1.6716232425697042</v>
      </c>
      <c r="E25" s="38">
        <v>30</v>
      </c>
      <c r="F25" s="39">
        <f t="shared" si="5"/>
        <v>144.79676225920747</v>
      </c>
      <c r="G25" s="39">
        <f t="shared" si="6"/>
        <v>2038.2530751645529</v>
      </c>
      <c r="H25" s="40">
        <f t="shared" si="7"/>
        <v>2594.5269740795356</v>
      </c>
      <c r="I25" s="40">
        <f t="shared" si="8"/>
        <v>617.76275617967144</v>
      </c>
      <c r="J25" s="40">
        <f t="shared" si="9"/>
        <v>2790.4031010850181</v>
      </c>
      <c r="K25" s="40">
        <f t="shared" si="10"/>
        <v>567.44756865577506</v>
      </c>
    </row>
    <row r="26" spans="1:11" x14ac:dyDescent="0.25">
      <c r="A26" s="37">
        <v>8</v>
      </c>
      <c r="B26" s="41">
        <f t="shared" si="0"/>
        <v>0.20875965144009817</v>
      </c>
      <c r="C26" s="41">
        <f t="shared" si="1"/>
        <v>1.4854021031123557</v>
      </c>
      <c r="D26" s="41">
        <f t="shared" si="4"/>
        <v>1.6941617545524539</v>
      </c>
      <c r="E26" s="38">
        <v>30</v>
      </c>
      <c r="F26" s="39">
        <f t="shared" si="5"/>
        <v>165.35589549865512</v>
      </c>
      <c r="G26" s="39">
        <f t="shared" si="6"/>
        <v>2033.5748952449392</v>
      </c>
      <c r="H26" s="40">
        <f t="shared" si="7"/>
        <v>2602.8133874694354</v>
      </c>
      <c r="I26" s="40">
        <f t="shared" si="8"/>
        <v>630.03547602921935</v>
      </c>
      <c r="J26" s="40">
        <f t="shared" si="9"/>
        <v>2777.4385077755041</v>
      </c>
      <c r="K26" s="40">
        <f t="shared" si="10"/>
        <v>559.85302872584123</v>
      </c>
    </row>
    <row r="27" spans="1:11" x14ac:dyDescent="0.25">
      <c r="A27" s="37">
        <v>9</v>
      </c>
      <c r="B27" s="41">
        <f t="shared" si="0"/>
        <v>0.23465169756034632</v>
      </c>
      <c r="C27" s="41">
        <f t="shared" si="1"/>
        <v>1.4815325108927067</v>
      </c>
      <c r="D27" s="41">
        <f t="shared" si="4"/>
        <v>1.716184208453053</v>
      </c>
      <c r="E27" s="38">
        <v>30</v>
      </c>
      <c r="F27" s="39">
        <f t="shared" si="5"/>
        <v>185.86465973049528</v>
      </c>
      <c r="G27" s="39">
        <f t="shared" si="6"/>
        <v>2028.2772687125509</v>
      </c>
      <c r="H27" s="40">
        <f t="shared" si="7"/>
        <v>2610.7829727574513</v>
      </c>
      <c r="I27" s="40">
        <f t="shared" si="8"/>
        <v>642.57465497304349</v>
      </c>
      <c r="J27" s="40">
        <f t="shared" si="9"/>
        <v>2764.1712959551</v>
      </c>
      <c r="K27" s="40">
        <f t="shared" si="10"/>
        <v>552.61147631440531</v>
      </c>
    </row>
    <row r="28" spans="1:11" x14ac:dyDescent="0.25">
      <c r="A28" s="37">
        <v>10</v>
      </c>
      <c r="B28" s="41">
        <f t="shared" si="0"/>
        <v>0.26047226650039551</v>
      </c>
      <c r="C28" s="41">
        <f t="shared" si="1"/>
        <v>1.477211629518312</v>
      </c>
      <c r="D28" s="41">
        <f t="shared" si="4"/>
        <v>1.7376838960187075</v>
      </c>
      <c r="E28" s="38">
        <v>30</v>
      </c>
      <c r="F28" s="39">
        <f t="shared" si="5"/>
        <v>206.31680778647018</v>
      </c>
      <c r="G28" s="39">
        <f t="shared" si="6"/>
        <v>2022.3618092757495</v>
      </c>
      <c r="H28" s="40">
        <f t="shared" si="7"/>
        <v>2618.4333023307022</v>
      </c>
      <c r="I28" s="40">
        <f t="shared" si="8"/>
        <v>655.37647345576784</v>
      </c>
      <c r="J28" s="40">
        <f t="shared" si="9"/>
        <v>2750.6055069450476</v>
      </c>
      <c r="K28" s="40">
        <f t="shared" si="10"/>
        <v>545.72511726848234</v>
      </c>
    </row>
    <row r="29" spans="1:11" x14ac:dyDescent="0.25">
      <c r="A29" s="37">
        <v>11</v>
      </c>
      <c r="B29" s="41">
        <f t="shared" si="0"/>
        <v>0.28621349306481719</v>
      </c>
      <c r="C29" s="41">
        <f t="shared" si="1"/>
        <v>1.4724407751714961</v>
      </c>
      <c r="D29" s="41">
        <f t="shared" si="4"/>
        <v>1.7586542682363133</v>
      </c>
      <c r="E29" s="38">
        <v>30</v>
      </c>
      <c r="F29" s="39">
        <f t="shared" si="5"/>
        <v>226.70610974415749</v>
      </c>
      <c r="G29" s="39">
        <f t="shared" si="6"/>
        <v>2015.8303188407847</v>
      </c>
      <c r="H29" s="40">
        <f t="shared" si="7"/>
        <v>2625.7620458246888</v>
      </c>
      <c r="I29" s="40">
        <f t="shared" si="8"/>
        <v>668.43703191946804</v>
      </c>
      <c r="J29" s="40">
        <f t="shared" si="9"/>
        <v>2736.7452730160962</v>
      </c>
      <c r="K29" s="40">
        <f t="shared" si="10"/>
        <v>539.19604923974691</v>
      </c>
    </row>
    <row r="30" spans="1:11" x14ac:dyDescent="0.25">
      <c r="A30" s="37">
        <v>12</v>
      </c>
      <c r="B30" s="41">
        <f t="shared" si="0"/>
        <v>0.31186753622663899</v>
      </c>
      <c r="C30" s="41">
        <f t="shared" si="1"/>
        <v>1.4672214011007085</v>
      </c>
      <c r="D30" s="41">
        <f t="shared" si="4"/>
        <v>1.7790889373273475</v>
      </c>
      <c r="E30" s="38">
        <v>30</v>
      </c>
      <c r="F30" s="39">
        <f t="shared" si="5"/>
        <v>247.02635482466533</v>
      </c>
      <c r="G30" s="39">
        <f t="shared" si="6"/>
        <v>2008.6847869629137</v>
      </c>
      <c r="H30" s="40">
        <f t="shared" si="7"/>
        <v>2632.7669708331487</v>
      </c>
      <c r="I30" s="40">
        <f t="shared" si="8"/>
        <v>681.75235199151632</v>
      </c>
      <c r="J30" s="40">
        <f t="shared" si="9"/>
        <v>2722.5948161297656</v>
      </c>
      <c r="K30" s="40">
        <f t="shared" si="10"/>
        <v>533.02626104556964</v>
      </c>
    </row>
    <row r="31" spans="1:11" x14ac:dyDescent="0.25">
      <c r="A31" s="37">
        <v>13</v>
      </c>
      <c r="B31" s="41">
        <f t="shared" si="0"/>
        <v>0.33742658151579752</v>
      </c>
      <c r="C31" s="41">
        <f t="shared" si="1"/>
        <v>1.4615550971778528</v>
      </c>
      <c r="D31" s="41">
        <f t="shared" si="4"/>
        <v>1.7989816786936503</v>
      </c>
      <c r="E31" s="38">
        <v>30</v>
      </c>
      <c r="F31" s="39">
        <f t="shared" si="5"/>
        <v>267.2713532844956</v>
      </c>
      <c r="G31" s="39">
        <f t="shared" si="6"/>
        <v>2000.9273902403675</v>
      </c>
      <c r="H31" s="40">
        <f t="shared" si="7"/>
        <v>2639.4459435880658</v>
      </c>
      <c r="I31" s="40">
        <f t="shared" si="8"/>
        <v>695.31837769642982</v>
      </c>
      <c r="J31" s="40">
        <f t="shared" si="9"/>
        <v>2708.1584466523027</v>
      </c>
      <c r="K31" s="40">
        <f t="shared" si="10"/>
        <v>527.21763206320225</v>
      </c>
    </row>
    <row r="32" spans="1:11" x14ac:dyDescent="0.25">
      <c r="A32" s="37">
        <v>14</v>
      </c>
      <c r="B32" s="41">
        <f t="shared" si="0"/>
        <v>0.36288284339950161</v>
      </c>
      <c r="C32" s="41">
        <f t="shared" si="1"/>
        <v>1.4554435894139948</v>
      </c>
      <c r="D32" s="41">
        <f t="shared" si="4"/>
        <v>1.8183264328134965</v>
      </c>
      <c r="E32" s="38">
        <v>30</v>
      </c>
      <c r="F32" s="39">
        <f t="shared" si="5"/>
        <v>287.43493830099965</v>
      </c>
      <c r="G32" s="39">
        <f t="shared" si="6"/>
        <v>1992.560491651335</v>
      </c>
      <c r="H32" s="40">
        <f t="shared" si="7"/>
        <v>2645.7969296096376</v>
      </c>
      <c r="I32" s="40">
        <f t="shared" si="8"/>
        <v>709.13097669136209</v>
      </c>
      <c r="J32" s="40">
        <f t="shared" si="9"/>
        <v>2693.4405620416983</v>
      </c>
      <c r="K32" s="40">
        <f t="shared" si="10"/>
        <v>521.77193165730262</v>
      </c>
    </row>
    <row r="33" spans="1:11" x14ac:dyDescent="0.25">
      <c r="A33" s="37">
        <v>15</v>
      </c>
      <c r="B33" s="41">
        <f t="shared" si="0"/>
        <v>0.38822856765378111</v>
      </c>
      <c r="C33" s="41">
        <f t="shared" si="1"/>
        <v>1.4488887394336025</v>
      </c>
      <c r="D33" s="41">
        <f t="shared" si="4"/>
        <v>1.8371173070873836</v>
      </c>
      <c r="E33" s="38">
        <v>30</v>
      </c>
      <c r="F33" s="39">
        <f t="shared" si="5"/>
        <v>307.51096785085235</v>
      </c>
      <c r="G33" s="39">
        <f t="shared" si="6"/>
        <v>1983.5866398341793</v>
      </c>
      <c r="H33" s="40">
        <f t="shared" si="7"/>
        <v>2651.8179943259988</v>
      </c>
      <c r="I33" s="40">
        <f t="shared" si="8"/>
        <v>723.18594152485309</v>
      </c>
      <c r="J33" s="40">
        <f t="shared" si="9"/>
        <v>2678.4456455081809</v>
      </c>
      <c r="K33" s="40">
        <f t="shared" si="10"/>
        <v>516.69081864096734</v>
      </c>
    </row>
    <row r="34" spans="1:11" x14ac:dyDescent="0.25">
      <c r="A34" s="37">
        <v>16</v>
      </c>
      <c r="B34" s="41">
        <f t="shared" si="0"/>
        <v>0.41345603372549877</v>
      </c>
      <c r="C34" s="41">
        <f t="shared" si="1"/>
        <v>1.4418925439074783</v>
      </c>
      <c r="D34" s="41">
        <f t="shared" si="4"/>
        <v>1.8553485776329772</v>
      </c>
      <c r="E34" s="38">
        <v>30</v>
      </c>
      <c r="F34" s="39">
        <f t="shared" si="5"/>
        <v>327.49332658097222</v>
      </c>
      <c r="G34" s="39">
        <f t="shared" si="6"/>
        <v>1974.008568311094</v>
      </c>
      <c r="H34" s="40">
        <f t="shared" si="7"/>
        <v>2657.5073036625099</v>
      </c>
      <c r="I34" s="40">
        <f t="shared" si="8"/>
        <v>737.47899091846193</v>
      </c>
      <c r="J34" s="40">
        <f t="shared" si="9"/>
        <v>2663.1782646485849</v>
      </c>
      <c r="K34" s="40">
        <f t="shared" si="10"/>
        <v>511.97584077044371</v>
      </c>
    </row>
    <row r="35" spans="1:11" x14ac:dyDescent="0.25">
      <c r="A35" s="37">
        <v>17</v>
      </c>
      <c r="B35" s="41">
        <f t="shared" si="0"/>
        <v>0.43855755708410515</v>
      </c>
      <c r="C35" s="41">
        <f t="shared" si="1"/>
        <v>1.4344571339445531</v>
      </c>
      <c r="D35" s="41">
        <f t="shared" si="4"/>
        <v>1.8730146910286583</v>
      </c>
      <c r="E35" s="38">
        <v>30</v>
      </c>
      <c r="F35" s="39">
        <f t="shared" si="5"/>
        <v>347.37592767131633</v>
      </c>
      <c r="G35" s="39">
        <f t="shared" si="6"/>
        <v>1963.8291946554511</v>
      </c>
      <c r="H35" s="40">
        <f t="shared" si="7"/>
        <v>2662.8631246004334</v>
      </c>
      <c r="I35" s="40">
        <f t="shared" si="8"/>
        <v>752.0057710708827</v>
      </c>
      <c r="J35" s="40">
        <f t="shared" si="9"/>
        <v>2647.6430700550181</v>
      </c>
      <c r="K35" s="40">
        <f t="shared" si="10"/>
        <v>507.6284342736659</v>
      </c>
    </row>
    <row r="36" spans="1:11" x14ac:dyDescent="0.25">
      <c r="A36" s="37">
        <v>18</v>
      </c>
      <c r="B36" s="41">
        <f t="shared" si="0"/>
        <v>0.46352549156242107</v>
      </c>
      <c r="C36" s="41">
        <f t="shared" si="1"/>
        <v>1.4265847744427302</v>
      </c>
      <c r="D36" s="41">
        <f t="shared" si="4"/>
        <v>1.8901102660051512</v>
      </c>
      <c r="E36" s="38">
        <v>30</v>
      </c>
      <c r="F36" s="39">
        <f t="shared" si="5"/>
        <v>367.1527146889855</v>
      </c>
      <c r="G36" s="39">
        <f t="shared" si="6"/>
        <v>1953.0516196030753</v>
      </c>
      <c r="H36" s="40">
        <f t="shared" si="7"/>
        <v>2667.8838257048283</v>
      </c>
      <c r="I36" s="40">
        <f t="shared" si="8"/>
        <v>766.76185698415725</v>
      </c>
      <c r="J36" s="40">
        <f t="shared" si="9"/>
        <v>2631.8447938982481</v>
      </c>
      <c r="K36" s="40">
        <f t="shared" si="10"/>
        <v>503.64992341276707</v>
      </c>
    </row>
    <row r="37" spans="1:11" x14ac:dyDescent="0.25">
      <c r="A37" s="37">
        <v>19</v>
      </c>
      <c r="B37" s="41">
        <f t="shared" si="0"/>
        <v>0.48835223168573505</v>
      </c>
      <c r="C37" s="41">
        <f t="shared" si="1"/>
        <v>1.4182778633989752</v>
      </c>
      <c r="D37" s="41">
        <f t="shared" si="4"/>
        <v>1.9066300950847102</v>
      </c>
      <c r="E37" s="38">
        <v>30</v>
      </c>
      <c r="F37" s="39">
        <f t="shared" si="5"/>
        <v>386.81766343307243</v>
      </c>
      <c r="G37" s="39">
        <f t="shared" si="6"/>
        <v>1941.6791261077333</v>
      </c>
      <c r="H37" s="40">
        <f t="shared" si="7"/>
        <v>2672.5678776215013</v>
      </c>
      <c r="I37" s="40">
        <f t="shared" si="8"/>
        <v>781.74275381157054</v>
      </c>
      <c r="J37" s="40">
        <f t="shared" si="9"/>
        <v>2615.7882484862325</v>
      </c>
      <c r="K37" s="40">
        <f t="shared" si="10"/>
        <v>500.0415200806957</v>
      </c>
    </row>
    <row r="38" spans="1:11" x14ac:dyDescent="0.25">
      <c r="A38" s="37">
        <v>20</v>
      </c>
      <c r="B38" s="41">
        <f t="shared" si="0"/>
        <v>0.5130302149885031</v>
      </c>
      <c r="C38" s="41">
        <f t="shared" si="1"/>
        <v>1.4095389311788626</v>
      </c>
      <c r="D38" s="41">
        <f t="shared" si="4"/>
        <v>1.9225691461673657</v>
      </c>
      <c r="E38" s="38">
        <v>30</v>
      </c>
      <c r="F38" s="39">
        <f t="shared" si="5"/>
        <v>406.36478376969069</v>
      </c>
      <c r="G38" s="39">
        <f t="shared" si="6"/>
        <v>1929.7151783411102</v>
      </c>
      <c r="H38" s="40">
        <f t="shared" si="7"/>
        <v>2676.9138535428642</v>
      </c>
      <c r="I38" s="40">
        <f t="shared" si="8"/>
        <v>796.94389822682638</v>
      </c>
      <c r="J38" s="40">
        <f t="shared" si="9"/>
        <v>2599.4783247982468</v>
      </c>
      <c r="K38" s="40">
        <f t="shared" si="10"/>
        <v>496.80432343206303</v>
      </c>
    </row>
    <row r="39" spans="1:11" x14ac:dyDescent="0.25">
      <c r="A39" s="37">
        <v>21</v>
      </c>
      <c r="B39" s="41">
        <f t="shared" si="0"/>
        <v>0.5375519243179504</v>
      </c>
      <c r="C39" s="41">
        <f t="shared" si="1"/>
        <v>1.4003706397458027</v>
      </c>
      <c r="D39" s="41">
        <f t="shared" si="4"/>
        <v>1.937922564063753</v>
      </c>
      <c r="E39" s="38">
        <v>30</v>
      </c>
      <c r="F39" s="39">
        <f t="shared" si="5"/>
        <v>425.78812145662852</v>
      </c>
      <c r="G39" s="39">
        <f t="shared" si="6"/>
        <v>1917.1634206375934</v>
      </c>
      <c r="H39" s="40">
        <f t="shared" si="7"/>
        <v>2680.9204296425496</v>
      </c>
      <c r="I39" s="40">
        <f t="shared" si="8"/>
        <v>812.36065981407876</v>
      </c>
      <c r="J39" s="40">
        <f t="shared" si="9"/>
        <v>2582.9199909950444</v>
      </c>
      <c r="K39" s="40">
        <f t="shared" si="10"/>
        <v>493.93931954832749</v>
      </c>
    </row>
    <row r="40" spans="1:11" x14ac:dyDescent="0.25">
      <c r="A40" s="37">
        <v>22</v>
      </c>
      <c r="B40" s="41">
        <f t="shared" si="0"/>
        <v>0.56190989012386805</v>
      </c>
      <c r="C40" s="41">
        <f t="shared" si="1"/>
        <v>1.3907757818501811</v>
      </c>
      <c r="D40" s="41">
        <f t="shared" si="4"/>
        <v>1.9526856719740491</v>
      </c>
      <c r="E40" s="38">
        <v>30</v>
      </c>
      <c r="F40" s="39">
        <f t="shared" si="5"/>
        <v>445.08175995706864</v>
      </c>
      <c r="G40" s="39">
        <f t="shared" si="6"/>
        <v>1904.0276763841721</v>
      </c>
      <c r="H40" s="40">
        <f t="shared" si="7"/>
        <v>2684.5863854786662</v>
      </c>
      <c r="I40" s="40">
        <f t="shared" si="8"/>
        <v>827.9883424784025</v>
      </c>
      <c r="J40" s="40">
        <f t="shared" si="9"/>
        <v>2566.1182909055065</v>
      </c>
      <c r="K40" s="40">
        <f t="shared" si="10"/>
        <v>491.44738113742511</v>
      </c>
    </row>
    <row r="41" spans="1:11" x14ac:dyDescent="0.25">
      <c r="A41" s="37">
        <v>23</v>
      </c>
      <c r="B41" s="41">
        <f t="shared" si="0"/>
        <v>0.58609669273391063</v>
      </c>
      <c r="C41" s="41">
        <f t="shared" si="1"/>
        <v>1.3807572801786605</v>
      </c>
      <c r="D41" s="41">
        <f t="shared" si="4"/>
        <v>1.9668539729125711</v>
      </c>
      <c r="E41" s="38">
        <v>30</v>
      </c>
      <c r="F41" s="39">
        <f t="shared" si="5"/>
        <v>464.23982224182197</v>
      </c>
      <c r="G41" s="39">
        <f t="shared" si="6"/>
        <v>1890.3119468557929</v>
      </c>
      <c r="H41" s="40">
        <f t="shared" si="7"/>
        <v>2687.9106043655524</v>
      </c>
      <c r="I41" s="40">
        <f t="shared" si="8"/>
        <v>843.82218587626971</v>
      </c>
      <c r="J41" s="40">
        <f t="shared" si="9"/>
        <v>2549.0783424902415</v>
      </c>
      <c r="K41" s="40">
        <f t="shared" si="10"/>
        <v>489.32926726793693</v>
      </c>
    </row>
    <row r="42" spans="1:11" x14ac:dyDescent="0.25">
      <c r="A42" s="37">
        <v>24</v>
      </c>
      <c r="B42" s="41">
        <f t="shared" si="0"/>
        <v>0.61010496461370034</v>
      </c>
      <c r="C42" s="41">
        <f t="shared" si="1"/>
        <v>1.3703181864639014</v>
      </c>
      <c r="D42" s="41">
        <f t="shared" si="4"/>
        <v>1.9804231510776016</v>
      </c>
      <c r="E42" s="38">
        <v>30</v>
      </c>
      <c r="F42" s="39">
        <f t="shared" si="5"/>
        <v>483.25647257952835</v>
      </c>
      <c r="G42" s="39">
        <f t="shared" si="6"/>
        <v>1876.0204099965395</v>
      </c>
      <c r="H42" s="40">
        <f t="shared" si="7"/>
        <v>2690.8920737139329</v>
      </c>
      <c r="I42" s="40">
        <f t="shared" si="8"/>
        <v>859.85736686559505</v>
      </c>
      <c r="J42" s="40">
        <f t="shared" si="9"/>
        <v>2531.8053362826072</v>
      </c>
      <c r="K42" s="40">
        <f t="shared" si="10"/>
        <v>487.58562313786513</v>
      </c>
    </row>
    <row r="43" spans="1:11" x14ac:dyDescent="0.25">
      <c r="A43" s="37">
        <v>25</v>
      </c>
      <c r="B43" s="41">
        <f t="shared" si="0"/>
        <v>0.63392739261104913</v>
      </c>
      <c r="C43" s="41">
        <f t="shared" si="1"/>
        <v>1.3594616805549748</v>
      </c>
      <c r="D43" s="41">
        <f t="shared" si="4"/>
        <v>1.993389073166024</v>
      </c>
      <c r="E43" s="38">
        <v>30</v>
      </c>
      <c r="F43" s="39">
        <f t="shared" si="5"/>
        <v>502.12591831427636</v>
      </c>
      <c r="G43" s="39">
        <f t="shared" si="6"/>
        <v>1861.1574191469826</v>
      </c>
      <c r="H43" s="40">
        <f t="shared" si="7"/>
        <v>2693.5298853393629</v>
      </c>
      <c r="I43" s="40">
        <f t="shared" si="8"/>
        <v>876.08900097491323</v>
      </c>
      <c r="J43" s="40">
        <f t="shared" si="9"/>
        <v>2514.3045338076204</v>
      </c>
      <c r="K43" s="40">
        <f t="shared" si="10"/>
        <v>486.21697987810376</v>
      </c>
    </row>
    <row r="44" spans="1:11" x14ac:dyDescent="0.25">
      <c r="A44" s="37">
        <v>26</v>
      </c>
      <c r="B44" s="41">
        <f t="shared" si="0"/>
        <v>0.65755672018361611</v>
      </c>
      <c r="C44" s="41">
        <f t="shared" si="1"/>
        <v>1.3481910694487507</v>
      </c>
      <c r="D44" s="41">
        <f t="shared" si="4"/>
        <v>2.005747789632367</v>
      </c>
      <c r="E44" s="38">
        <v>30</v>
      </c>
      <c r="F44" s="39">
        <f t="shared" si="5"/>
        <v>520.8424116301029</v>
      </c>
      <c r="G44" s="39">
        <f t="shared" si="6"/>
        <v>1845.7275017181175</v>
      </c>
      <c r="H44" s="40">
        <f t="shared" si="7"/>
        <v>2695.8232357388679</v>
      </c>
      <c r="I44" s="40">
        <f t="shared" si="8"/>
        <v>892.51214389123493</v>
      </c>
      <c r="J44" s="40">
        <f t="shared" si="9"/>
        <v>2496.5812659792505</v>
      </c>
      <c r="K44" s="40">
        <f t="shared" si="10"/>
        <v>485.22375439064717</v>
      </c>
    </row>
    <row r="45" spans="1:11" x14ac:dyDescent="0.25">
      <c r="A45" s="37">
        <v>27</v>
      </c>
      <c r="B45" s="41">
        <f t="shared" si="0"/>
        <v>0.68098574960932012</v>
      </c>
      <c r="C45" s="41">
        <f t="shared" si="1"/>
        <v>1.3365097862825519</v>
      </c>
      <c r="D45" s="41">
        <f t="shared" si="4"/>
        <v>2.017495535891872</v>
      </c>
      <c r="E45" s="38">
        <v>30</v>
      </c>
      <c r="F45" s="39">
        <f t="shared" si="5"/>
        <v>539.40025130183312</v>
      </c>
      <c r="G45" s="39">
        <f t="shared" si="6"/>
        <v>1829.7353578122647</v>
      </c>
      <c r="H45" s="40">
        <f t="shared" si="7"/>
        <v>2697.7714263356993</v>
      </c>
      <c r="I45" s="40">
        <f t="shared" si="8"/>
        <v>909.12179296613351</v>
      </c>
      <c r="J45" s="40">
        <f t="shared" si="9"/>
        <v>2478.640931476566</v>
      </c>
      <c r="K45" s="40">
        <f t="shared" si="10"/>
        <v>484.60624922160139</v>
      </c>
    </row>
    <row r="46" spans="1:11" x14ac:dyDescent="0.25">
      <c r="A46" s="37">
        <v>28</v>
      </c>
      <c r="B46" s="41">
        <f t="shared" si="0"/>
        <v>0.70420734417883624</v>
      </c>
      <c r="C46" s="41">
        <f t="shared" si="1"/>
        <v>1.3244213892883905</v>
      </c>
      <c r="D46" s="41">
        <f t="shared" si="4"/>
        <v>2.0286287334672268</v>
      </c>
      <c r="E46" s="38">
        <v>30</v>
      </c>
      <c r="F46" s="39">
        <f t="shared" si="5"/>
        <v>557.79378443172948</v>
      </c>
      <c r="G46" s="39">
        <f t="shared" si="6"/>
        <v>1813.185858791378</v>
      </c>
      <c r="H46" s="40">
        <f t="shared" si="7"/>
        <v>2699.3738636921303</v>
      </c>
      <c r="I46" s="40">
        <f t="shared" si="8"/>
        <v>925.91288873959945</v>
      </c>
      <c r="J46" s="40">
        <f t="shared" si="9"/>
        <v>2460.4889950992488</v>
      </c>
      <c r="K46" s="40">
        <f t="shared" si="10"/>
        <v>484.36465246902219</v>
      </c>
    </row>
    <row r="47" spans="1:11" x14ac:dyDescent="0.25">
      <c r="A47" s="37">
        <v>29</v>
      </c>
      <c r="B47" s="41">
        <f t="shared" si="0"/>
        <v>0.72721443036950562</v>
      </c>
      <c r="C47" s="41">
        <f t="shared" si="1"/>
        <v>1.3119295607090935</v>
      </c>
      <c r="D47" s="41">
        <f t="shared" si="4"/>
        <v>2.0391439910785989</v>
      </c>
      <c r="E47" s="38">
        <v>30</v>
      </c>
      <c r="F47" s="39">
        <f t="shared" si="5"/>
        <v>576.01740817141797</v>
      </c>
      <c r="G47" s="39">
        <f t="shared" si="6"/>
        <v>1796.0840457931772</v>
      </c>
      <c r="H47" s="40">
        <f t="shared" si="7"/>
        <v>2700.6300596902165</v>
      </c>
      <c r="I47" s="40">
        <f t="shared" si="8"/>
        <v>942.88031648120125</v>
      </c>
      <c r="J47" s="40">
        <f t="shared" si="9"/>
        <v>2442.1309861029613</v>
      </c>
      <c r="K47" s="40">
        <f t="shared" si="10"/>
        <v>484.49903772562118</v>
      </c>
    </row>
    <row r="48" spans="1:11" x14ac:dyDescent="0.25">
      <c r="A48" s="37">
        <v>30</v>
      </c>
      <c r="B48" s="41">
        <f t="shared" si="0"/>
        <v>0.74999999999999989</v>
      </c>
      <c r="C48" s="41">
        <f t="shared" si="1"/>
        <v>1.299038105676658</v>
      </c>
      <c r="D48" s="41">
        <f t="shared" si="4"/>
        <v>2.049038105676658</v>
      </c>
      <c r="E48" s="38">
        <v>30</v>
      </c>
      <c r="F48" s="39">
        <f t="shared" si="5"/>
        <v>594.06557142857139</v>
      </c>
      <c r="G48" s="39">
        <f t="shared" si="6"/>
        <v>1778.4351281955717</v>
      </c>
      <c r="H48" s="40">
        <f t="shared" si="7"/>
        <v>2701.5396316804899</v>
      </c>
      <c r="I48" s="40">
        <f t="shared" si="8"/>
        <v>960.01890774808101</v>
      </c>
      <c r="J48" s="40">
        <f t="shared" si="9"/>
        <v>2423.5724965150821</v>
      </c>
      <c r="K48" s="40">
        <f t="shared" si="10"/>
        <v>485.00936405634695</v>
      </c>
    </row>
    <row r="49" spans="1:11" x14ac:dyDescent="0.25">
      <c r="A49" s="37">
        <v>31</v>
      </c>
      <c r="B49" s="41">
        <f t="shared" si="0"/>
        <v>0.77255711236508118</v>
      </c>
      <c r="C49" s="41">
        <f t="shared" si="1"/>
        <v>1.2857509510531684</v>
      </c>
      <c r="D49" s="41">
        <f t="shared" si="4"/>
        <v>2.0583080634182496</v>
      </c>
      <c r="E49" s="38">
        <v>30</v>
      </c>
      <c r="F49" s="39">
        <f t="shared" si="5"/>
        <v>611.93277655782538</v>
      </c>
      <c r="G49" s="39">
        <f t="shared" si="6"/>
        <v>1760.2444820298294</v>
      </c>
      <c r="H49" s="40">
        <f t="shared" si="7"/>
        <v>2702.102302598511</v>
      </c>
      <c r="I49" s="40">
        <f t="shared" si="8"/>
        <v>977.32344195931432</v>
      </c>
      <c r="J49" s="40">
        <f t="shared" si="9"/>
        <v>2404.8191794313193</v>
      </c>
      <c r="K49" s="40">
        <f t="shared" si="10"/>
        <v>485.89547601085587</v>
      </c>
    </row>
    <row r="50" spans="1:11" x14ac:dyDescent="0.25">
      <c r="A50" s="37">
        <v>32</v>
      </c>
      <c r="B50" s="41">
        <f t="shared" si="0"/>
        <v>0.79487889634980735</v>
      </c>
      <c r="C50" s="41">
        <f t="shared" si="1"/>
        <v>1.272072144234639</v>
      </c>
      <c r="D50" s="41">
        <f t="shared" si="4"/>
        <v>2.0669510405844465</v>
      </c>
      <c r="E50" s="38">
        <v>30</v>
      </c>
      <c r="F50" s="39">
        <f t="shared" si="5"/>
        <v>629.61358103541397</v>
      </c>
      <c r="G50" s="39">
        <f t="shared" si="6"/>
        <v>1741.51764834299</v>
      </c>
      <c r="H50" s="40">
        <f t="shared" si="7"/>
        <v>2702.3179010492668</v>
      </c>
      <c r="I50" s="40">
        <f t="shared" si="8"/>
        <v>994.78864798614723</v>
      </c>
      <c r="J50" s="40">
        <f t="shared" si="9"/>
        <v>2385.8767472937243</v>
      </c>
      <c r="K50" s="40">
        <f t="shared" si="10"/>
        <v>487.1571036708624</v>
      </c>
    </row>
    <row r="51" spans="1:11" x14ac:dyDescent="0.25">
      <c r="A51" s="37">
        <v>33</v>
      </c>
      <c r="B51" s="41">
        <f t="shared" si="0"/>
        <v>0.81695855252254068</v>
      </c>
      <c r="C51" s="41">
        <f t="shared" si="1"/>
        <v>1.2580058519181361</v>
      </c>
      <c r="D51" s="41">
        <f t="shared" si="4"/>
        <v>2.074964404440677</v>
      </c>
      <c r="E51" s="38">
        <v>30</v>
      </c>
      <c r="F51" s="39">
        <f t="shared" si="5"/>
        <v>647.10259911701564</v>
      </c>
      <c r="G51" s="39">
        <f t="shared" si="6"/>
        <v>1722.260331510005</v>
      </c>
      <c r="H51" s="40">
        <f t="shared" si="7"/>
        <v>2702.1863613593805</v>
      </c>
      <c r="I51" s="40">
        <f t="shared" si="8"/>
        <v>1012.4092057576349</v>
      </c>
      <c r="J51" s="40">
        <f t="shared" si="9"/>
        <v>2366.7509701506251</v>
      </c>
      <c r="K51" s="40">
        <f t="shared" si="10"/>
        <v>488.79386273235963</v>
      </c>
    </row>
    <row r="52" spans="1:11" x14ac:dyDescent="0.25">
      <c r="A52" s="37">
        <v>34</v>
      </c>
      <c r="B52" s="41">
        <f t="shared" si="0"/>
        <v>0.8387893552061203</v>
      </c>
      <c r="C52" s="41">
        <f t="shared" si="1"/>
        <v>1.2435563588325624</v>
      </c>
      <c r="D52" s="41">
        <f t="shared" si="4"/>
        <v>2.0823457140386825</v>
      </c>
      <c r="E52" s="38">
        <v>30</v>
      </c>
      <c r="F52" s="39">
        <f t="shared" si="5"/>
        <v>664.39450347830245</v>
      </c>
      <c r="G52" s="39">
        <f t="shared" si="6"/>
        <v>1702.478397496131</v>
      </c>
      <c r="H52" s="40">
        <f t="shared" si="7"/>
        <v>2701.707723597116</v>
      </c>
      <c r="I52" s="40">
        <f t="shared" si="8"/>
        <v>1030.1797478811864</v>
      </c>
      <c r="J52" s="40">
        <f t="shared" si="9"/>
        <v>2347.4476738990156</v>
      </c>
      <c r="K52" s="40">
        <f t="shared" si="10"/>
        <v>490.80525462268224</v>
      </c>
    </row>
    <row r="53" spans="1:11" x14ac:dyDescent="0.25">
      <c r="A53" s="37">
        <v>35</v>
      </c>
      <c r="B53" s="41">
        <f t="shared" si="0"/>
        <v>0.86036465452656907</v>
      </c>
      <c r="C53" s="41">
        <f t="shared" si="1"/>
        <v>1.2287280664334876</v>
      </c>
      <c r="D53" s="41">
        <f t="shared" si="4"/>
        <v>2.0890927209600569</v>
      </c>
      <c r="E53" s="38">
        <v>30</v>
      </c>
      <c r="F53" s="39">
        <f t="shared" si="5"/>
        <v>681.48402683769564</v>
      </c>
      <c r="G53" s="39">
        <f t="shared" si="6"/>
        <v>1682.1778720701016</v>
      </c>
      <c r="H53" s="40">
        <f t="shared" si="7"/>
        <v>2700.8821335601724</v>
      </c>
      <c r="I53" s="40">
        <f t="shared" si="8"/>
        <v>1048.0948612775228</v>
      </c>
      <c r="J53" s="40">
        <f t="shared" si="9"/>
        <v>2327.9727385099295</v>
      </c>
      <c r="K53" s="40">
        <f t="shared" si="10"/>
        <v>493.19066665237523</v>
      </c>
    </row>
    <row r="54" spans="1:11" x14ac:dyDescent="0.25">
      <c r="A54" s="37">
        <v>36</v>
      </c>
      <c r="B54" s="41">
        <f t="shared" si="0"/>
        <v>0.88167787843870971</v>
      </c>
      <c r="C54" s="41">
        <f t="shared" si="1"/>
        <v>1.2135254915624212</v>
      </c>
      <c r="D54" s="41">
        <f t="shared" si="4"/>
        <v>2.0952033700011308</v>
      </c>
      <c r="E54" s="38">
        <v>30</v>
      </c>
      <c r="F54" s="39">
        <f t="shared" si="5"/>
        <v>698.36596356083032</v>
      </c>
      <c r="G54" s="39">
        <f t="shared" si="6"/>
        <v>1661.3649389686168</v>
      </c>
      <c r="H54" s="40">
        <f t="shared" si="7"/>
        <v>2699.7098427312735</v>
      </c>
      <c r="I54" s="40">
        <f t="shared" si="8"/>
        <v>1066.1490888295566</v>
      </c>
      <c r="J54" s="40">
        <f t="shared" si="9"/>
        <v>2308.3320962373436</v>
      </c>
      <c r="K54" s="40">
        <f t="shared" si="10"/>
        <v>495.94937220182624</v>
      </c>
    </row>
    <row r="55" spans="1:11" x14ac:dyDescent="0.25">
      <c r="A55" s="37">
        <v>37</v>
      </c>
      <c r="B55" s="41">
        <f t="shared" si="0"/>
        <v>0.9027225347280724</v>
      </c>
      <c r="C55" s="41">
        <f t="shared" si="1"/>
        <v>1.1979532650709392</v>
      </c>
      <c r="D55" s="41">
        <f t="shared" si="4"/>
        <v>2.1006757997990118</v>
      </c>
      <c r="E55" s="38">
        <v>30</v>
      </c>
      <c r="F55" s="39">
        <f t="shared" si="5"/>
        <v>715.03517124624113</v>
      </c>
      <c r="G55" s="39">
        <f t="shared" si="6"/>
        <v>1640.0459380127186</v>
      </c>
      <c r="H55" s="40">
        <f t="shared" si="7"/>
        <v>2698.1912082015606</v>
      </c>
      <c r="I55" s="40">
        <f t="shared" si="8"/>
        <v>1084.3369310446801</v>
      </c>
      <c r="J55" s="40">
        <f t="shared" si="9"/>
        <v>2288.5317298111586</v>
      </c>
      <c r="K55" s="40">
        <f t="shared" si="10"/>
        <v>499.08053094260089</v>
      </c>
    </row>
    <row r="56" spans="1:11" x14ac:dyDescent="0.25">
      <c r="A56" s="37">
        <v>38</v>
      </c>
      <c r="B56" s="41">
        <f t="shared" si="0"/>
        <v>0.92349221298848749</v>
      </c>
      <c r="C56" s="41">
        <f t="shared" si="1"/>
        <v>1.1820161304100829</v>
      </c>
      <c r="D56" s="41">
        <f t="shared" si="4"/>
        <v>2.1055083433985704</v>
      </c>
      <c r="E56" s="38">
        <v>30</v>
      </c>
      <c r="F56" s="39">
        <f t="shared" si="5"/>
        <v>731.486572291789</v>
      </c>
      <c r="G56" s="39">
        <f t="shared" si="6"/>
        <v>1618.2273631766197</v>
      </c>
      <c r="H56" s="40">
        <f t="shared" si="7"/>
        <v>2696.3266925618236</v>
      </c>
      <c r="I56" s="40">
        <f t="shared" si="8"/>
        <v>1102.6528477299651</v>
      </c>
      <c r="J56" s="40">
        <f t="shared" si="9"/>
        <v>2268.5776706147967</v>
      </c>
      <c r="K56" s="40">
        <f t="shared" si="10"/>
        <v>502.58318909341483</v>
      </c>
    </row>
    <row r="57" spans="1:11" x14ac:dyDescent="0.25">
      <c r="A57" s="37">
        <v>39</v>
      </c>
      <c r="B57" s="41">
        <f t="shared" si="0"/>
        <v>0.94398058657475614</v>
      </c>
      <c r="C57" s="41">
        <f t="shared" si="1"/>
        <v>1.1657189421854564</v>
      </c>
      <c r="D57" s="41">
        <f t="shared" si="4"/>
        <v>2.1096995287602125</v>
      </c>
      <c r="E57" s="38">
        <v>30</v>
      </c>
      <c r="F57" s="39">
        <f t="shared" si="5"/>
        <v>747.71515544134741</v>
      </c>
      <c r="G57" s="39">
        <f t="shared" si="6"/>
        <v>1595.9158606095771</v>
      </c>
      <c r="H57" s="40">
        <f t="shared" si="7"/>
        <v>2694.1168637615883</v>
      </c>
      <c r="I57" s="40">
        <f t="shared" si="8"/>
        <v>1121.0912596797589</v>
      </c>
      <c r="J57" s="40">
        <f t="shared" si="9"/>
        <v>2248.4759968479893</v>
      </c>
      <c r="K57" s="40">
        <f t="shared" si="10"/>
        <v>506.45627971066381</v>
      </c>
    </row>
    <row r="58" spans="1:11" x14ac:dyDescent="0.25">
      <c r="A58" s="37">
        <v>40</v>
      </c>
      <c r="B58" s="41">
        <f t="shared" si="0"/>
        <v>0.96418141452980888</v>
      </c>
      <c r="C58" s="41">
        <f t="shared" si="1"/>
        <v>1.1490666646784671</v>
      </c>
      <c r="D58" s="41">
        <f t="shared" si="4"/>
        <v>2.113248079208276</v>
      </c>
      <c r="E58" s="38">
        <v>30</v>
      </c>
      <c r="F58" s="39">
        <f t="shared" si="5"/>
        <v>763.71597731127906</v>
      </c>
      <c r="G58" s="39">
        <f t="shared" si="6"/>
        <v>1573.1182266114083</v>
      </c>
      <c r="H58" s="40">
        <f t="shared" si="7"/>
        <v>2691.5623949361143</v>
      </c>
      <c r="I58" s="40">
        <f t="shared" si="8"/>
        <v>1139.6465503751645</v>
      </c>
      <c r="J58" s="40">
        <f t="shared" si="9"/>
        <v>2228.2328316752946</v>
      </c>
      <c r="K58" s="40">
        <f t="shared" si="10"/>
        <v>510.69862301342681</v>
      </c>
    </row>
    <row r="59" spans="1:11" x14ac:dyDescent="0.25">
      <c r="A59" s="37">
        <v>41</v>
      </c>
      <c r="B59" s="41">
        <f t="shared" si="0"/>
        <v>0.98408854348576091</v>
      </c>
      <c r="C59" s="41">
        <f t="shared" si="1"/>
        <v>1.132064370334158</v>
      </c>
      <c r="D59" s="41">
        <f t="shared" si="4"/>
        <v>2.1161529138199189</v>
      </c>
      <c r="E59" s="38">
        <v>30</v>
      </c>
      <c r="F59" s="39">
        <f t="shared" si="5"/>
        <v>779.48416389623878</v>
      </c>
      <c r="G59" s="39">
        <f t="shared" si="6"/>
        <v>1549.8414055622757</v>
      </c>
      <c r="H59" s="40">
        <f t="shared" si="7"/>
        <v>2688.6640642013513</v>
      </c>
      <c r="I59" s="40">
        <f t="shared" si="8"/>
        <v>1158.3130676948872</v>
      </c>
      <c r="J59" s="40">
        <f t="shared" si="9"/>
        <v>2207.854341360925</v>
      </c>
      <c r="K59" s="40">
        <f t="shared" si="10"/>
        <v>515.30892674283677</v>
      </c>
    </row>
    <row r="60" spans="1:11" x14ac:dyDescent="0.25">
      <c r="A60" s="37">
        <v>42</v>
      </c>
      <c r="B60" s="41">
        <f t="shared" si="0"/>
        <v>1.0036959095382874</v>
      </c>
      <c r="C60" s="41">
        <f t="shared" si="1"/>
        <v>1.1147172382160915</v>
      </c>
      <c r="D60" s="41">
        <f t="shared" si="4"/>
        <v>2.1184131477543788</v>
      </c>
      <c r="E60" s="38">
        <v>30</v>
      </c>
      <c r="F60" s="39">
        <f t="shared" si="5"/>
        <v>795.01491205384332</v>
      </c>
      <c r="G60" s="39">
        <f t="shared" si="6"/>
        <v>1526.0924878073579</v>
      </c>
      <c r="H60" s="40">
        <f t="shared" si="7"/>
        <v>2685.4227544169185</v>
      </c>
      <c r="I60" s="40">
        <f t="shared" si="8"/>
        <v>1177.0851256369247</v>
      </c>
      <c r="J60" s="40">
        <f t="shared" si="9"/>
        <v>2187.34673339044</v>
      </c>
      <c r="K60" s="40">
        <f t="shared" si="10"/>
        <v>520.28578655571698</v>
      </c>
    </row>
    <row r="61" spans="1:11" x14ac:dyDescent="0.25">
      <c r="A61" s="37">
        <v>43</v>
      </c>
      <c r="B61" s="41">
        <f t="shared" si="0"/>
        <v>1.0229975400937477</v>
      </c>
      <c r="C61" s="41">
        <f t="shared" si="1"/>
        <v>1.0970305524287558</v>
      </c>
      <c r="D61" s="41">
        <f t="shared" si="4"/>
        <v>2.1200280925225035</v>
      </c>
      <c r="E61" s="38">
        <v>30</v>
      </c>
      <c r="F61" s="39">
        <f t="shared" si="5"/>
        <v>810.30349096775353</v>
      </c>
      <c r="G61" s="39">
        <f t="shared" si="6"/>
        <v>1501.8787074970637</v>
      </c>
      <c r="H61" s="40">
        <f t="shared" si="7"/>
        <v>2681.8394529171746</v>
      </c>
      <c r="I61" s="40">
        <f t="shared" si="8"/>
        <v>1195.9570060505789</v>
      </c>
      <c r="J61" s="40">
        <f t="shared" si="9"/>
        <v>2166.7162545798901</v>
      </c>
      <c r="K61" s="40">
        <f t="shared" si="10"/>
        <v>525.62768645235701</v>
      </c>
    </row>
    <row r="62" spans="1:11" x14ac:dyDescent="0.25">
      <c r="A62" s="37">
        <v>44</v>
      </c>
      <c r="B62" s="41">
        <f t="shared" si="0"/>
        <v>1.0419875556884959</v>
      </c>
      <c r="C62" s="41">
        <f t="shared" si="1"/>
        <v>1.0790097005079768</v>
      </c>
      <c r="D62" s="41">
        <f t="shared" si="4"/>
        <v>2.1209972561964729</v>
      </c>
      <c r="E62" s="38">
        <v>30</v>
      </c>
      <c r="F62" s="39">
        <f t="shared" si="5"/>
        <v>825.34524358872886</v>
      </c>
      <c r="G62" s="39">
        <f t="shared" si="6"/>
        <v>1477.2074403834404</v>
      </c>
      <c r="H62" s="40">
        <f t="shared" si="7"/>
        <v>2677.9152512104688</v>
      </c>
      <c r="I62" s="40">
        <f t="shared" si="8"/>
        <v>1214.9229603782599</v>
      </c>
      <c r="J62" s="40">
        <f t="shared" si="9"/>
        <v>2145.9691891729722</v>
      </c>
      <c r="K62" s="40">
        <f t="shared" si="10"/>
        <v>531.33299923829941</v>
      </c>
    </row>
    <row r="63" spans="1:11" x14ac:dyDescent="0.25">
      <c r="A63" s="37">
        <v>45</v>
      </c>
      <c r="B63" s="41">
        <f>SUM(SIN(RADIANS(A63))*1.5)</f>
        <v>1.0606601717798212</v>
      </c>
      <c r="C63" s="41">
        <f>SUM(COS(RADIANS(A63))*1.5)</f>
        <v>1.0606601717798214</v>
      </c>
      <c r="D63" s="41">
        <f t="shared" si="4"/>
        <v>2.1213203435596428</v>
      </c>
      <c r="E63" s="38">
        <v>30</v>
      </c>
      <c r="F63" s="39">
        <f t="shared" si="5"/>
        <v>840.13558805320827</v>
      </c>
      <c r="G63" s="39">
        <f t="shared" si="6"/>
        <v>1452.0862015734465</v>
      </c>
      <c r="H63" s="40">
        <f t="shared" si="7"/>
        <v>2673.6513446466561</v>
      </c>
      <c r="I63" s="40">
        <f t="shared" si="8"/>
        <v>1233.977211406552</v>
      </c>
      <c r="J63" s="40">
        <f t="shared" si="9"/>
        <v>2125.111856926791</v>
      </c>
      <c r="K63" s="40">
        <f t="shared" si="10"/>
        <v>537.39998702000116</v>
      </c>
    </row>
    <row r="64" spans="1:11" x14ac:dyDescent="0.25">
      <c r="A64" s="37">
        <v>46</v>
      </c>
      <c r="B64" s="41">
        <f t="shared" ref="B64:B108" si="11">SUM(SIN(RADIANS(A64))*1.5)</f>
        <v>1.0790097005079766</v>
      </c>
      <c r="C64" s="41">
        <f t="shared" ref="C64:C108" si="12">SUM(COS(RADIANS(A64))*1.5)</f>
        <v>1.0419875556884959</v>
      </c>
      <c r="D64" s="41">
        <f t="shared" si="4"/>
        <v>2.1209972561964725</v>
      </c>
      <c r="E64" s="38">
        <v>30</v>
      </c>
      <c r="F64" s="39">
        <f t="shared" si="5"/>
        <v>854.67001907899066</v>
      </c>
      <c r="G64" s="39">
        <f t="shared" si="6"/>
        <v>1426.5226432397783</v>
      </c>
      <c r="H64" s="40">
        <f t="shared" si="7"/>
        <v>2669.0490320529811</v>
      </c>
      <c r="I64" s="40">
        <f t="shared" si="8"/>
        <v>1253.1139550260093</v>
      </c>
      <c r="J64" s="40">
        <f t="shared" si="9"/>
        <v>2104.1506111867975</v>
      </c>
      <c r="K64" s="40">
        <f t="shared" si="10"/>
        <v>543.82680173421204</v>
      </c>
    </row>
    <row r="65" spans="1:11" x14ac:dyDescent="0.25">
      <c r="A65" s="37">
        <v>47</v>
      </c>
      <c r="B65" s="41">
        <f t="shared" si="11"/>
        <v>1.0970305524287558</v>
      </c>
      <c r="C65" s="41">
        <f t="shared" si="12"/>
        <v>1.0229975400937477</v>
      </c>
      <c r="D65" s="41">
        <f t="shared" si="4"/>
        <v>2.1200280925225035</v>
      </c>
      <c r="E65" s="38">
        <v>30</v>
      </c>
      <c r="F65" s="39">
        <f t="shared" si="5"/>
        <v>868.94410933758707</v>
      </c>
      <c r="G65" s="39">
        <f t="shared" si="6"/>
        <v>1400.5245522899443</v>
      </c>
      <c r="H65" s="40">
        <f t="shared" si="7"/>
        <v>2664.1097153384435</v>
      </c>
      <c r="I65" s="40">
        <f t="shared" si="8"/>
        <v>1272.3273619991435</v>
      </c>
      <c r="J65" s="40">
        <f t="shared" si="9"/>
        <v>2083.091836951502</v>
      </c>
      <c r="K65" s="40">
        <f t="shared" si="10"/>
        <v>550.61148571091189</v>
      </c>
    </row>
    <row r="66" spans="1:11" x14ac:dyDescent="0.25">
      <c r="A66" s="37">
        <v>48</v>
      </c>
      <c r="B66" s="41">
        <f t="shared" si="11"/>
        <v>1.1147172382160915</v>
      </c>
      <c r="C66" s="41">
        <f t="shared" si="12"/>
        <v>1.0036959095382874</v>
      </c>
      <c r="D66" s="41">
        <f t="shared" si="4"/>
        <v>2.1184131477543788</v>
      </c>
      <c r="E66" s="38">
        <v>30</v>
      </c>
      <c r="F66" s="39">
        <f t="shared" si="5"/>
        <v>882.95351080282853</v>
      </c>
      <c r="G66" s="39">
        <f t="shared" si="6"/>
        <v>1374.0998479942969</v>
      </c>
      <c r="H66" s="40">
        <f t="shared" si="7"/>
        <v>2658.8348990667619</v>
      </c>
      <c r="I66" s="40">
        <f t="shared" si="8"/>
        <v>1291.6115797360662</v>
      </c>
      <c r="J66" s="40">
        <f t="shared" si="9"/>
        <v>2061.9419489275351</v>
      </c>
      <c r="K66" s="40">
        <f t="shared" si="10"/>
        <v>557.75197226963655</v>
      </c>
    </row>
    <row r="67" spans="1:11" x14ac:dyDescent="0.25">
      <c r="A67" s="37">
        <v>49</v>
      </c>
      <c r="B67" s="41">
        <f t="shared" si="11"/>
        <v>1.132064370334158</v>
      </c>
      <c r="C67" s="41">
        <f t="shared" si="12"/>
        <v>0.98408854348576091</v>
      </c>
      <c r="D67" s="41">
        <f t="shared" si="4"/>
        <v>2.1161529138199189</v>
      </c>
      <c r="E67" s="38">
        <v>30</v>
      </c>
      <c r="F67" s="39">
        <f t="shared" si="5"/>
        <v>896.69395607531681</v>
      </c>
      <c r="G67" s="39">
        <f t="shared" si="6"/>
        <v>1347.256579573746</v>
      </c>
      <c r="H67" s="40">
        <f t="shared" si="7"/>
        <v>2653.2261899980722</v>
      </c>
      <c r="I67" s="40">
        <f t="shared" si="8"/>
        <v>1310.9607340772443</v>
      </c>
      <c r="J67" s="40">
        <f t="shared" si="9"/>
        <v>2040.7073895756744</v>
      </c>
      <c r="K67" s="40">
        <f t="shared" si="10"/>
        <v>565.24608634900937</v>
      </c>
    </row>
    <row r="68" spans="1:11" x14ac:dyDescent="0.25">
      <c r="A68" s="37">
        <v>50</v>
      </c>
      <c r="B68" s="41">
        <f t="shared" si="11"/>
        <v>1.1490666646784671</v>
      </c>
      <c r="C68" s="41">
        <f t="shared" si="12"/>
        <v>0.9641814145298091</v>
      </c>
      <c r="D68" s="41">
        <f t="shared" si="4"/>
        <v>2.113248079208276</v>
      </c>
      <c r="E68" s="38">
        <v>30</v>
      </c>
      <c r="F68" s="39">
        <f t="shared" si="5"/>
        <v>910.16125968231484</v>
      </c>
      <c r="G68" s="39">
        <f t="shared" si="6"/>
        <v>1320.0029237478898</v>
      </c>
      <c r="H68" s="40">
        <f t="shared" si="7"/>
        <v>2647.2852965994889</v>
      </c>
      <c r="I68" s="40">
        <f t="shared" si="8"/>
        <v>1330.3689310828258</v>
      </c>
      <c r="J68" s="40">
        <f t="shared" si="9"/>
        <v>2019.3946271484015</v>
      </c>
      <c r="K68" s="40">
        <f t="shared" si="10"/>
        <v>573.09154516928413</v>
      </c>
    </row>
    <row r="69" spans="1:11" x14ac:dyDescent="0.25">
      <c r="A69" s="37">
        <v>51</v>
      </c>
      <c r="B69" s="41">
        <f t="shared" si="11"/>
        <v>1.1657189421854564</v>
      </c>
      <c r="C69" s="41">
        <f t="shared" si="12"/>
        <v>0.94398058657475625</v>
      </c>
      <c r="D69" s="41">
        <f t="shared" si="4"/>
        <v>2.1096995287602125</v>
      </c>
      <c r="E69" s="38">
        <v>30</v>
      </c>
      <c r="F69" s="39">
        <f t="shared" si="5"/>
        <v>923.35131935268407</v>
      </c>
      <c r="G69" s="39">
        <f t="shared" si="6"/>
        <v>1292.3471822443043</v>
      </c>
      <c r="H69" s="40">
        <f t="shared" si="7"/>
        <v>2641.0140285246921</v>
      </c>
      <c r="I69" s="40">
        <f t="shared" si="8"/>
        <v>1349.8302588279919</v>
      </c>
      <c r="J69" s="40">
        <f t="shared" si="9"/>
        <v>1998.0101537196131</v>
      </c>
      <c r="K69" s="40">
        <f t="shared" si="10"/>
        <v>581.2859589277034</v>
      </c>
    </row>
    <row r="70" spans="1:11" x14ac:dyDescent="0.25">
      <c r="A70" s="37">
        <v>52</v>
      </c>
      <c r="B70" s="41">
        <f t="shared" si="11"/>
        <v>1.1820161304100831</v>
      </c>
      <c r="C70" s="41">
        <f t="shared" si="12"/>
        <v>0.92349221298848749</v>
      </c>
      <c r="D70" s="41">
        <f t="shared" si="4"/>
        <v>2.1055083433985704</v>
      </c>
      <c r="E70" s="38">
        <v>30</v>
      </c>
      <c r="F70" s="39">
        <f t="shared" si="5"/>
        <v>936.26011726647323</v>
      </c>
      <c r="G70" s="39">
        <f t="shared" si="6"/>
        <v>1264.2977792697586</v>
      </c>
      <c r="H70" s="40">
        <f t="shared" si="7"/>
        <v>2634.4142960626882</v>
      </c>
      <c r="I70" s="40">
        <f t="shared" si="8"/>
        <v>1369.3387892037849</v>
      </c>
      <c r="J70" s="40">
        <f t="shared" si="9"/>
        <v>1976.5604832070712</v>
      </c>
      <c r="K70" s="40">
        <f t="shared" si="10"/>
        <v>589.82683152645609</v>
      </c>
    </row>
    <row r="71" spans="1:11" x14ac:dyDescent="0.25">
      <c r="A71" s="37">
        <v>53</v>
      </c>
      <c r="B71" s="41">
        <f t="shared" si="11"/>
        <v>1.1979532650709392</v>
      </c>
      <c r="C71" s="41">
        <f t="shared" si="12"/>
        <v>0.90272253472807251</v>
      </c>
      <c r="D71" s="41">
        <f t="shared" si="4"/>
        <v>2.1006757997990118</v>
      </c>
      <c r="E71" s="38">
        <v>30</v>
      </c>
      <c r="F71" s="39">
        <f t="shared" si="5"/>
        <v>948.88372127878733</v>
      </c>
      <c r="G71" s="39">
        <f t="shared" si="6"/>
        <v>1235.8632589441204</v>
      </c>
      <c r="H71" s="40">
        <f t="shared" si="7"/>
        <v>2627.4881095559181</v>
      </c>
      <c r="I71" s="40">
        <f t="shared" si="8"/>
        <v>1388.8885797228691</v>
      </c>
      <c r="J71" s="40">
        <f t="shared" si="9"/>
        <v>1955.0521493882027</v>
      </c>
      <c r="K71" s="40">
        <f t="shared" si="10"/>
        <v>598.71156133301031</v>
      </c>
    </row>
    <row r="72" spans="1:11" x14ac:dyDescent="0.25">
      <c r="A72" s="37">
        <v>54</v>
      </c>
      <c r="B72" s="41">
        <f t="shared" si="11"/>
        <v>1.2135254915624212</v>
      </c>
      <c r="C72" s="41">
        <f t="shared" si="12"/>
        <v>0.88167787843870971</v>
      </c>
      <c r="D72" s="41">
        <f t="shared" si="4"/>
        <v>2.0952033700011308</v>
      </c>
      <c r="E72" s="38">
        <v>30</v>
      </c>
      <c r="F72" s="39">
        <f t="shared" si="5"/>
        <v>961.218286117557</v>
      </c>
      <c r="G72" s="39">
        <f t="shared" si="6"/>
        <v>1207.0522826977312</v>
      </c>
      <c r="H72" s="40">
        <f t="shared" si="7"/>
        <v>2620.2375787878877</v>
      </c>
      <c r="I72" s="40">
        <f t="shared" si="8"/>
        <v>1408.4736753296688</v>
      </c>
      <c r="J72" s="40">
        <f t="shared" si="9"/>
        <v>1933.4917039098439</v>
      </c>
      <c r="K72" s="40">
        <f t="shared" si="10"/>
        <v>607.93744197259946</v>
      </c>
    </row>
    <row r="73" spans="1:11" x14ac:dyDescent="0.25">
      <c r="A73" s="37">
        <v>55</v>
      </c>
      <c r="B73" s="41">
        <f t="shared" si="11"/>
        <v>1.2287280664334876</v>
      </c>
      <c r="C73" s="41">
        <f t="shared" si="12"/>
        <v>0.86036465452656929</v>
      </c>
      <c r="D73" s="41">
        <f t="shared" si="4"/>
        <v>2.0890927209600569</v>
      </c>
      <c r="E73" s="38">
        <v>30</v>
      </c>
      <c r="F73" s="39">
        <f t="shared" si="5"/>
        <v>973.2600545548446</v>
      </c>
      <c r="G73" s="39">
        <f t="shared" si="6"/>
        <v>1177.8736266330545</v>
      </c>
      <c r="H73" s="40">
        <f t="shared" si="7"/>
        <v>2612.6649123405064</v>
      </c>
      <c r="I73" s="40">
        <f t="shared" si="8"/>
        <v>1428.088110214338</v>
      </c>
      <c r="J73" s="40">
        <f t="shared" si="9"/>
        <v>1911.8857142925485</v>
      </c>
      <c r="K73" s="40">
        <f t="shared" si="10"/>
        <v>617.50166315260708</v>
      </c>
    </row>
    <row r="74" spans="1:11" x14ac:dyDescent="0.25">
      <c r="A74" s="37">
        <v>56</v>
      </c>
      <c r="B74" s="41">
        <f t="shared" si="11"/>
        <v>1.2435563588325627</v>
      </c>
      <c r="C74" s="41">
        <f t="shared" si="12"/>
        <v>0.83878935520612019</v>
      </c>
      <c r="D74" s="41">
        <f t="shared" si="4"/>
        <v>2.082345714038683</v>
      </c>
      <c r="E74" s="38">
        <v>30</v>
      </c>
      <c r="F74" s="39">
        <f t="shared" si="5"/>
        <v>985.00535855133342</v>
      </c>
      <c r="G74" s="39">
        <f t="shared" si="6"/>
        <v>1148.3361788513866</v>
      </c>
      <c r="H74" s="40">
        <f t="shared" si="7"/>
        <v>2604.7724169213316</v>
      </c>
      <c r="I74" s="40">
        <f t="shared" si="8"/>
        <v>1447.7259096300013</v>
      </c>
      <c r="J74" s="40">
        <f t="shared" si="9"/>
        <v>1890.2407619300554</v>
      </c>
      <c r="K74" s="40">
        <f t="shared" si="10"/>
        <v>627.40131151861169</v>
      </c>
    </row>
    <row r="75" spans="1:11" x14ac:dyDescent="0.25">
      <c r="A75" s="37">
        <v>57</v>
      </c>
      <c r="B75" s="41">
        <f t="shared" si="11"/>
        <v>1.2580058519181361</v>
      </c>
      <c r="C75" s="41">
        <f t="shared" si="12"/>
        <v>0.81695855252254068</v>
      </c>
      <c r="D75" s="41">
        <f t="shared" si="4"/>
        <v>2.074964404440677</v>
      </c>
      <c r="E75" s="38">
        <v>30</v>
      </c>
      <c r="F75" s="39">
        <f t="shared" si="5"/>
        <v>996.45062037364585</v>
      </c>
      <c r="G75" s="39">
        <f t="shared" si="6"/>
        <v>1118.4489367454589</v>
      </c>
      <c r="H75" s="40">
        <f t="shared" si="7"/>
        <v>2596.5624966609253</v>
      </c>
      <c r="I75" s="40">
        <f t="shared" si="8"/>
        <v>1467.3810917127205</v>
      </c>
      <c r="J75" s="40">
        <f t="shared" si="9"/>
        <v>1868.5634400845342</v>
      </c>
      <c r="K75" s="40">
        <f t="shared" si="10"/>
        <v>637.63337154182022</v>
      </c>
    </row>
    <row r="76" spans="1:11" x14ac:dyDescent="0.25">
      <c r="A76" s="37">
        <v>58</v>
      </c>
      <c r="B76" s="41">
        <f t="shared" si="11"/>
        <v>1.272072144234639</v>
      </c>
      <c r="C76" s="41">
        <f t="shared" si="12"/>
        <v>0.79487889634980735</v>
      </c>
      <c r="D76" s="41">
        <f t="shared" si="4"/>
        <v>2.0669510405844465</v>
      </c>
      <c r="E76" s="38">
        <v>30</v>
      </c>
      <c r="F76" s="39">
        <f t="shared" si="5"/>
        <v>1007.5923536841586</v>
      </c>
      <c r="G76" s="39">
        <f t="shared" si="6"/>
        <v>1088.2210042587401</v>
      </c>
      <c r="H76" s="40">
        <f t="shared" si="7"/>
        <v>2588.0376523805289</v>
      </c>
      <c r="I76" s="40">
        <f t="shared" si="8"/>
        <v>1487.0476693036296</v>
      </c>
      <c r="J76" s="40">
        <f t="shared" si="9"/>
        <v>1846.860351878212</v>
      </c>
      <c r="K76" s="40">
        <f t="shared" si="10"/>
        <v>648.19472643762992</v>
      </c>
    </row>
    <row r="77" spans="1:11" x14ac:dyDescent="0.25">
      <c r="A77" s="37">
        <v>59</v>
      </c>
      <c r="B77" s="41">
        <f t="shared" si="11"/>
        <v>1.2857509510531684</v>
      </c>
      <c r="C77" s="41">
        <f t="shared" si="12"/>
        <v>0.77255711236508118</v>
      </c>
      <c r="D77" s="41">
        <f t="shared" si="4"/>
        <v>2.0583080634182496</v>
      </c>
      <c r="E77" s="38">
        <v>30</v>
      </c>
      <c r="F77" s="39">
        <f t="shared" si="5"/>
        <v>1018.4271646029729</v>
      </c>
      <c r="G77" s="39">
        <f t="shared" si="6"/>
        <v>1057.6615891122908</v>
      </c>
      <c r="H77" s="40">
        <f t="shared" si="7"/>
        <v>2579.2004808302931</v>
      </c>
      <c r="I77" s="40">
        <f t="shared" si="8"/>
        <v>1506.7196517726798</v>
      </c>
      <c r="J77" s="40">
        <f t="shared" si="9"/>
        <v>1825.1381082819985</v>
      </c>
      <c r="K77" s="40">
        <f t="shared" si="10"/>
        <v>659.08215911502896</v>
      </c>
    </row>
    <row r="78" spans="1:11" x14ac:dyDescent="0.25">
      <c r="A78" s="37">
        <v>60</v>
      </c>
      <c r="B78" s="41">
        <f t="shared" si="11"/>
        <v>1.299038105676658</v>
      </c>
      <c r="C78" s="41">
        <f t="shared" si="12"/>
        <v>0.75000000000000022</v>
      </c>
      <c r="D78" s="41">
        <f t="shared" si="4"/>
        <v>2.049038105676658</v>
      </c>
      <c r="E78" s="38">
        <v>30</v>
      </c>
      <c r="F78" s="39">
        <f t="shared" si="5"/>
        <v>1028.9517527417238</v>
      </c>
      <c r="G78" s="39">
        <f t="shared" si="6"/>
        <v>1026.7800000000002</v>
      </c>
      <c r="H78" s="40">
        <f t="shared" si="7"/>
        <v>2570.0536738982796</v>
      </c>
      <c r="I78" s="40">
        <f t="shared" si="8"/>
        <v>1526.3910468434442</v>
      </c>
      <c r="J78" s="40">
        <f t="shared" si="9"/>
        <v>1803.4033261017214</v>
      </c>
      <c r="K78" s="40">
        <f t="shared" si="10"/>
        <v>670.29235315655524</v>
      </c>
    </row>
    <row r="79" spans="1:11" x14ac:dyDescent="0.25">
      <c r="A79" s="37">
        <v>61</v>
      </c>
      <c r="B79" s="41">
        <f t="shared" si="11"/>
        <v>1.3119295607090935</v>
      </c>
      <c r="C79" s="41">
        <f t="shared" si="12"/>
        <v>0.72721443036950562</v>
      </c>
      <c r="D79" s="41">
        <f t="shared" si="4"/>
        <v>2.0391439910785989</v>
      </c>
      <c r="E79" s="38">
        <v>30</v>
      </c>
      <c r="F79" s="39">
        <f t="shared" si="5"/>
        <v>1039.1629122089098</v>
      </c>
      <c r="G79" s="39">
        <f t="shared" si="6"/>
        <v>995.58564375306787</v>
      </c>
      <c r="H79" s="40">
        <f t="shared" si="7"/>
        <v>2560.6000177904857</v>
      </c>
      <c r="I79" s="40">
        <f t="shared" si="8"/>
        <v>1546.0558624184237</v>
      </c>
      <c r="J79" s="40">
        <f t="shared" si="9"/>
        <v>1781.6626259625828</v>
      </c>
      <c r="K79" s="40">
        <f t="shared" si="10"/>
        <v>681.82189382850834</v>
      </c>
    </row>
    <row r="80" spans="1:11" x14ac:dyDescent="0.25">
      <c r="A80" s="37">
        <v>62</v>
      </c>
      <c r="B80" s="41">
        <f t="shared" si="11"/>
        <v>1.3244213892883903</v>
      </c>
      <c r="C80" s="41">
        <f t="shared" si="12"/>
        <v>0.70420734417883635</v>
      </c>
      <c r="D80" s="41">
        <f t="shared" si="4"/>
        <v>2.0286287334672268</v>
      </c>
      <c r="E80" s="38">
        <v>30</v>
      </c>
      <c r="F80" s="39">
        <f t="shared" si="5"/>
        <v>1049.0575325864402</v>
      </c>
      <c r="G80" s="39">
        <f t="shared" si="6"/>
        <v>964.08802247459403</v>
      </c>
      <c r="H80" s="40">
        <f t="shared" si="7"/>
        <v>2550.8423921821436</v>
      </c>
      <c r="I80" s="40">
        <f t="shared" si="8"/>
        <v>1565.7081084042961</v>
      </c>
      <c r="J80" s="40">
        <f t="shared" si="9"/>
        <v>1759.9226302924508</v>
      </c>
      <c r="K80" s="40">
        <f t="shared" si="10"/>
        <v>693.66726912110937</v>
      </c>
    </row>
    <row r="81" spans="1:11" x14ac:dyDescent="0.25">
      <c r="A81" s="37">
        <v>63</v>
      </c>
      <c r="B81" s="41">
        <f t="shared" si="11"/>
        <v>1.3365097862825517</v>
      </c>
      <c r="C81" s="41">
        <f t="shared" si="12"/>
        <v>0.68098574960932023</v>
      </c>
      <c r="D81" s="41">
        <f t="shared" si="4"/>
        <v>2.017495535891872</v>
      </c>
      <c r="E81" s="38">
        <v>30</v>
      </c>
      <c r="F81" s="39">
        <f t="shared" si="5"/>
        <v>1058.632599877096</v>
      </c>
      <c r="G81" s="39">
        <f t="shared" si="6"/>
        <v>932.29673064514373</v>
      </c>
      <c r="H81" s="40">
        <f t="shared" si="7"/>
        <v>2540.7837693405368</v>
      </c>
      <c r="I81" s="40">
        <f t="shared" si="8"/>
        <v>1585.3417985365591</v>
      </c>
      <c r="J81" s="40">
        <f t="shared" si="9"/>
        <v>1738.1899613046076</v>
      </c>
      <c r="K81" s="40">
        <f t="shared" si="10"/>
        <v>705.82487081829674</v>
      </c>
    </row>
    <row r="82" spans="1:11" x14ac:dyDescent="0.25">
      <c r="A82" s="37">
        <v>64</v>
      </c>
      <c r="B82" s="41">
        <f t="shared" si="11"/>
        <v>1.3481910694487507</v>
      </c>
      <c r="C82" s="41">
        <f t="shared" si="12"/>
        <v>0.65755672018361622</v>
      </c>
      <c r="D82" s="41">
        <f t="shared" si="4"/>
        <v>2.005747789632367</v>
      </c>
      <c r="E82" s="38">
        <v>30</v>
      </c>
      <c r="F82" s="39">
        <f t="shared" si="5"/>
        <v>1067.8851974226252</v>
      </c>
      <c r="G82" s="39">
        <f t="shared" si="6"/>
        <v>900.22145220017796</v>
      </c>
      <c r="H82" s="40">
        <f t="shared" si="7"/>
        <v>2530.4272132196224</v>
      </c>
      <c r="I82" s="40">
        <f t="shared" si="8"/>
        <v>1604.9509522030025</v>
      </c>
      <c r="J82" s="40">
        <f t="shared" si="9"/>
        <v>1716.4712389805559</v>
      </c>
      <c r="K82" s="40">
        <f t="shared" si="10"/>
        <v>718.29099559681924</v>
      </c>
    </row>
    <row r="83" spans="1:11" x14ac:dyDescent="0.25">
      <c r="A83" s="37">
        <v>65</v>
      </c>
      <c r="B83" s="41">
        <f t="shared" si="11"/>
        <v>1.3594616805549748</v>
      </c>
      <c r="C83" s="41">
        <f t="shared" si="12"/>
        <v>0.63392739261104913</v>
      </c>
      <c r="D83" s="41">
        <f t="shared" ref="D83:D108" si="13">B83+C83</f>
        <v>1.993389073166024</v>
      </c>
      <c r="E83" s="38">
        <v>30</v>
      </c>
      <c r="F83" s="39">
        <f t="shared" ref="F83:F108" si="14">(628*(B83*9.81)*0.36)/2.8</f>
        <v>1076.8125067921828</v>
      </c>
      <c r="G83" s="39">
        <f t="shared" ref="G83:G108" si="15">(628*(C83*9.81)*0.36)/1.62</f>
        <v>867.87195758023063</v>
      </c>
      <c r="H83" s="40">
        <f t="shared" ref="H83:H108" si="16">$G$6+(G83*0.47)+(F83*0.51)-(($I$6/2)*0.42)</f>
        <v>2519.775878526722</v>
      </c>
      <c r="I83" s="40">
        <f t="shared" ref="I83:I108" si="17">$H$6-(G83*0.47)+(F83*0.49)-(($I$6*0.42)/2)</f>
        <v>1624.5295962654609</v>
      </c>
      <c r="J83" s="40">
        <f t="shared" ref="J83:J108" si="18">$G$7+(G83*0.53)-(F83*0.51)-(($I$6*0.58)/2)</f>
        <v>1694.7730790535095</v>
      </c>
      <c r="K83" s="40">
        <f t="shared" ref="K83:K108" si="19">$H$7-(G83*0.53)-(F83*0.49)-(($I$6*0.58)/2)</f>
        <v>731.06184615430811</v>
      </c>
    </row>
    <row r="84" spans="1:11" x14ac:dyDescent="0.25">
      <c r="A84" s="37">
        <v>66</v>
      </c>
      <c r="B84" s="41">
        <f t="shared" si="11"/>
        <v>1.3703181864639014</v>
      </c>
      <c r="C84" s="41">
        <f t="shared" si="12"/>
        <v>0.61010496461370034</v>
      </c>
      <c r="D84" s="41">
        <f t="shared" si="13"/>
        <v>1.9804231510776016</v>
      </c>
      <c r="E84" s="38">
        <v>30</v>
      </c>
      <c r="F84" s="39">
        <f t="shared" si="14"/>
        <v>1085.411808640855</v>
      </c>
      <c r="G84" s="39">
        <f t="shared" si="15"/>
        <v>835.25810075474021</v>
      </c>
      <c r="H84" s="40">
        <f t="shared" si="16"/>
        <v>2508.833009761564</v>
      </c>
      <c r="I84" s="40">
        <f t="shared" si="17"/>
        <v>1644.0717668792909</v>
      </c>
      <c r="J84" s="40">
        <f t="shared" si="18"/>
        <v>1673.1020909931767</v>
      </c>
      <c r="K84" s="40">
        <f t="shared" si="19"/>
        <v>744.13353236596879</v>
      </c>
    </row>
    <row r="85" spans="1:11" x14ac:dyDescent="0.25">
      <c r="A85" s="37">
        <v>67</v>
      </c>
      <c r="B85" s="41">
        <f t="shared" si="11"/>
        <v>1.3807572801786605</v>
      </c>
      <c r="C85" s="41">
        <f t="shared" si="12"/>
        <v>0.58609669273391063</v>
      </c>
      <c r="D85" s="41">
        <f t="shared" si="13"/>
        <v>1.9668539729125711</v>
      </c>
      <c r="E85" s="38">
        <v>30</v>
      </c>
      <c r="F85" s="39">
        <f t="shared" si="14"/>
        <v>1093.6804835379946</v>
      </c>
      <c r="G85" s="39">
        <f t="shared" si="15"/>
        <v>802.38981622043286</v>
      </c>
      <c r="H85" s="40">
        <f t="shared" si="16"/>
        <v>2497.6019402279808</v>
      </c>
      <c r="I85" s="40">
        <f t="shared" si="17"/>
        <v>1663.5715113100136</v>
      </c>
      <c r="J85" s="40">
        <f t="shared" si="18"/>
        <v>1651.464875992453</v>
      </c>
      <c r="K85" s="40">
        <f t="shared" si="19"/>
        <v>757.50207246955313</v>
      </c>
    </row>
    <row r="86" spans="1:11" x14ac:dyDescent="0.25">
      <c r="A86" s="37">
        <v>68</v>
      </c>
      <c r="B86" s="41">
        <f t="shared" si="11"/>
        <v>1.3907757818501811</v>
      </c>
      <c r="C86" s="41">
        <f t="shared" si="12"/>
        <v>0.56190989012386794</v>
      </c>
      <c r="D86" s="41">
        <f t="shared" si="13"/>
        <v>1.9526856719740491</v>
      </c>
      <c r="E86" s="38">
        <v>30</v>
      </c>
      <c r="F86" s="39">
        <f t="shared" si="14"/>
        <v>1101.6160127651283</v>
      </c>
      <c r="G86" s="39">
        <f t="shared" si="15"/>
        <v>769.2771159751801</v>
      </c>
      <c r="H86" s="40">
        <f t="shared" si="16"/>
        <v>2486.0860910185502</v>
      </c>
      <c r="I86" s="40">
        <f t="shared" si="17"/>
        <v>1683.0228897465779</v>
      </c>
      <c r="J86" s="40">
        <f t="shared" si="18"/>
        <v>1629.8680249566305</v>
      </c>
      <c r="K86" s="40">
        <f t="shared" si="19"/>
        <v>771.16339427824164</v>
      </c>
    </row>
    <row r="87" spans="1:11" x14ac:dyDescent="0.25">
      <c r="A87" s="37">
        <v>69</v>
      </c>
      <c r="B87" s="41">
        <f t="shared" si="11"/>
        <v>1.4003706397458027</v>
      </c>
      <c r="C87" s="41">
        <f t="shared" si="12"/>
        <v>0.53755192431795051</v>
      </c>
      <c r="D87" s="41">
        <f t="shared" si="13"/>
        <v>1.9379225640637532</v>
      </c>
      <c r="E87" s="38">
        <v>30</v>
      </c>
      <c r="F87" s="39">
        <f t="shared" si="14"/>
        <v>1109.2159790831793</v>
      </c>
      <c r="G87" s="39">
        <f t="shared" si="15"/>
        <v>735.93008646824694</v>
      </c>
      <c r="H87" s="40">
        <f t="shared" si="16"/>
        <v>2474.2889699724979</v>
      </c>
      <c r="I87" s="40">
        <f t="shared" si="17"/>
        <v>1702.4199771106814</v>
      </c>
      <c r="J87" s="40">
        <f t="shared" si="18"/>
        <v>1608.31811649575</v>
      </c>
      <c r="K87" s="40">
        <f t="shared" si="19"/>
        <v>785.11333642107138</v>
      </c>
    </row>
    <row r="88" spans="1:11" x14ac:dyDescent="0.25">
      <c r="A88" s="37">
        <v>70</v>
      </c>
      <c r="B88" s="41">
        <f t="shared" si="11"/>
        <v>1.4095389311788624</v>
      </c>
      <c r="C88" s="41">
        <f t="shared" si="12"/>
        <v>0.51303021498850321</v>
      </c>
      <c r="D88" s="41">
        <f t="shared" si="13"/>
        <v>1.9225691461673655</v>
      </c>
      <c r="E88" s="38">
        <v>30</v>
      </c>
      <c r="F88" s="39">
        <f t="shared" si="14"/>
        <v>1116.4780674687852</v>
      </c>
      <c r="G88" s="39">
        <f t="shared" si="15"/>
        <v>702.35888552786048</v>
      </c>
      <c r="H88" s="40">
        <f t="shared" si="16"/>
        <v>2462.2141706071748</v>
      </c>
      <c r="I88" s="40">
        <f t="shared" si="17"/>
        <v>1721.75686486161</v>
      </c>
      <c r="J88" s="40">
        <f t="shared" si="18"/>
        <v>1586.821714920686</v>
      </c>
      <c r="K88" s="40">
        <f t="shared" si="19"/>
        <v>799.34764961052929</v>
      </c>
    </row>
    <row r="89" spans="1:11" x14ac:dyDescent="0.25">
      <c r="A89" s="37">
        <v>71</v>
      </c>
      <c r="B89" s="41">
        <f t="shared" si="11"/>
        <v>1.4182778633989752</v>
      </c>
      <c r="C89" s="41">
        <f t="shared" si="12"/>
        <v>0.48835223168573516</v>
      </c>
      <c r="D89" s="41">
        <f t="shared" si="13"/>
        <v>1.9066300950847104</v>
      </c>
      <c r="E89" s="38">
        <v>30</v>
      </c>
      <c r="F89" s="39">
        <f t="shared" si="14"/>
        <v>1123.4000658194743</v>
      </c>
      <c r="G89" s="39">
        <f t="shared" si="15"/>
        <v>668.57373926703895</v>
      </c>
      <c r="H89" s="40">
        <f t="shared" si="16"/>
        <v>2449.8653710234403</v>
      </c>
      <c r="I89" s="40">
        <f t="shared" si="17"/>
        <v>1741.0276627960338</v>
      </c>
      <c r="J89" s="40">
        <f t="shared" si="18"/>
        <v>1565.3853682435993</v>
      </c>
      <c r="K89" s="40">
        <f t="shared" si="19"/>
        <v>813.86199793692685</v>
      </c>
    </row>
    <row r="90" spans="1:11" x14ac:dyDescent="0.25">
      <c r="A90" s="37">
        <v>72</v>
      </c>
      <c r="B90" s="41">
        <f t="shared" si="11"/>
        <v>1.4265847744427302</v>
      </c>
      <c r="C90" s="41">
        <f t="shared" si="12"/>
        <v>0.46352549156242118</v>
      </c>
      <c r="D90" s="41">
        <f t="shared" si="13"/>
        <v>1.8901102660051514</v>
      </c>
      <c r="E90" s="38">
        <v>30</v>
      </c>
      <c r="F90" s="39">
        <f t="shared" si="14"/>
        <v>1129.9798656274936</v>
      </c>
      <c r="G90" s="39">
        <f t="shared" si="15"/>
        <v>634.58493896861705</v>
      </c>
      <c r="H90" s="40">
        <f t="shared" si="16"/>
        <v>2437.2463327852715</v>
      </c>
      <c r="I90" s="40">
        <f t="shared" si="17"/>
        <v>1760.2265008422216</v>
      </c>
      <c r="J90" s="40">
        <f t="shared" si="18"/>
        <v>1544.0156061833459</v>
      </c>
      <c r="K90" s="40">
        <f t="shared" si="19"/>
        <v>828.65196018916095</v>
      </c>
    </row>
    <row r="91" spans="1:11" x14ac:dyDescent="0.25">
      <c r="A91" s="37">
        <v>73</v>
      </c>
      <c r="B91" s="41">
        <f t="shared" si="11"/>
        <v>1.4344571339445531</v>
      </c>
      <c r="C91" s="41">
        <f t="shared" si="12"/>
        <v>0.43855755708410515</v>
      </c>
      <c r="D91" s="41">
        <f t="shared" si="13"/>
        <v>1.8730146910286583</v>
      </c>
      <c r="E91" s="38">
        <v>30</v>
      </c>
      <c r="F91" s="39">
        <f t="shared" si="14"/>
        <v>1136.2154626220824</v>
      </c>
      <c r="G91" s="39">
        <f t="shared" si="15"/>
        <v>600.40283795042319</v>
      </c>
      <c r="H91" s="40">
        <f t="shared" si="16"/>
        <v>2424.3608997739611</v>
      </c>
      <c r="I91" s="40">
        <f t="shared" si="17"/>
        <v>1779.3475308481213</v>
      </c>
      <c r="J91" s="40">
        <f t="shared" si="18"/>
        <v>1522.7189381764629</v>
      </c>
      <c r="K91" s="40">
        <f t="shared" si="19"/>
        <v>843.71303120145535</v>
      </c>
    </row>
    <row r="92" spans="1:11" x14ac:dyDescent="0.25">
      <c r="A92" s="37">
        <v>74</v>
      </c>
      <c r="B92" s="41">
        <f t="shared" si="11"/>
        <v>1.4418925439074783</v>
      </c>
      <c r="C92" s="41">
        <f t="shared" si="12"/>
        <v>0.41345603372549877</v>
      </c>
      <c r="D92" s="41">
        <f t="shared" si="13"/>
        <v>1.8553485776329772</v>
      </c>
      <c r="E92" s="38">
        <v>30</v>
      </c>
      <c r="F92" s="39">
        <f t="shared" si="14"/>
        <v>1142.1049573799903</v>
      </c>
      <c r="G92" s="39">
        <f t="shared" si="15"/>
        <v>566.03784841155687</v>
      </c>
      <c r="H92" s="40">
        <f t="shared" si="16"/>
        <v>2411.2129970172268</v>
      </c>
      <c r="I92" s="40">
        <f t="shared" si="17"/>
        <v>1798.3849283627633</v>
      </c>
      <c r="J92" s="40">
        <f t="shared" si="18"/>
        <v>1501.5018513943305</v>
      </c>
      <c r="K92" s="40">
        <f t="shared" si="19"/>
        <v>859.04062322567961</v>
      </c>
    </row>
    <row r="93" spans="1:11" x14ac:dyDescent="0.25">
      <c r="A93" s="37">
        <v>75</v>
      </c>
      <c r="B93" s="41">
        <f t="shared" si="11"/>
        <v>1.4488887394336025</v>
      </c>
      <c r="C93" s="41">
        <f t="shared" si="12"/>
        <v>0.38822856765378111</v>
      </c>
      <c r="D93" s="41">
        <f t="shared" si="13"/>
        <v>1.8371173070873836</v>
      </c>
      <c r="E93" s="38">
        <v>30</v>
      </c>
      <c r="F93" s="39">
        <f t="shared" si="14"/>
        <v>1147.646555904061</v>
      </c>
      <c r="G93" s="39">
        <f t="shared" si="15"/>
        <v>531.50043826073238</v>
      </c>
      <c r="H93" s="40">
        <f t="shared" si="16"/>
        <v>2397.8066294936157</v>
      </c>
      <c r="I93" s="40">
        <f t="shared" si="17"/>
        <v>1817.3328944104451</v>
      </c>
      <c r="J93" s="40">
        <f t="shared" si="18"/>
        <v>1480.3708087671175</v>
      </c>
      <c r="K93" s="40">
        <f t="shared" si="19"/>
        <v>874.63006732882184</v>
      </c>
    </row>
    <row r="94" spans="1:11" x14ac:dyDescent="0.25">
      <c r="A94" s="37">
        <v>76</v>
      </c>
      <c r="B94" s="41">
        <f t="shared" si="11"/>
        <v>1.4554435894139948</v>
      </c>
      <c r="C94" s="41">
        <f t="shared" si="12"/>
        <v>0.3628828433995015</v>
      </c>
      <c r="D94" s="41">
        <f t="shared" si="13"/>
        <v>1.8183264328134963</v>
      </c>
      <c r="E94" s="38">
        <v>30</v>
      </c>
      <c r="F94" s="39">
        <f t="shared" si="14"/>
        <v>1152.8385701697011</v>
      </c>
      <c r="G94" s="39">
        <f t="shared" si="15"/>
        <v>496.80112792765351</v>
      </c>
      <c r="H94" s="40">
        <f t="shared" si="16"/>
        <v>2384.1458809125447</v>
      </c>
      <c r="I94" s="40">
        <f t="shared" si="17"/>
        <v>1836.185657257156</v>
      </c>
      <c r="J94" s="40">
        <f t="shared" si="18"/>
        <v>1459.3322470151093</v>
      </c>
      <c r="K94" s="40">
        <f t="shared" si="19"/>
        <v>890.47661481519003</v>
      </c>
    </row>
    <row r="95" spans="1:11" x14ac:dyDescent="0.25">
      <c r="A95" s="37">
        <v>77</v>
      </c>
      <c r="B95" s="41">
        <f t="shared" si="11"/>
        <v>1.4615550971778528</v>
      </c>
      <c r="C95" s="41">
        <f t="shared" si="12"/>
        <v>0.33742658151579741</v>
      </c>
      <c r="D95" s="41">
        <f t="shared" si="13"/>
        <v>1.7989816786936501</v>
      </c>
      <c r="E95" s="38">
        <v>30</v>
      </c>
      <c r="F95" s="39">
        <f t="shared" si="14"/>
        <v>1157.6794186390698</v>
      </c>
      <c r="G95" s="39">
        <f t="shared" si="15"/>
        <v>461.95048715838732</v>
      </c>
      <c r="H95" s="40">
        <f t="shared" si="16"/>
        <v>2370.2349124703678</v>
      </c>
      <c r="I95" s="40">
        <f t="shared" si="17"/>
        <v>1854.937474168702</v>
      </c>
      <c r="J95" s="40">
        <f t="shared" si="18"/>
        <v>1438.3925746880204</v>
      </c>
      <c r="K95" s="40">
        <f t="shared" si="19"/>
        <v>906.57543867291054</v>
      </c>
    </row>
    <row r="96" spans="1:11" x14ac:dyDescent="0.25">
      <c r="A96" s="37">
        <v>78</v>
      </c>
      <c r="B96" s="41">
        <f t="shared" si="11"/>
        <v>1.4672214011007083</v>
      </c>
      <c r="C96" s="41">
        <f t="shared" si="12"/>
        <v>0.31186753622663921</v>
      </c>
      <c r="D96" s="41">
        <f t="shared" si="13"/>
        <v>1.7790889373273475</v>
      </c>
      <c r="E96" s="38">
        <v>30</v>
      </c>
      <c r="F96" s="39">
        <f t="shared" si="14"/>
        <v>1162.1676267428288</v>
      </c>
      <c r="G96" s="39">
        <f t="shared" si="15"/>
        <v>426.95913179571806</v>
      </c>
      <c r="H96" s="40">
        <f t="shared" si="16"/>
        <v>2356.0779615828301</v>
      </c>
      <c r="I96" s="40">
        <f t="shared" si="17"/>
        <v>1873.5826331599983</v>
      </c>
      <c r="J96" s="40">
        <f t="shared" si="18"/>
        <v>1417.5581702128884</v>
      </c>
      <c r="K96" s="40">
        <f t="shared" si="19"/>
        <v>922.92163504428322</v>
      </c>
    </row>
    <row r="97" spans="1:11" x14ac:dyDescent="0.25">
      <c r="A97" s="37">
        <v>79</v>
      </c>
      <c r="B97" s="41">
        <f t="shared" si="11"/>
        <v>1.4724407751714961</v>
      </c>
      <c r="C97" s="41">
        <f t="shared" si="12"/>
        <v>0.28621349306481736</v>
      </c>
      <c r="D97" s="41">
        <f t="shared" si="13"/>
        <v>1.7586542682363135</v>
      </c>
      <c r="E97" s="38">
        <v>30</v>
      </c>
      <c r="F97" s="39">
        <f t="shared" si="14"/>
        <v>1166.3018273293112</v>
      </c>
      <c r="G97" s="39">
        <f t="shared" si="15"/>
        <v>391.83772054545756</v>
      </c>
      <c r="H97" s="40">
        <f t="shared" si="16"/>
        <v>2341.679340594314</v>
      </c>
      <c r="I97" s="40">
        <f t="shared" si="17"/>
        <v>1892.115454734997</v>
      </c>
      <c r="J97" s="40">
        <f t="shared" si="18"/>
        <v>1396.8353799511442</v>
      </c>
      <c r="K97" s="40">
        <f t="shared" si="19"/>
        <v>939.51022471954491</v>
      </c>
    </row>
    <row r="98" spans="1:11" x14ac:dyDescent="0.25">
      <c r="A98" s="37">
        <v>80</v>
      </c>
      <c r="B98" s="41">
        <f t="shared" si="11"/>
        <v>1.477211629518312</v>
      </c>
      <c r="C98" s="41">
        <f t="shared" si="12"/>
        <v>0.26047226650039562</v>
      </c>
      <c r="D98" s="41">
        <f t="shared" si="13"/>
        <v>1.7376838960187075</v>
      </c>
      <c r="E98" s="38">
        <v>30</v>
      </c>
      <c r="F98" s="39">
        <f t="shared" si="14"/>
        <v>1170.0807610809695</v>
      </c>
      <c r="G98" s="39">
        <f t="shared" si="15"/>
        <v>356.59695172970163</v>
      </c>
      <c r="H98" s="40">
        <f t="shared" si="16"/>
        <v>2327.0434354642543</v>
      </c>
      <c r="I98" s="40">
        <f t="shared" si="17"/>
        <v>1910.530293616715</v>
      </c>
      <c r="J98" s="40">
        <f t="shared" si="18"/>
        <v>1376.2305162654479</v>
      </c>
      <c r="K98" s="40">
        <f t="shared" si="19"/>
        <v>956.33615465358309</v>
      </c>
    </row>
    <row r="99" spans="1:11" x14ac:dyDescent="0.25">
      <c r="A99" s="37">
        <v>81</v>
      </c>
      <c r="B99" s="41">
        <f t="shared" si="11"/>
        <v>1.4815325108927067</v>
      </c>
      <c r="C99" s="41">
        <f t="shared" si="12"/>
        <v>0.23465169756034637</v>
      </c>
      <c r="D99" s="41">
        <f t="shared" si="13"/>
        <v>1.716184208453053</v>
      </c>
      <c r="E99" s="38">
        <v>30</v>
      </c>
      <c r="F99" s="39">
        <f t="shared" si="14"/>
        <v>1173.5032768979761</v>
      </c>
      <c r="G99" s="39">
        <f t="shared" si="15"/>
        <v>321.24756002801661</v>
      </c>
      <c r="H99" s="40">
        <f t="shared" si="16"/>
        <v>2312.1747044311355</v>
      </c>
      <c r="I99" s="40">
        <f t="shared" si="17"/>
        <v>1928.8215404668401</v>
      </c>
      <c r="J99" s="40">
        <f t="shared" si="18"/>
        <v>1355.7498555968814</v>
      </c>
      <c r="K99" s="40">
        <f t="shared" si="19"/>
        <v>973.39429950514295</v>
      </c>
    </row>
    <row r="100" spans="1:11" x14ac:dyDescent="0.25">
      <c r="A100" s="37">
        <v>82</v>
      </c>
      <c r="B100" s="41">
        <f t="shared" si="11"/>
        <v>1.4854021031123557</v>
      </c>
      <c r="C100" s="41">
        <f t="shared" si="12"/>
        <v>0.2087596514400982</v>
      </c>
      <c r="D100" s="41">
        <f t="shared" si="13"/>
        <v>1.6941617545524539</v>
      </c>
      <c r="E100" s="38">
        <v>30</v>
      </c>
      <c r="F100" s="39">
        <f t="shared" si="14"/>
        <v>1176.5683322488578</v>
      </c>
      <c r="G100" s="39">
        <f t="shared" si="15"/>
        <v>285.80031320755205</v>
      </c>
      <c r="H100" s="40">
        <f t="shared" si="16"/>
        <v>2297.0776766544673</v>
      </c>
      <c r="I100" s="40">
        <f t="shared" si="17"/>
        <v>1946.9836235943906</v>
      </c>
      <c r="J100" s="40">
        <f t="shared" si="18"/>
        <v>1335.3996365530857</v>
      </c>
      <c r="K100" s="40">
        <f t="shared" si="19"/>
        <v>990.67946319805719</v>
      </c>
    </row>
    <row r="101" spans="1:11" x14ac:dyDescent="0.25">
      <c r="A101" s="37">
        <v>83</v>
      </c>
      <c r="B101" s="41">
        <f t="shared" si="11"/>
        <v>1.4888192274619829</v>
      </c>
      <c r="C101" s="41">
        <f t="shared" si="12"/>
        <v>0.18280401510772123</v>
      </c>
      <c r="D101" s="41">
        <f t="shared" si="13"/>
        <v>1.6716232425697042</v>
      </c>
      <c r="E101" s="38">
        <v>30</v>
      </c>
      <c r="F101" s="39">
        <f t="shared" si="14"/>
        <v>1179.2749934880628</v>
      </c>
      <c r="G101" s="39">
        <f t="shared" si="15"/>
        <v>250.2660088430747</v>
      </c>
      <c r="H101" s="40">
        <f t="shared" si="16"/>
        <v>2281.7569508351576</v>
      </c>
      <c r="I101" s="40">
        <f t="shared" si="17"/>
        <v>1965.0110106529055</v>
      </c>
      <c r="J101" s="40">
        <f t="shared" si="18"/>
        <v>1315.1860580079181</v>
      </c>
      <c r="K101" s="40">
        <f t="shared" si="19"/>
        <v>1008.1863805040196</v>
      </c>
    </row>
    <row r="102" spans="1:11" x14ac:dyDescent="0.25">
      <c r="A102" s="37">
        <v>84</v>
      </c>
      <c r="B102" s="41">
        <f t="shared" si="11"/>
        <v>1.4917828430524098</v>
      </c>
      <c r="C102" s="41">
        <f t="shared" si="12"/>
        <v>0.15679269490148018</v>
      </c>
      <c r="D102" s="41">
        <f t="shared" si="13"/>
        <v>1.64857553795389</v>
      </c>
      <c r="E102" s="38">
        <v>30</v>
      </c>
      <c r="F102" s="39">
        <f t="shared" si="14"/>
        <v>1181.6224361403583</v>
      </c>
      <c r="G102" s="39">
        <f t="shared" si="15"/>
        <v>214.6554710279224</v>
      </c>
      <c r="H102" s="40">
        <f t="shared" si="16"/>
        <v>2266.2171938147062</v>
      </c>
      <c r="I102" s="40">
        <f t="shared" si="17"/>
        <v>1982.8982103256517</v>
      </c>
      <c r="J102" s="40">
        <f t="shared" si="18"/>
        <v>1295.1152772132166</v>
      </c>
      <c r="K102" s="40">
        <f t="shared" si="19"/>
        <v>1025.9097186464255</v>
      </c>
    </row>
    <row r="103" spans="1:11" x14ac:dyDescent="0.25">
      <c r="A103" s="37">
        <v>85</v>
      </c>
      <c r="B103" s="41">
        <f t="shared" si="11"/>
        <v>1.4942920471376184</v>
      </c>
      <c r="C103" s="41">
        <f t="shared" si="12"/>
        <v>0.13073361412148721</v>
      </c>
      <c r="D103" s="41">
        <f t="shared" si="13"/>
        <v>1.6250256612591056</v>
      </c>
      <c r="E103" s="38">
        <v>30</v>
      </c>
      <c r="F103" s="39">
        <f t="shared" si="14"/>
        <v>1183.6099451519722</v>
      </c>
      <c r="G103" s="39">
        <f t="shared" si="15"/>
        <v>178.97954707688086</v>
      </c>
      <c r="H103" s="40">
        <f t="shared" si="16"/>
        <v>2250.46313915364</v>
      </c>
      <c r="I103" s="40">
        <f t="shared" si="17"/>
        <v>2000.6397739983322</v>
      </c>
      <c r="J103" s="40">
        <f t="shared" si="18"/>
        <v>1275.1934079232415</v>
      </c>
      <c r="K103" s="40">
        <f t="shared" si="19"/>
        <v>1043.8440789247866</v>
      </c>
    </row>
    <row r="104" spans="1:11" x14ac:dyDescent="0.25">
      <c r="A104" s="37">
        <v>86</v>
      </c>
      <c r="B104" s="41">
        <f t="shared" si="11"/>
        <v>1.4963460753897362</v>
      </c>
      <c r="C104" s="41">
        <f t="shared" si="12"/>
        <v>0.10463471061618784</v>
      </c>
      <c r="D104" s="41">
        <f t="shared" si="13"/>
        <v>1.600980786005924</v>
      </c>
      <c r="E104" s="38">
        <v>30</v>
      </c>
      <c r="F104" s="39">
        <f t="shared" si="14"/>
        <v>1185.2369151084054</v>
      </c>
      <c r="G104" s="39">
        <f t="shared" si="15"/>
        <v>143.24910422198582</v>
      </c>
      <c r="H104" s="40">
        <f t="shared" si="16"/>
        <v>2234.4995856896203</v>
      </c>
      <c r="I104" s="40">
        <f t="shared" si="17"/>
        <v>2018.2302974187849</v>
      </c>
      <c r="J104" s="40">
        <f t="shared" si="18"/>
        <v>1255.4265185323661</v>
      </c>
      <c r="K104" s="40">
        <f t="shared" si="19"/>
        <v>1061.983998359229</v>
      </c>
    </row>
    <row r="105" spans="1:11" x14ac:dyDescent="0.25">
      <c r="A105" s="37">
        <v>87</v>
      </c>
      <c r="B105" s="41">
        <f t="shared" si="11"/>
        <v>1.4979443021318608</v>
      </c>
      <c r="C105" s="41">
        <f t="shared" si="12"/>
        <v>7.8503934364415953E-2</v>
      </c>
      <c r="D105" s="41">
        <f t="shared" si="13"/>
        <v>1.5764482364962769</v>
      </c>
      <c r="E105" s="38">
        <v>30</v>
      </c>
      <c r="F105" s="39">
        <f t="shared" si="14"/>
        <v>1186.502850418849</v>
      </c>
      <c r="G105" s="39">
        <f t="shared" si="15"/>
        <v>107.47502630226001</v>
      </c>
      <c r="H105" s="40">
        <f t="shared" si="16"/>
        <v>2218.3313960756755</v>
      </c>
      <c r="I105" s="40">
        <f t="shared" si="17"/>
        <v>2035.6644223431736</v>
      </c>
      <c r="J105" s="40">
        <f t="shared" si="18"/>
        <v>1235.8206302265853</v>
      </c>
      <c r="K105" s="40">
        <f t="shared" si="19"/>
        <v>1080.3239513545659</v>
      </c>
    </row>
    <row r="106" spans="1:11" x14ac:dyDescent="0.25">
      <c r="A106" s="37">
        <v>88</v>
      </c>
      <c r="B106" s="41">
        <f t="shared" si="11"/>
        <v>1.4990862405286436</v>
      </c>
      <c r="C106" s="41">
        <f t="shared" si="12"/>
        <v>5.2349245053751617E-2</v>
      </c>
      <c r="D106" s="41">
        <f t="shared" si="13"/>
        <v>1.5514354855823953</v>
      </c>
      <c r="E106" s="38">
        <v>30</v>
      </c>
      <c r="F106" s="39">
        <f t="shared" si="14"/>
        <v>1187.4073654671433</v>
      </c>
      <c r="G106" s="39">
        <f t="shared" si="15"/>
        <v>71.668210448388123</v>
      </c>
      <c r="H106" s="40">
        <f t="shared" si="16"/>
        <v>2201.9634952989854</v>
      </c>
      <c r="I106" s="40">
        <f t="shared" si="17"/>
        <v>2052.9368381681575</v>
      </c>
      <c r="J106" s="40">
        <f t="shared" si="18"/>
        <v>1216.3817151494031</v>
      </c>
      <c r="K106" s="40">
        <f t="shared" si="19"/>
        <v>1098.8583513834542</v>
      </c>
    </row>
    <row r="107" spans="1:11" x14ac:dyDescent="0.25">
      <c r="A107" s="37">
        <v>89</v>
      </c>
      <c r="B107" s="41">
        <f t="shared" si="11"/>
        <v>1.499771542734587</v>
      </c>
      <c r="C107" s="41">
        <f t="shared" si="12"/>
        <v>2.6178609655925396E-2</v>
      </c>
      <c r="D107" s="41">
        <f t="shared" si="13"/>
        <v>1.5259501523905123</v>
      </c>
      <c r="E107" s="38">
        <v>30</v>
      </c>
      <c r="F107" s="39">
        <f t="shared" si="14"/>
        <v>1187.9501847292436</v>
      </c>
      <c r="G107" s="39">
        <f t="shared" si="15"/>
        <v>35.839563763348103</v>
      </c>
      <c r="H107" s="40">
        <f t="shared" si="16"/>
        <v>2185.400869180688</v>
      </c>
      <c r="I107" s="40">
        <f t="shared" si="17"/>
        <v>2070.0422835485556</v>
      </c>
      <c r="J107" s="40">
        <f t="shared" si="18"/>
        <v>1197.1156945826608</v>
      </c>
      <c r="K107" s="40">
        <f t="shared" si="19"/>
        <v>1117.5815526880961</v>
      </c>
    </row>
    <row r="108" spans="1:11" x14ac:dyDescent="0.25">
      <c r="A108" s="37">
        <v>90</v>
      </c>
      <c r="B108" s="41">
        <f t="shared" si="11"/>
        <v>1.5</v>
      </c>
      <c r="C108" s="41">
        <f t="shared" si="12"/>
        <v>9.1886134118146501E-17</v>
      </c>
      <c r="D108" s="41">
        <f t="shared" si="13"/>
        <v>1.5</v>
      </c>
      <c r="E108" s="38">
        <v>30</v>
      </c>
      <c r="F108" s="39">
        <f t="shared" si="14"/>
        <v>1188.131142857143</v>
      </c>
      <c r="G108" s="39">
        <f t="shared" si="15"/>
        <v>1.2579579305310728E-13</v>
      </c>
      <c r="H108" s="40">
        <f t="shared" si="16"/>
        <v>2168.6485628571431</v>
      </c>
      <c r="I108" s="40">
        <f t="shared" si="17"/>
        <v>2086.9755479999999</v>
      </c>
      <c r="J108" s="40">
        <f t="shared" si="18"/>
        <v>1178.0284371428575</v>
      </c>
      <c r="K108" s="40">
        <f t="shared" si="19"/>
        <v>1136.4878519999997</v>
      </c>
    </row>
  </sheetData>
  <mergeCells count="2">
    <mergeCell ref="F4:H4"/>
    <mergeCell ref="J2:L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053EC-6144-4B52-8C89-314BE8F35527}">
  <dimension ref="A2:L62"/>
  <sheetViews>
    <sheetView topLeftCell="A22" workbookViewId="0">
      <selection activeCell="L11" sqref="L11"/>
    </sheetView>
  </sheetViews>
  <sheetFormatPr defaultRowHeight="15" x14ac:dyDescent="0.25"/>
  <cols>
    <col min="1" max="1" width="20.42578125" customWidth="1"/>
    <col min="2" max="2" width="10.5703125" customWidth="1"/>
    <col min="4" max="4" width="16.85546875" customWidth="1"/>
    <col min="9" max="9" width="16" customWidth="1"/>
  </cols>
  <sheetData>
    <row r="2" spans="1:12" ht="15.75" x14ac:dyDescent="0.25">
      <c r="A2" s="1" t="s">
        <v>0</v>
      </c>
      <c r="B2" s="14" t="s">
        <v>13</v>
      </c>
      <c r="C2" s="15">
        <v>628</v>
      </c>
      <c r="J2" s="46" t="s">
        <v>47</v>
      </c>
      <c r="K2" s="46"/>
      <c r="L2" s="46"/>
    </row>
    <row r="3" spans="1:12" x14ac:dyDescent="0.25">
      <c r="A3" s="1" t="s">
        <v>1</v>
      </c>
      <c r="B3" s="14" t="s">
        <v>2</v>
      </c>
      <c r="C3" s="15">
        <v>2.8</v>
      </c>
      <c r="F3" s="44" t="s">
        <v>21</v>
      </c>
      <c r="G3" s="44"/>
      <c r="H3" s="44"/>
    </row>
    <row r="4" spans="1:12" ht="30.75" customHeight="1" x14ac:dyDescent="0.25">
      <c r="A4" s="2" t="s">
        <v>35</v>
      </c>
      <c r="B4" s="14" t="s">
        <v>3</v>
      </c>
      <c r="C4" s="15">
        <v>0.36</v>
      </c>
      <c r="F4" s="29" t="s">
        <v>26</v>
      </c>
      <c r="G4" s="29" t="s">
        <v>22</v>
      </c>
      <c r="H4" s="29" t="s">
        <v>23</v>
      </c>
      <c r="I4" s="30" t="s">
        <v>34</v>
      </c>
    </row>
    <row r="5" spans="1:12" ht="33.75" customHeight="1" x14ac:dyDescent="0.25">
      <c r="A5" s="2" t="s">
        <v>4</v>
      </c>
      <c r="B5" s="14" t="s">
        <v>5</v>
      </c>
      <c r="C5" s="15">
        <v>47</v>
      </c>
      <c r="F5" s="29" t="s">
        <v>24</v>
      </c>
      <c r="G5" s="4">
        <f>C2*0.47*0.51*9.81</f>
        <v>1476.7149960000002</v>
      </c>
      <c r="H5" s="4">
        <f>C2*0.47*0.49*9.81</f>
        <v>1418.8046039999997</v>
      </c>
      <c r="I5" s="5">
        <f>C7*0.5*C9*(30^2)*C8</f>
        <v>-409.46040000000005</v>
      </c>
    </row>
    <row r="6" spans="1:12" ht="34.5" customHeight="1" x14ac:dyDescent="0.25">
      <c r="A6" s="2" t="s">
        <v>6</v>
      </c>
      <c r="B6" s="14" t="s">
        <v>5</v>
      </c>
      <c r="C6" s="15">
        <v>51</v>
      </c>
      <c r="F6" s="29" t="s">
        <v>25</v>
      </c>
      <c r="G6" s="4">
        <f>C2*0.53*0.51*9.81</f>
        <v>1665.2318040000005</v>
      </c>
      <c r="H6" s="4">
        <f>C2*0.53*0.49*9.81</f>
        <v>1599.928596</v>
      </c>
    </row>
    <row r="7" spans="1:12" x14ac:dyDescent="0.25">
      <c r="A7" s="1" t="s">
        <v>33</v>
      </c>
      <c r="B7" s="14"/>
      <c r="C7" s="15">
        <v>-0.62</v>
      </c>
    </row>
    <row r="8" spans="1:12" x14ac:dyDescent="0.25">
      <c r="A8" s="1" t="s">
        <v>7</v>
      </c>
      <c r="B8" s="14" t="s">
        <v>14</v>
      </c>
      <c r="C8" s="15">
        <v>1.2</v>
      </c>
    </row>
    <row r="9" spans="1:12" ht="18.75" customHeight="1" x14ac:dyDescent="0.25">
      <c r="A9" s="1" t="s">
        <v>8</v>
      </c>
      <c r="B9" s="14" t="s">
        <v>15</v>
      </c>
      <c r="C9" s="15">
        <v>1.2230000000000001</v>
      </c>
    </row>
    <row r="10" spans="1:12" ht="16.5" customHeight="1" x14ac:dyDescent="0.25">
      <c r="A10" s="1" t="s">
        <v>9</v>
      </c>
      <c r="B10" s="14" t="s">
        <v>36</v>
      </c>
      <c r="C10" s="15">
        <v>42</v>
      </c>
    </row>
    <row r="11" spans="1:12" ht="17.25" customHeight="1" x14ac:dyDescent="0.25">
      <c r="A11" s="1" t="s">
        <v>10</v>
      </c>
      <c r="B11" s="14" t="s">
        <v>3</v>
      </c>
      <c r="C11" s="15">
        <v>1.62</v>
      </c>
    </row>
    <row r="12" spans="1:12" x14ac:dyDescent="0.25">
      <c r="A12" s="1" t="s">
        <v>11</v>
      </c>
      <c r="B12" s="14" t="s">
        <v>12</v>
      </c>
      <c r="C12" s="15">
        <v>1.5</v>
      </c>
    </row>
    <row r="14" spans="1:12" x14ac:dyDescent="0.25">
      <c r="D14" s="45" t="s">
        <v>45</v>
      </c>
    </row>
    <row r="15" spans="1:12" x14ac:dyDescent="0.25">
      <c r="D15" s="45"/>
    </row>
    <row r="16" spans="1:12" x14ac:dyDescent="0.25">
      <c r="A16" s="26" t="s">
        <v>16</v>
      </c>
      <c r="B16" s="26" t="s">
        <v>17</v>
      </c>
      <c r="C16" s="25" t="s">
        <v>27</v>
      </c>
      <c r="D16" s="25" t="s">
        <v>42</v>
      </c>
      <c r="E16" s="25" t="s">
        <v>30</v>
      </c>
      <c r="F16" s="25" t="s">
        <v>31</v>
      </c>
      <c r="G16" s="25" t="s">
        <v>18</v>
      </c>
      <c r="H16" s="25" t="s">
        <v>19</v>
      </c>
      <c r="I16" s="25" t="s">
        <v>28</v>
      </c>
      <c r="J16" s="25" t="s">
        <v>20</v>
      </c>
    </row>
    <row r="17" spans="1:10" x14ac:dyDescent="0.25">
      <c r="A17" s="27">
        <v>1.06</v>
      </c>
      <c r="B17" s="27">
        <v>1.06</v>
      </c>
      <c r="C17" s="28">
        <v>30</v>
      </c>
      <c r="D17" s="31">
        <v>0.25</v>
      </c>
      <c r="E17" s="22">
        <f>(628*(A17*9.81)*0.36)/D17</f>
        <v>9403.6619520000022</v>
      </c>
      <c r="F17" s="23">
        <f t="shared" ref="F17:F28" si="0">(628*(B17*9.81)*0.36)/1.62</f>
        <v>1451.1824000000001</v>
      </c>
      <c r="G17" s="24">
        <f>$G$5+(F17*0.47)+(E17*0.51)-(($I$5/2)*0.42)</f>
        <v>7040.6250035200019</v>
      </c>
      <c r="H17" s="24">
        <f>$H$5-(F17*0.47)+(E17*0.49)-(($I$5*0.42)/2)</f>
        <v>5430.5299164800008</v>
      </c>
      <c r="I17" s="24">
        <f>$G$6+(F17*0.53)-(E17*0.51)-(($I$5*0.58)/2)</f>
        <v>-2242.7656035200012</v>
      </c>
      <c r="J17" s="24">
        <f>$H$6-(F17*0.53)-(E17*0.49)-(($I$5*0.58)/2)</f>
        <v>-3658.2489164800008</v>
      </c>
    </row>
    <row r="18" spans="1:10" x14ac:dyDescent="0.25">
      <c r="A18" s="27">
        <v>1.06</v>
      </c>
      <c r="B18" s="27">
        <v>1.06</v>
      </c>
      <c r="C18" s="28">
        <v>30</v>
      </c>
      <c r="D18" s="28">
        <v>0.5</v>
      </c>
      <c r="E18" s="22">
        <f t="shared" ref="E18:E28" si="1">(628*(A18*9.81)*0.36)/D18</f>
        <v>4701.8309760000011</v>
      </c>
      <c r="F18" s="20">
        <f t="shared" si="0"/>
        <v>1451.1824000000001</v>
      </c>
      <c r="G18" s="24">
        <f t="shared" ref="G18:G28" si="2">$G$5+(F18*0.47)+(E18*0.51)-(($I$5/2)*0.42)</f>
        <v>4642.6912057600011</v>
      </c>
      <c r="H18" s="24">
        <f t="shared" ref="H18:H28" si="3">$H$5-(F18*0.47)+(E18*0.49)-(($I$5*0.42)/2)</f>
        <v>3126.63273824</v>
      </c>
      <c r="I18" s="24">
        <f t="shared" ref="I18:I28" si="4">$G$6+(F18*0.53)-(E18*0.51)-(($I$5*0.58)/2)</f>
        <v>155.16819423999959</v>
      </c>
      <c r="J18" s="24">
        <f t="shared" ref="J18:J28" si="5">$H$6-(F18*0.53)-(E18*0.49)-(($I$5*0.58)/2)</f>
        <v>-1354.3517382400005</v>
      </c>
    </row>
    <row r="19" spans="1:10" x14ac:dyDescent="0.25">
      <c r="A19" s="27">
        <v>1.06</v>
      </c>
      <c r="B19" s="27">
        <v>1.06</v>
      </c>
      <c r="C19" s="28">
        <v>30</v>
      </c>
      <c r="D19" s="28">
        <v>0.75</v>
      </c>
      <c r="E19" s="22">
        <f t="shared" si="1"/>
        <v>3134.5539840000006</v>
      </c>
      <c r="F19" s="20">
        <f t="shared" si="0"/>
        <v>1451.1824000000001</v>
      </c>
      <c r="G19" s="24">
        <f t="shared" si="2"/>
        <v>3843.3799398400001</v>
      </c>
      <c r="H19" s="24">
        <f t="shared" si="3"/>
        <v>2358.6670121599996</v>
      </c>
      <c r="I19" s="24">
        <f t="shared" si="4"/>
        <v>954.47946015999992</v>
      </c>
      <c r="J19" s="24">
        <f t="shared" si="5"/>
        <v>-586.38601216000029</v>
      </c>
    </row>
    <row r="20" spans="1:10" x14ac:dyDescent="0.25">
      <c r="A20" s="27">
        <v>1.06</v>
      </c>
      <c r="B20" s="27">
        <v>1.06</v>
      </c>
      <c r="C20" s="28">
        <v>30</v>
      </c>
      <c r="D20" s="28">
        <v>1</v>
      </c>
      <c r="E20" s="22">
        <f t="shared" si="1"/>
        <v>2350.9154880000006</v>
      </c>
      <c r="F20" s="20">
        <f t="shared" si="0"/>
        <v>1451.1824000000001</v>
      </c>
      <c r="G20" s="24">
        <f t="shared" si="2"/>
        <v>3443.7243068800003</v>
      </c>
      <c r="H20" s="24">
        <f t="shared" si="3"/>
        <v>1974.6841491199998</v>
      </c>
      <c r="I20" s="24">
        <f t="shared" si="4"/>
        <v>1354.13509312</v>
      </c>
      <c r="J20" s="24">
        <f t="shared" si="5"/>
        <v>-202.40314912000031</v>
      </c>
    </row>
    <row r="21" spans="1:10" x14ac:dyDescent="0.25">
      <c r="A21" s="27">
        <v>1.06</v>
      </c>
      <c r="B21" s="27">
        <v>1.06</v>
      </c>
      <c r="C21" s="28">
        <v>30</v>
      </c>
      <c r="D21" s="31">
        <v>1.25</v>
      </c>
      <c r="E21" s="22">
        <f t="shared" si="1"/>
        <v>1880.7323904000004</v>
      </c>
      <c r="F21" s="20">
        <f t="shared" si="0"/>
        <v>1451.1824000000001</v>
      </c>
      <c r="G21" s="24">
        <f t="shared" si="2"/>
        <v>3203.9309271040001</v>
      </c>
      <c r="H21" s="24">
        <f t="shared" si="3"/>
        <v>1744.2944312959999</v>
      </c>
      <c r="I21" s="24">
        <f t="shared" si="4"/>
        <v>1593.9284728960001</v>
      </c>
      <c r="J21" s="24">
        <f t="shared" si="5"/>
        <v>27.986568703999637</v>
      </c>
    </row>
    <row r="22" spans="1:10" x14ac:dyDescent="0.25">
      <c r="A22" s="27">
        <v>1.06</v>
      </c>
      <c r="B22" s="27">
        <v>1.06</v>
      </c>
      <c r="C22" s="28">
        <v>30</v>
      </c>
      <c r="D22" s="28">
        <v>1.5</v>
      </c>
      <c r="E22" s="22">
        <f t="shared" si="1"/>
        <v>1567.2769920000003</v>
      </c>
      <c r="F22" s="20">
        <f t="shared" si="0"/>
        <v>1451.1824000000001</v>
      </c>
      <c r="G22" s="24">
        <f t="shared" si="2"/>
        <v>3044.06867392</v>
      </c>
      <c r="H22" s="24">
        <f t="shared" si="3"/>
        <v>1590.7012860799996</v>
      </c>
      <c r="I22" s="24">
        <f t="shared" si="4"/>
        <v>1753.7907260800002</v>
      </c>
      <c r="J22" s="24">
        <f t="shared" si="5"/>
        <v>181.57971391999979</v>
      </c>
    </row>
    <row r="23" spans="1:10" x14ac:dyDescent="0.25">
      <c r="A23" s="27">
        <v>1.06</v>
      </c>
      <c r="B23" s="27">
        <v>1.06</v>
      </c>
      <c r="C23" s="28">
        <v>30</v>
      </c>
      <c r="D23" s="28">
        <v>1.75</v>
      </c>
      <c r="E23" s="22">
        <f t="shared" si="1"/>
        <v>1343.3802788571431</v>
      </c>
      <c r="F23" s="20">
        <f t="shared" si="0"/>
        <v>1451.1824000000001</v>
      </c>
      <c r="G23" s="24">
        <f t="shared" si="2"/>
        <v>2929.8813502171429</v>
      </c>
      <c r="H23" s="24">
        <f t="shared" si="3"/>
        <v>1480.9918966399996</v>
      </c>
      <c r="I23" s="24">
        <f t="shared" si="4"/>
        <v>1867.9780497828574</v>
      </c>
      <c r="J23" s="24">
        <f t="shared" si="5"/>
        <v>291.28910335999979</v>
      </c>
    </row>
    <row r="24" spans="1:10" x14ac:dyDescent="0.25">
      <c r="A24" s="27">
        <v>1.06</v>
      </c>
      <c r="B24" s="27">
        <v>1.06</v>
      </c>
      <c r="C24" s="28">
        <v>30</v>
      </c>
      <c r="D24" s="28">
        <v>2</v>
      </c>
      <c r="E24" s="22">
        <f t="shared" si="1"/>
        <v>1175.4577440000003</v>
      </c>
      <c r="F24" s="20">
        <f t="shared" si="0"/>
        <v>1451.1824000000001</v>
      </c>
      <c r="G24" s="24">
        <f t="shared" si="2"/>
        <v>2844.2408574400001</v>
      </c>
      <c r="H24" s="24">
        <f t="shared" si="3"/>
        <v>1398.7098545599997</v>
      </c>
      <c r="I24" s="24">
        <f t="shared" si="4"/>
        <v>1953.6185425600002</v>
      </c>
      <c r="J24" s="24">
        <f t="shared" si="5"/>
        <v>373.57114543999978</v>
      </c>
    </row>
    <row r="25" spans="1:10" x14ac:dyDescent="0.25">
      <c r="A25" s="27">
        <v>1.06</v>
      </c>
      <c r="B25" s="27">
        <v>1.06</v>
      </c>
      <c r="C25" s="28">
        <v>30</v>
      </c>
      <c r="D25" s="31">
        <v>2.25</v>
      </c>
      <c r="E25" s="22">
        <f t="shared" si="1"/>
        <v>1044.8513280000002</v>
      </c>
      <c r="F25" s="20">
        <f t="shared" si="0"/>
        <v>1451.1824000000001</v>
      </c>
      <c r="G25" s="24">
        <f t="shared" si="2"/>
        <v>2777.6315852800003</v>
      </c>
      <c r="H25" s="24">
        <f t="shared" si="3"/>
        <v>1334.7127107199997</v>
      </c>
      <c r="I25" s="24">
        <f t="shared" si="4"/>
        <v>2020.2278147200002</v>
      </c>
      <c r="J25" s="24">
        <f t="shared" si="5"/>
        <v>437.56828927999976</v>
      </c>
    </row>
    <row r="26" spans="1:10" x14ac:dyDescent="0.25">
      <c r="A26" s="27">
        <v>1.06</v>
      </c>
      <c r="B26" s="27">
        <v>1.06</v>
      </c>
      <c r="C26" s="28">
        <v>30</v>
      </c>
      <c r="D26" s="28">
        <v>2.5</v>
      </c>
      <c r="E26" s="22">
        <f t="shared" si="1"/>
        <v>940.36619520000022</v>
      </c>
      <c r="F26" s="20">
        <f t="shared" si="0"/>
        <v>1451.1824000000001</v>
      </c>
      <c r="G26" s="24">
        <f t="shared" si="2"/>
        <v>2724.3441675520003</v>
      </c>
      <c r="H26" s="24">
        <f t="shared" si="3"/>
        <v>1283.5149956479997</v>
      </c>
      <c r="I26" s="24">
        <f t="shared" si="4"/>
        <v>2073.5152324480005</v>
      </c>
      <c r="J26" s="24">
        <f t="shared" si="5"/>
        <v>488.76600435199975</v>
      </c>
    </row>
    <row r="27" spans="1:10" x14ac:dyDescent="0.25">
      <c r="A27" s="27">
        <v>1.06</v>
      </c>
      <c r="B27" s="27">
        <v>1.06</v>
      </c>
      <c r="C27" s="28">
        <v>30</v>
      </c>
      <c r="D27" s="28">
        <v>2.75</v>
      </c>
      <c r="E27" s="22">
        <f t="shared" si="1"/>
        <v>854.87835927272749</v>
      </c>
      <c r="F27" s="20">
        <f t="shared" si="0"/>
        <v>1451.1824000000001</v>
      </c>
      <c r="G27" s="24">
        <f t="shared" si="2"/>
        <v>2680.7453712290908</v>
      </c>
      <c r="H27" s="24">
        <f t="shared" si="3"/>
        <v>1241.6259560436361</v>
      </c>
      <c r="I27" s="24">
        <f t="shared" si="4"/>
        <v>2117.1140287709095</v>
      </c>
      <c r="J27" s="24">
        <f t="shared" si="5"/>
        <v>530.65504395636344</v>
      </c>
    </row>
    <row r="28" spans="1:10" x14ac:dyDescent="0.25">
      <c r="A28" s="27">
        <v>1.06</v>
      </c>
      <c r="B28" s="27">
        <v>1.06</v>
      </c>
      <c r="C28" s="28">
        <v>30</v>
      </c>
      <c r="D28" s="28">
        <v>3</v>
      </c>
      <c r="E28" s="22">
        <f t="shared" si="1"/>
        <v>783.63849600000015</v>
      </c>
      <c r="F28" s="20">
        <f t="shared" si="0"/>
        <v>1451.1824000000001</v>
      </c>
      <c r="G28" s="24">
        <f t="shared" si="2"/>
        <v>2644.4130409600002</v>
      </c>
      <c r="H28" s="24">
        <f t="shared" si="3"/>
        <v>1206.7184230399996</v>
      </c>
      <c r="I28" s="24">
        <f t="shared" si="4"/>
        <v>2153.4463590400001</v>
      </c>
      <c r="J28" s="24">
        <f t="shared" si="5"/>
        <v>565.56257695999989</v>
      </c>
    </row>
    <row r="31" spans="1:10" x14ac:dyDescent="0.25">
      <c r="D31" s="45" t="s">
        <v>46</v>
      </c>
    </row>
    <row r="32" spans="1:10" x14ac:dyDescent="0.25">
      <c r="D32" s="45"/>
    </row>
    <row r="33" spans="1:10" x14ac:dyDescent="0.25">
      <c r="A33" s="26" t="s">
        <v>16</v>
      </c>
      <c r="B33" s="26" t="s">
        <v>17</v>
      </c>
      <c r="C33" s="25" t="s">
        <v>27</v>
      </c>
      <c r="D33" s="25" t="s">
        <v>43</v>
      </c>
      <c r="E33" s="25" t="s">
        <v>30</v>
      </c>
      <c r="F33" s="25" t="s">
        <v>31</v>
      </c>
      <c r="G33" s="25" t="s">
        <v>18</v>
      </c>
      <c r="H33" s="25" t="s">
        <v>19</v>
      </c>
      <c r="I33" s="25" t="s">
        <v>28</v>
      </c>
      <c r="J33" s="25" t="s">
        <v>20</v>
      </c>
    </row>
    <row r="34" spans="1:10" x14ac:dyDescent="0.25">
      <c r="A34" s="27">
        <v>1.06</v>
      </c>
      <c r="B34" s="27">
        <v>1.06</v>
      </c>
      <c r="C34" s="28">
        <v>30</v>
      </c>
      <c r="D34" s="31">
        <v>0.25</v>
      </c>
      <c r="E34" s="22">
        <f>(628*(A34*9.81)*0.36)/2.8</f>
        <v>839.61267428571455</v>
      </c>
      <c r="F34" s="23">
        <f>(628*(B34*9.81)*0.36)/D34</f>
        <v>9403.6619520000022</v>
      </c>
      <c r="G34" s="24">
        <f>$G$5+(F34*0.47)+(E34*0.51)-(($I$5/2)*0.42)</f>
        <v>6410.6252613257157</v>
      </c>
      <c r="H34" s="24">
        <f>$H$5-(F34*0.47)+(E34*0.49)-(($I$5*0.42)/2)</f>
        <v>-2503.5196190400006</v>
      </c>
      <c r="I34" s="24">
        <f>$G$6+(F34*0.53)-(E34*0.51)-(($I$5*0.58)/2)</f>
        <v>6339.7136906742871</v>
      </c>
      <c r="J34" s="24">
        <f>$H$6-(F34*0.53)-(E34*0.49)-(($I$5*0.58)/2)</f>
        <v>-3676.6789329600019</v>
      </c>
    </row>
    <row r="35" spans="1:10" x14ac:dyDescent="0.25">
      <c r="A35" s="27">
        <v>1.06</v>
      </c>
      <c r="B35" s="27">
        <v>1.06</v>
      </c>
      <c r="C35" s="28">
        <v>30</v>
      </c>
      <c r="D35" s="28">
        <v>0.5</v>
      </c>
      <c r="E35" s="22">
        <f t="shared" ref="E35:E45" si="6">(628*(A35*9.81)*0.36)/2.8</f>
        <v>839.61267428571455</v>
      </c>
      <c r="F35" s="23">
        <f t="shared" ref="F35:F45" si="7">(628*(B35*9.81)*0.36)/D35</f>
        <v>4701.8309760000011</v>
      </c>
      <c r="G35" s="24">
        <f t="shared" ref="G35:G45" si="8">$G$5+(F35*0.47)+(E35*0.51)-(($I$5/2)*0.42)</f>
        <v>4200.7647026057157</v>
      </c>
      <c r="H35" s="24">
        <f t="shared" ref="H35:H45" si="9">$H$5-(F35*0.47)+(E35*0.49)-(($I$5*0.42)/2)</f>
        <v>-293.65906032000061</v>
      </c>
      <c r="I35" s="24">
        <f t="shared" ref="I35:I45" si="10">$G$6+(F35*0.53)-(E35*0.51)-(($I$5*0.58)/2)</f>
        <v>3847.7432733942865</v>
      </c>
      <c r="J35" s="24">
        <f t="shared" ref="J35:J45" si="11">$H$6-(F35*0.53)-(E35*0.49)-(($I$5*0.58)/2)</f>
        <v>-1184.7085156800008</v>
      </c>
    </row>
    <row r="36" spans="1:10" x14ac:dyDescent="0.25">
      <c r="A36" s="27">
        <v>1.06</v>
      </c>
      <c r="B36" s="27">
        <v>1.06</v>
      </c>
      <c r="C36" s="28">
        <v>30</v>
      </c>
      <c r="D36" s="28">
        <v>0.75</v>
      </c>
      <c r="E36" s="22">
        <f t="shared" si="6"/>
        <v>839.61267428571455</v>
      </c>
      <c r="F36" s="23">
        <f t="shared" si="7"/>
        <v>3134.5539840000006</v>
      </c>
      <c r="G36" s="24">
        <f t="shared" si="8"/>
        <v>3464.1445163657149</v>
      </c>
      <c r="H36" s="24">
        <f t="shared" si="9"/>
        <v>442.96112591999969</v>
      </c>
      <c r="I36" s="24">
        <f t="shared" si="10"/>
        <v>3017.0864676342867</v>
      </c>
      <c r="J36" s="24">
        <f t="shared" si="11"/>
        <v>-354.05170992000058</v>
      </c>
    </row>
    <row r="37" spans="1:10" x14ac:dyDescent="0.25">
      <c r="A37" s="27">
        <v>1.06</v>
      </c>
      <c r="B37" s="27">
        <v>1.06</v>
      </c>
      <c r="C37" s="28">
        <v>30</v>
      </c>
      <c r="D37" s="28">
        <v>1</v>
      </c>
      <c r="E37" s="22">
        <f t="shared" si="6"/>
        <v>839.61267428571455</v>
      </c>
      <c r="F37" s="23">
        <f t="shared" si="7"/>
        <v>2350.9154880000006</v>
      </c>
      <c r="G37" s="24">
        <f t="shared" si="8"/>
        <v>3095.8344232457152</v>
      </c>
      <c r="H37" s="24">
        <f t="shared" si="9"/>
        <v>811.27121903999955</v>
      </c>
      <c r="I37" s="24">
        <f t="shared" si="10"/>
        <v>2601.7580647542859</v>
      </c>
      <c r="J37" s="24">
        <f t="shared" si="11"/>
        <v>61.276692959999536</v>
      </c>
    </row>
    <row r="38" spans="1:10" x14ac:dyDescent="0.25">
      <c r="A38" s="27">
        <v>1.06</v>
      </c>
      <c r="B38" s="27">
        <v>1.06</v>
      </c>
      <c r="C38" s="28">
        <v>30</v>
      </c>
      <c r="D38" s="31">
        <v>1.25</v>
      </c>
      <c r="E38" s="22">
        <f t="shared" si="6"/>
        <v>839.61267428571455</v>
      </c>
      <c r="F38" s="23">
        <f t="shared" si="7"/>
        <v>1880.7323904000004</v>
      </c>
      <c r="G38" s="24">
        <f t="shared" si="8"/>
        <v>2874.8483673737151</v>
      </c>
      <c r="H38" s="24">
        <f t="shared" si="9"/>
        <v>1032.2572749119997</v>
      </c>
      <c r="I38" s="24">
        <f t="shared" si="10"/>
        <v>2352.561023026286</v>
      </c>
      <c r="J38" s="24">
        <f t="shared" si="11"/>
        <v>310.47373468799958</v>
      </c>
    </row>
    <row r="39" spans="1:10" x14ac:dyDescent="0.25">
      <c r="A39" s="27">
        <v>1.06</v>
      </c>
      <c r="B39" s="27">
        <v>1.06</v>
      </c>
      <c r="C39" s="28">
        <v>30</v>
      </c>
      <c r="D39" s="28">
        <v>1.5</v>
      </c>
      <c r="E39" s="22">
        <f t="shared" si="6"/>
        <v>839.61267428571455</v>
      </c>
      <c r="F39" s="23">
        <f t="shared" si="7"/>
        <v>1567.2769920000003</v>
      </c>
      <c r="G39" s="24">
        <f t="shared" si="8"/>
        <v>2727.5243301257146</v>
      </c>
      <c r="H39" s="24">
        <f t="shared" si="9"/>
        <v>1179.5813121599997</v>
      </c>
      <c r="I39" s="24">
        <f t="shared" si="10"/>
        <v>2186.429661874286</v>
      </c>
      <c r="J39" s="24">
        <f t="shared" si="11"/>
        <v>476.60509583999965</v>
      </c>
    </row>
    <row r="40" spans="1:10" x14ac:dyDescent="0.25">
      <c r="A40" s="27">
        <v>1.06</v>
      </c>
      <c r="B40" s="27">
        <v>1.06</v>
      </c>
      <c r="C40" s="28">
        <v>30</v>
      </c>
      <c r="D40" s="28">
        <v>1.75</v>
      </c>
      <c r="E40" s="22">
        <f t="shared" si="6"/>
        <v>839.61267428571455</v>
      </c>
      <c r="F40" s="23">
        <f t="shared" si="7"/>
        <v>1343.3802788571431</v>
      </c>
      <c r="G40" s="24">
        <f t="shared" si="8"/>
        <v>2622.2928749485723</v>
      </c>
      <c r="H40" s="24">
        <f t="shared" si="9"/>
        <v>1284.8127673371425</v>
      </c>
      <c r="I40" s="24">
        <f t="shared" si="10"/>
        <v>2067.7644039085717</v>
      </c>
      <c r="J40" s="24">
        <f t="shared" si="11"/>
        <v>595.27035380571397</v>
      </c>
    </row>
    <row r="41" spans="1:10" x14ac:dyDescent="0.25">
      <c r="A41" s="27">
        <v>1.06</v>
      </c>
      <c r="B41" s="27">
        <v>1.06</v>
      </c>
      <c r="C41" s="28">
        <v>30</v>
      </c>
      <c r="D41" s="28">
        <v>2</v>
      </c>
      <c r="E41" s="22">
        <f t="shared" si="6"/>
        <v>839.61267428571455</v>
      </c>
      <c r="F41" s="23">
        <f t="shared" si="7"/>
        <v>1175.4577440000003</v>
      </c>
      <c r="G41" s="24">
        <f t="shared" si="8"/>
        <v>2543.3692835657143</v>
      </c>
      <c r="H41" s="24">
        <f t="shared" si="9"/>
        <v>1363.7363587199998</v>
      </c>
      <c r="I41" s="24">
        <f t="shared" si="10"/>
        <v>1978.7654604342863</v>
      </c>
      <c r="J41" s="24">
        <f t="shared" si="11"/>
        <v>684.26929727999971</v>
      </c>
    </row>
    <row r="42" spans="1:10" x14ac:dyDescent="0.25">
      <c r="A42" s="27">
        <v>1.06</v>
      </c>
      <c r="B42" s="27">
        <v>1.06</v>
      </c>
      <c r="C42" s="28">
        <v>30</v>
      </c>
      <c r="D42" s="31">
        <v>2.25</v>
      </c>
      <c r="E42" s="22">
        <f t="shared" si="6"/>
        <v>839.61267428571455</v>
      </c>
      <c r="F42" s="23">
        <f t="shared" si="7"/>
        <v>1044.8513280000002</v>
      </c>
      <c r="G42" s="24">
        <f t="shared" si="8"/>
        <v>2481.9842680457145</v>
      </c>
      <c r="H42" s="24">
        <f t="shared" si="9"/>
        <v>1425.1213742399996</v>
      </c>
      <c r="I42" s="24">
        <f t="shared" si="10"/>
        <v>1909.544059954286</v>
      </c>
      <c r="J42" s="24">
        <f t="shared" si="11"/>
        <v>753.49069775999965</v>
      </c>
    </row>
    <row r="43" spans="1:10" x14ac:dyDescent="0.25">
      <c r="A43" s="27">
        <v>1.06</v>
      </c>
      <c r="B43" s="27">
        <v>1.06</v>
      </c>
      <c r="C43" s="28">
        <v>30</v>
      </c>
      <c r="D43" s="28">
        <v>2.5</v>
      </c>
      <c r="E43" s="22">
        <f t="shared" si="6"/>
        <v>839.61267428571455</v>
      </c>
      <c r="F43" s="23">
        <f t="shared" si="7"/>
        <v>940.36619520000022</v>
      </c>
      <c r="G43" s="24">
        <f t="shared" si="8"/>
        <v>2432.8762556297147</v>
      </c>
      <c r="H43" s="24">
        <f t="shared" si="9"/>
        <v>1474.2293866559996</v>
      </c>
      <c r="I43" s="24">
        <f t="shared" si="10"/>
        <v>1854.1669395702863</v>
      </c>
      <c r="J43" s="24">
        <f t="shared" si="11"/>
        <v>808.86781814399978</v>
      </c>
    </row>
    <row r="44" spans="1:10" x14ac:dyDescent="0.25">
      <c r="A44" s="27">
        <v>1.06</v>
      </c>
      <c r="B44" s="27">
        <v>1.06</v>
      </c>
      <c r="C44" s="28">
        <v>30</v>
      </c>
      <c r="D44" s="28">
        <v>2.75</v>
      </c>
      <c r="E44" s="22">
        <f t="shared" si="6"/>
        <v>839.61267428571455</v>
      </c>
      <c r="F44" s="23">
        <f t="shared" si="7"/>
        <v>854.87835927272749</v>
      </c>
      <c r="G44" s="24">
        <f t="shared" si="8"/>
        <v>2392.6969727438968</v>
      </c>
      <c r="H44" s="24">
        <f t="shared" si="9"/>
        <v>1514.4086695418177</v>
      </c>
      <c r="I44" s="24">
        <f t="shared" si="10"/>
        <v>1808.8583865288317</v>
      </c>
      <c r="J44" s="24">
        <f t="shared" si="11"/>
        <v>854.1763711854544</v>
      </c>
    </row>
    <row r="45" spans="1:10" x14ac:dyDescent="0.25">
      <c r="A45" s="27">
        <v>1.06</v>
      </c>
      <c r="B45" s="27">
        <v>1.06</v>
      </c>
      <c r="C45" s="28">
        <v>30</v>
      </c>
      <c r="D45" s="28">
        <v>3</v>
      </c>
      <c r="E45" s="22">
        <f t="shared" si="6"/>
        <v>839.61267428571455</v>
      </c>
      <c r="F45" s="23">
        <f t="shared" si="7"/>
        <v>783.63849600000015</v>
      </c>
      <c r="G45" s="24">
        <f t="shared" si="8"/>
        <v>2359.2142370057149</v>
      </c>
      <c r="H45" s="24">
        <f t="shared" si="9"/>
        <v>1547.8914052799998</v>
      </c>
      <c r="I45" s="24">
        <f t="shared" si="10"/>
        <v>1771.1012589942864</v>
      </c>
      <c r="J45" s="24">
        <f t="shared" si="11"/>
        <v>891.93349871999976</v>
      </c>
    </row>
    <row r="48" spans="1:10" x14ac:dyDescent="0.25">
      <c r="D48" s="45" t="s">
        <v>46</v>
      </c>
    </row>
    <row r="49" spans="1:10" x14ac:dyDescent="0.25">
      <c r="D49" s="45"/>
    </row>
    <row r="50" spans="1:10" x14ac:dyDescent="0.25">
      <c r="A50" s="26" t="s">
        <v>16</v>
      </c>
      <c r="B50" s="26" t="s">
        <v>17</v>
      </c>
      <c r="C50" s="25" t="s">
        <v>27</v>
      </c>
      <c r="D50" s="25" t="s">
        <v>44</v>
      </c>
      <c r="E50" s="25" t="s">
        <v>30</v>
      </c>
      <c r="F50" s="25" t="s">
        <v>31</v>
      </c>
      <c r="G50" s="25" t="s">
        <v>18</v>
      </c>
      <c r="H50" s="25" t="s">
        <v>19</v>
      </c>
      <c r="I50" s="25" t="s">
        <v>28</v>
      </c>
      <c r="J50" s="25" t="s">
        <v>20</v>
      </c>
    </row>
    <row r="51" spans="1:10" x14ac:dyDescent="0.25">
      <c r="A51" s="27">
        <v>1.06</v>
      </c>
      <c r="B51" s="27">
        <v>1.06</v>
      </c>
      <c r="C51" s="28">
        <v>30</v>
      </c>
      <c r="D51" s="31">
        <v>0.05</v>
      </c>
      <c r="E51" s="22">
        <f>(628*(A51*9.81)*D51)/2.8</f>
        <v>116.61287142857147</v>
      </c>
      <c r="F51" s="23">
        <f>(628*(B51*9.81)*D51)/1.62</f>
        <v>201.55311111111115</v>
      </c>
      <c r="G51" s="24">
        <f>$G$5+(F51*0.47)+(E51*0.51)-(($I$5/2)*0.42)</f>
        <v>1716.9042066507939</v>
      </c>
      <c r="H51" s="24">
        <f>$H$5-(F51*0.47)+(E51*0.49)-(($I$5*0.42)/2)</f>
        <v>1467.2016327777776</v>
      </c>
      <c r="I51" s="24">
        <f>$G$6+(F51*0.53)-(E51*0.51)-(($I$5*0.58)/2)</f>
        <v>1831.3259044603178</v>
      </c>
      <c r="J51" s="24">
        <f>$H$6-(F51*0.53)-(E51*0.49)-(($I$5*0.58)/2)</f>
        <v>1554.7086561111109</v>
      </c>
    </row>
    <row r="52" spans="1:10" x14ac:dyDescent="0.25">
      <c r="A52" s="27">
        <v>1.06</v>
      </c>
      <c r="B52" s="27">
        <v>1.06</v>
      </c>
      <c r="C52" s="28">
        <v>30</v>
      </c>
      <c r="D52" s="28">
        <v>0.1</v>
      </c>
      <c r="E52" s="22">
        <f t="shared" ref="E52:E62" si="12">(628*(A52*9.81)*D52)/2.8</f>
        <v>233.22574285714293</v>
      </c>
      <c r="F52" s="23">
        <f t="shared" ref="F52:F62" si="13">(628*(B52*9.81)*D52)/1.62</f>
        <v>403.1062222222223</v>
      </c>
      <c r="G52" s="24">
        <f t="shared" ref="G52:G62" si="14">$G$5+(F52*0.47)+(E52*0.51)-(($I$5/2)*0.42)</f>
        <v>1871.1067333015874</v>
      </c>
      <c r="H52" s="24">
        <f t="shared" ref="H52:H62" si="15">$H$5-(F52*0.47)+(E52*0.49)-(($I$5*0.42)/2)</f>
        <v>1429.6119775555551</v>
      </c>
      <c r="I52" s="24">
        <f t="shared" ref="I52:I62" si="16">$G$6+(F52*0.53)-(E52*0.51)-(($I$5*0.58)/2)</f>
        <v>1878.6764889206354</v>
      </c>
      <c r="J52" s="24">
        <f t="shared" ref="J52:J62" si="17">$H$6-(F52*0.53)-(E52*0.49)-(($I$5*0.58)/2)</f>
        <v>1390.7452002222221</v>
      </c>
    </row>
    <row r="53" spans="1:10" x14ac:dyDescent="0.25">
      <c r="A53" s="27">
        <v>1.06</v>
      </c>
      <c r="B53" s="27">
        <v>1.06</v>
      </c>
      <c r="C53" s="28">
        <v>30</v>
      </c>
      <c r="D53" s="28">
        <v>0.15</v>
      </c>
      <c r="E53" s="22">
        <f t="shared" si="12"/>
        <v>349.83861428571436</v>
      </c>
      <c r="F53" s="23">
        <f t="shared" si="13"/>
        <v>604.65933333333339</v>
      </c>
      <c r="G53" s="24">
        <f t="shared" si="14"/>
        <v>2025.3092599523811</v>
      </c>
      <c r="H53" s="24">
        <f t="shared" si="15"/>
        <v>1392.0223223333328</v>
      </c>
      <c r="I53" s="24">
        <f t="shared" si="16"/>
        <v>1926.027073380953</v>
      </c>
      <c r="J53" s="24">
        <f t="shared" si="17"/>
        <v>1226.7817443333333</v>
      </c>
    </row>
    <row r="54" spans="1:10" x14ac:dyDescent="0.25">
      <c r="A54" s="27">
        <v>1.06</v>
      </c>
      <c r="B54" s="27">
        <v>1.06</v>
      </c>
      <c r="C54" s="28">
        <v>30</v>
      </c>
      <c r="D54" s="31">
        <v>0.2</v>
      </c>
      <c r="E54" s="22">
        <f t="shared" si="12"/>
        <v>466.45148571428587</v>
      </c>
      <c r="F54" s="23">
        <f t="shared" si="13"/>
        <v>806.2124444444446</v>
      </c>
      <c r="G54" s="24">
        <f t="shared" si="14"/>
        <v>2179.5117866031751</v>
      </c>
      <c r="H54" s="24">
        <f t="shared" si="15"/>
        <v>1354.4326671111107</v>
      </c>
      <c r="I54" s="24">
        <f t="shared" si="16"/>
        <v>1973.3776578412703</v>
      </c>
      <c r="J54" s="24">
        <f t="shared" si="17"/>
        <v>1062.8182884444443</v>
      </c>
    </row>
    <row r="55" spans="1:10" x14ac:dyDescent="0.25">
      <c r="A55" s="27">
        <v>1.06</v>
      </c>
      <c r="B55" s="27">
        <v>1.06</v>
      </c>
      <c r="C55" s="28">
        <v>30</v>
      </c>
      <c r="D55" s="28">
        <v>0.25</v>
      </c>
      <c r="E55" s="22">
        <f t="shared" si="12"/>
        <v>583.06435714285726</v>
      </c>
      <c r="F55" s="23">
        <f t="shared" si="13"/>
        <v>1007.7655555555557</v>
      </c>
      <c r="G55" s="24">
        <f t="shared" si="14"/>
        <v>2333.7143132539686</v>
      </c>
      <c r="H55" s="24">
        <f t="shared" si="15"/>
        <v>1316.8430118888887</v>
      </c>
      <c r="I55" s="24">
        <f t="shared" si="16"/>
        <v>2020.7282423015881</v>
      </c>
      <c r="J55" s="24">
        <f t="shared" si="17"/>
        <v>898.85483255555539</v>
      </c>
    </row>
    <row r="56" spans="1:10" x14ac:dyDescent="0.25">
      <c r="A56" s="27">
        <v>1.06</v>
      </c>
      <c r="B56" s="27">
        <v>1.06</v>
      </c>
      <c r="C56" s="28">
        <v>30</v>
      </c>
      <c r="D56" s="28">
        <v>0.3</v>
      </c>
      <c r="E56" s="22">
        <f t="shared" si="12"/>
        <v>699.67722857142871</v>
      </c>
      <c r="F56" s="23">
        <f t="shared" si="13"/>
        <v>1209.3186666666668</v>
      </c>
      <c r="G56" s="24">
        <f t="shared" si="14"/>
        <v>2487.9168399047621</v>
      </c>
      <c r="H56" s="24">
        <f t="shared" si="15"/>
        <v>1279.2533566666664</v>
      </c>
      <c r="I56" s="24">
        <f t="shared" si="16"/>
        <v>2068.0788267619055</v>
      </c>
      <c r="J56" s="24">
        <f t="shared" si="17"/>
        <v>734.89137666666647</v>
      </c>
    </row>
    <row r="57" spans="1:10" x14ac:dyDescent="0.25">
      <c r="A57" s="27">
        <v>1.06</v>
      </c>
      <c r="B57" s="27">
        <v>1.06</v>
      </c>
      <c r="C57" s="28">
        <v>30</v>
      </c>
      <c r="D57" s="31">
        <v>0.35</v>
      </c>
      <c r="E57" s="22">
        <f t="shared" si="12"/>
        <v>816.29010000000017</v>
      </c>
      <c r="F57" s="23">
        <f t="shared" si="13"/>
        <v>1410.8717777777779</v>
      </c>
      <c r="G57" s="24">
        <f t="shared" si="14"/>
        <v>2642.1193665555556</v>
      </c>
      <c r="H57" s="24">
        <f t="shared" si="15"/>
        <v>1241.6637014444441</v>
      </c>
      <c r="I57" s="24">
        <f t="shared" si="16"/>
        <v>2115.4294112222224</v>
      </c>
      <c r="J57" s="24">
        <f t="shared" si="17"/>
        <v>570.92792077777756</v>
      </c>
    </row>
    <row r="58" spans="1:10" x14ac:dyDescent="0.25">
      <c r="A58" s="27">
        <v>1.06</v>
      </c>
      <c r="B58" s="27">
        <v>1.06</v>
      </c>
      <c r="C58" s="28">
        <v>30</v>
      </c>
      <c r="D58" s="28">
        <v>0.4</v>
      </c>
      <c r="E58" s="22">
        <f t="shared" si="12"/>
        <v>932.90297142857173</v>
      </c>
      <c r="F58" s="23">
        <f t="shared" si="13"/>
        <v>1612.4248888888892</v>
      </c>
      <c r="G58" s="24">
        <f t="shared" si="14"/>
        <v>2796.3218932063496</v>
      </c>
      <c r="H58" s="24">
        <f t="shared" si="15"/>
        <v>1204.0740462222218</v>
      </c>
      <c r="I58" s="24">
        <f t="shared" si="16"/>
        <v>2162.7799956825402</v>
      </c>
      <c r="J58" s="24">
        <f t="shared" si="17"/>
        <v>406.96446488888859</v>
      </c>
    </row>
    <row r="59" spans="1:10" x14ac:dyDescent="0.25">
      <c r="A59" s="27">
        <v>1.06</v>
      </c>
      <c r="B59" s="27">
        <v>1.06</v>
      </c>
      <c r="C59" s="28">
        <v>30</v>
      </c>
      <c r="D59" s="28">
        <v>0.45</v>
      </c>
      <c r="E59" s="22">
        <f t="shared" si="12"/>
        <v>1049.5158428571431</v>
      </c>
      <c r="F59" s="23">
        <f t="shared" si="13"/>
        <v>1813.9780000000003</v>
      </c>
      <c r="G59" s="24">
        <f t="shared" si="14"/>
        <v>2950.5244198571431</v>
      </c>
      <c r="H59" s="24">
        <f t="shared" si="15"/>
        <v>1166.4843909999995</v>
      </c>
      <c r="I59" s="24">
        <f t="shared" si="16"/>
        <v>2210.130580142858</v>
      </c>
      <c r="J59" s="24">
        <f t="shared" si="17"/>
        <v>243.00100899999973</v>
      </c>
    </row>
    <row r="60" spans="1:10" x14ac:dyDescent="0.25">
      <c r="A60" s="27">
        <v>1.06</v>
      </c>
      <c r="B60" s="27">
        <v>1.06</v>
      </c>
      <c r="C60" s="28">
        <v>30</v>
      </c>
      <c r="D60" s="31">
        <v>0.5</v>
      </c>
      <c r="E60" s="22">
        <f t="shared" si="12"/>
        <v>1166.1287142857145</v>
      </c>
      <c r="F60" s="23">
        <f t="shared" si="13"/>
        <v>2015.5311111111114</v>
      </c>
      <c r="G60" s="24">
        <f t="shared" si="14"/>
        <v>3104.7269465079366</v>
      </c>
      <c r="H60" s="24">
        <f t="shared" si="15"/>
        <v>1128.8947357777774</v>
      </c>
      <c r="I60" s="24">
        <f t="shared" si="16"/>
        <v>2257.4811646031753</v>
      </c>
      <c r="J60" s="24">
        <f t="shared" si="17"/>
        <v>79.03755311111081</v>
      </c>
    </row>
    <row r="61" spans="1:10" x14ac:dyDescent="0.25">
      <c r="A61" s="27">
        <v>1.06</v>
      </c>
      <c r="B61" s="27">
        <v>1.06</v>
      </c>
      <c r="C61" s="28">
        <v>30</v>
      </c>
      <c r="D61" s="28">
        <v>0.55000000000000004</v>
      </c>
      <c r="E61" s="22">
        <f t="shared" si="12"/>
        <v>1282.7415857142862</v>
      </c>
      <c r="F61" s="23">
        <f t="shared" si="13"/>
        <v>2217.0842222222227</v>
      </c>
      <c r="G61" s="24">
        <f t="shared" si="14"/>
        <v>3258.9294731587311</v>
      </c>
      <c r="H61" s="24">
        <f t="shared" si="15"/>
        <v>1091.3050805555552</v>
      </c>
      <c r="I61" s="24">
        <f t="shared" si="16"/>
        <v>2304.8317490634922</v>
      </c>
      <c r="J61" s="24">
        <f t="shared" si="17"/>
        <v>-84.925902777778219</v>
      </c>
    </row>
    <row r="62" spans="1:10" x14ac:dyDescent="0.25">
      <c r="A62" s="27">
        <v>1.06</v>
      </c>
      <c r="B62" s="27">
        <v>1.06</v>
      </c>
      <c r="C62" s="28">
        <v>30</v>
      </c>
      <c r="D62" s="28">
        <v>0.6</v>
      </c>
      <c r="E62" s="22">
        <f t="shared" si="12"/>
        <v>1399.3544571428574</v>
      </c>
      <c r="F62" s="23">
        <f t="shared" si="13"/>
        <v>2418.6373333333336</v>
      </c>
      <c r="G62" s="24">
        <f t="shared" si="14"/>
        <v>3413.1319998095241</v>
      </c>
      <c r="H62" s="24">
        <f t="shared" si="15"/>
        <v>1053.7154253333331</v>
      </c>
      <c r="I62" s="24">
        <f t="shared" si="16"/>
        <v>2352.18233352381</v>
      </c>
      <c r="J62" s="24">
        <f t="shared" si="17"/>
        <v>-248.88935866666702</v>
      </c>
    </row>
  </sheetData>
  <mergeCells count="5">
    <mergeCell ref="F3:H3"/>
    <mergeCell ref="D14:D15"/>
    <mergeCell ref="D31:D32"/>
    <mergeCell ref="D48:D49"/>
    <mergeCell ref="J2:L2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Step 1,2,3</vt:lpstr>
      <vt:lpstr>Step 4</vt:lpstr>
      <vt:lpstr>Step 5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Bierley (1901530)</dc:creator>
  <cp:lastModifiedBy>Amandine Carpentier</cp:lastModifiedBy>
  <dcterms:created xsi:type="dcterms:W3CDTF">2020-03-06T14:20:19Z</dcterms:created>
  <dcterms:modified xsi:type="dcterms:W3CDTF">2020-03-22T23:34:21Z</dcterms:modified>
</cp:coreProperties>
</file>