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26401_student_uwtsd_ac_uk/Documents/Motorcycle technology/Powertrain/"/>
    </mc:Choice>
  </mc:AlternateContent>
  <xr:revisionPtr revIDLastSave="850" documentId="8_{1E0D6C2F-D1D0-4101-89B9-954E6794AA16}" xr6:coauthVersionLast="47" xr6:coauthVersionMax="47" xr10:uidLastSave="{A3FDDC8E-F28A-4812-8B40-29B361C01D24}"/>
  <bookViews>
    <workbookView xWindow="-110" yWindow="-110" windowWidth="25820" windowHeight="1390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9" i="1" l="1"/>
  <c r="O9" i="1"/>
  <c r="P9" i="1"/>
  <c r="M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9" i="1"/>
  <c r="R9" i="1"/>
  <c r="E4" i="1"/>
  <c r="B4" i="1"/>
  <c r="U4" i="1"/>
  <c r="N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G9" i="1"/>
  <c r="H9" i="1" s="1"/>
  <c r="I9" i="1" s="1"/>
  <c r="N4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C10" i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L9" i="1" l="1"/>
  <c r="U9" i="1" s="1"/>
  <c r="V9" i="1" s="1"/>
  <c r="J9" i="1"/>
  <c r="S56" i="1"/>
  <c r="T56" i="1" s="1"/>
  <c r="S72" i="1"/>
  <c r="T72" i="1" s="1"/>
  <c r="S87" i="1"/>
  <c r="T87" i="1" s="1"/>
  <c r="S38" i="1"/>
  <c r="T38" i="1" s="1"/>
  <c r="S68" i="1"/>
  <c r="T68" i="1" s="1"/>
  <c r="S66" i="1"/>
  <c r="T66" i="1" s="1"/>
  <c r="S49" i="1"/>
  <c r="T49" i="1" s="1"/>
  <c r="S96" i="1"/>
  <c r="T96" i="1" s="1"/>
  <c r="S95" i="1"/>
  <c r="T95" i="1" s="1"/>
  <c r="S13" i="1"/>
  <c r="T13" i="1" s="1"/>
  <c r="S24" i="1"/>
  <c r="T24" i="1" s="1"/>
  <c r="S55" i="1"/>
  <c r="T55" i="1" s="1"/>
  <c r="S70" i="1"/>
  <c r="T70" i="1" s="1"/>
  <c r="S53" i="1"/>
  <c r="T53" i="1" s="1"/>
  <c r="S52" i="1"/>
  <c r="T52" i="1" s="1"/>
  <c r="S99" i="1"/>
  <c r="T99" i="1" s="1"/>
  <c r="S51" i="1"/>
  <c r="T51" i="1" s="1"/>
  <c r="S50" i="1"/>
  <c r="T50" i="1" s="1"/>
  <c r="S65" i="1"/>
  <c r="T65" i="1" s="1"/>
  <c r="S32" i="1"/>
  <c r="T32" i="1" s="1"/>
  <c r="S88" i="1"/>
  <c r="T88" i="1" s="1"/>
  <c r="S40" i="1"/>
  <c r="T40" i="1" s="1"/>
  <c r="P71" i="1"/>
  <c r="S71" i="1"/>
  <c r="T71" i="1" s="1"/>
  <c r="S39" i="1"/>
  <c r="T39" i="1" s="1"/>
  <c r="S86" i="1"/>
  <c r="T86" i="1" s="1"/>
  <c r="S22" i="1"/>
  <c r="T22" i="1" s="1"/>
  <c r="S85" i="1"/>
  <c r="T85" i="1" s="1"/>
  <c r="S21" i="1"/>
  <c r="T21" i="1" s="1"/>
  <c r="S84" i="1"/>
  <c r="T84" i="1" s="1"/>
  <c r="S20" i="1"/>
  <c r="T20" i="1" s="1"/>
  <c r="S67" i="1"/>
  <c r="T67" i="1" s="1"/>
  <c r="S19" i="1"/>
  <c r="T19" i="1" s="1"/>
  <c r="S98" i="1"/>
  <c r="T98" i="1" s="1"/>
  <c r="S18" i="1"/>
  <c r="T18" i="1" s="1"/>
  <c r="S97" i="1"/>
  <c r="T97" i="1" s="1"/>
  <c r="S33" i="1"/>
  <c r="T33" i="1" s="1"/>
  <c r="S48" i="1"/>
  <c r="T48" i="1" s="1"/>
  <c r="S63" i="1"/>
  <c r="T63" i="1" s="1"/>
  <c r="S47" i="1"/>
  <c r="T47" i="1" s="1"/>
  <c r="S15" i="1"/>
  <c r="T15" i="1" s="1"/>
  <c r="S78" i="1"/>
  <c r="T78" i="1" s="1"/>
  <c r="S46" i="1"/>
  <c r="T46" i="1" s="1"/>
  <c r="S30" i="1"/>
  <c r="T30" i="1" s="1"/>
  <c r="S77" i="1"/>
  <c r="T77" i="1" s="1"/>
  <c r="S45" i="1"/>
  <c r="T45" i="1" s="1"/>
  <c r="S76" i="1"/>
  <c r="T76" i="1" s="1"/>
  <c r="S60" i="1"/>
  <c r="T60" i="1" s="1"/>
  <c r="S12" i="1"/>
  <c r="T12" i="1" s="1"/>
  <c r="S91" i="1"/>
  <c r="T91" i="1" s="1"/>
  <c r="S43" i="1"/>
  <c r="T43" i="1" s="1"/>
  <c r="S11" i="1"/>
  <c r="T11" i="1" s="1"/>
  <c r="S90" i="1"/>
  <c r="T90" i="1" s="1"/>
  <c r="S74" i="1"/>
  <c r="T74" i="1" s="1"/>
  <c r="S58" i="1"/>
  <c r="T58" i="1" s="1"/>
  <c r="S42" i="1"/>
  <c r="T42" i="1" s="1"/>
  <c r="S26" i="1"/>
  <c r="T26" i="1" s="1"/>
  <c r="S10" i="1"/>
  <c r="T10" i="1" s="1"/>
  <c r="S23" i="1"/>
  <c r="T23" i="1" s="1"/>
  <c r="S54" i="1"/>
  <c r="T54" i="1" s="1"/>
  <c r="P69" i="1"/>
  <c r="S69" i="1"/>
  <c r="T69" i="1" s="1"/>
  <c r="S37" i="1"/>
  <c r="T37" i="1" s="1"/>
  <c r="S36" i="1"/>
  <c r="T36" i="1" s="1"/>
  <c r="S83" i="1"/>
  <c r="T83" i="1" s="1"/>
  <c r="S35" i="1"/>
  <c r="T35" i="1" s="1"/>
  <c r="S82" i="1"/>
  <c r="T82" i="1" s="1"/>
  <c r="S34" i="1"/>
  <c r="T34" i="1" s="1"/>
  <c r="S81" i="1"/>
  <c r="T81" i="1" s="1"/>
  <c r="S17" i="1"/>
  <c r="T17" i="1" s="1"/>
  <c r="S80" i="1"/>
  <c r="T80" i="1" s="1"/>
  <c r="S64" i="1"/>
  <c r="T64" i="1" s="1"/>
  <c r="P16" i="1"/>
  <c r="S16" i="1"/>
  <c r="T16" i="1" s="1"/>
  <c r="S79" i="1"/>
  <c r="T79" i="1" s="1"/>
  <c r="S31" i="1"/>
  <c r="T31" i="1" s="1"/>
  <c r="S94" i="1"/>
  <c r="T94" i="1" s="1"/>
  <c r="S62" i="1"/>
  <c r="T62" i="1" s="1"/>
  <c r="S14" i="1"/>
  <c r="T14" i="1" s="1"/>
  <c r="S93" i="1"/>
  <c r="T93" i="1" s="1"/>
  <c r="S61" i="1"/>
  <c r="T61" i="1" s="1"/>
  <c r="P29" i="1"/>
  <c r="S29" i="1"/>
  <c r="T29" i="1" s="1"/>
  <c r="S92" i="1"/>
  <c r="T92" i="1" s="1"/>
  <c r="S44" i="1"/>
  <c r="T44" i="1" s="1"/>
  <c r="S28" i="1"/>
  <c r="T28" i="1" s="1"/>
  <c r="S75" i="1"/>
  <c r="T75" i="1" s="1"/>
  <c r="S59" i="1"/>
  <c r="T59" i="1" s="1"/>
  <c r="S27" i="1"/>
  <c r="T27" i="1" s="1"/>
  <c r="S89" i="1"/>
  <c r="T89" i="1" s="1"/>
  <c r="S73" i="1"/>
  <c r="T73" i="1" s="1"/>
  <c r="S57" i="1"/>
  <c r="T57" i="1" s="1"/>
  <c r="S41" i="1"/>
  <c r="T41" i="1" s="1"/>
  <c r="S25" i="1"/>
  <c r="T25" i="1" s="1"/>
  <c r="S9" i="1"/>
  <c r="T9" i="1" s="1"/>
  <c r="H17" i="1"/>
  <c r="I17" i="1" s="1"/>
  <c r="M17" i="1" s="1"/>
  <c r="H99" i="1"/>
  <c r="I99" i="1" s="1"/>
  <c r="M99" i="1" s="1"/>
  <c r="H33" i="1"/>
  <c r="I33" i="1" s="1"/>
  <c r="M33" i="1" s="1"/>
  <c r="H16" i="1"/>
  <c r="I16" i="1" s="1"/>
  <c r="M16" i="1" s="1"/>
  <c r="H35" i="1"/>
  <c r="I35" i="1" s="1"/>
  <c r="M35" i="1" s="1"/>
  <c r="H81" i="1"/>
  <c r="I81" i="1" s="1"/>
  <c r="M81" i="1" s="1"/>
  <c r="H83" i="1"/>
  <c r="I83" i="1" s="1"/>
  <c r="M83" i="1" s="1"/>
  <c r="H67" i="1"/>
  <c r="I67" i="1" s="1"/>
  <c r="M67" i="1" s="1"/>
  <c r="H51" i="1"/>
  <c r="I51" i="1" s="1"/>
  <c r="M51" i="1" s="1"/>
  <c r="H19" i="1"/>
  <c r="I19" i="1" s="1"/>
  <c r="H98" i="1"/>
  <c r="I98" i="1" s="1"/>
  <c r="M98" i="1" s="1"/>
  <c r="H82" i="1"/>
  <c r="I82" i="1" s="1"/>
  <c r="M82" i="1" s="1"/>
  <c r="H66" i="1"/>
  <c r="I66" i="1" s="1"/>
  <c r="M66" i="1" s="1"/>
  <c r="H50" i="1"/>
  <c r="I50" i="1" s="1"/>
  <c r="M50" i="1" s="1"/>
  <c r="H34" i="1"/>
  <c r="I34" i="1" s="1"/>
  <c r="M34" i="1" s="1"/>
  <c r="H18" i="1"/>
  <c r="I18" i="1" s="1"/>
  <c r="M18" i="1" s="1"/>
  <c r="H96" i="1"/>
  <c r="I96" i="1" s="1"/>
  <c r="M96" i="1" s="1"/>
  <c r="H48" i="1"/>
  <c r="I48" i="1" s="1"/>
  <c r="M48" i="1" s="1"/>
  <c r="H95" i="1"/>
  <c r="I95" i="1" s="1"/>
  <c r="M95" i="1" s="1"/>
  <c r="H79" i="1"/>
  <c r="I79" i="1" s="1"/>
  <c r="M79" i="1" s="1"/>
  <c r="H63" i="1"/>
  <c r="I63" i="1" s="1"/>
  <c r="M63" i="1" s="1"/>
  <c r="H47" i="1"/>
  <c r="I47" i="1" s="1"/>
  <c r="M47" i="1" s="1"/>
  <c r="H31" i="1"/>
  <c r="I31" i="1" s="1"/>
  <c r="M31" i="1" s="1"/>
  <c r="H15" i="1"/>
  <c r="I15" i="1" s="1"/>
  <c r="M15" i="1" s="1"/>
  <c r="H94" i="1"/>
  <c r="I94" i="1" s="1"/>
  <c r="H78" i="1"/>
  <c r="I78" i="1" s="1"/>
  <c r="M78" i="1" s="1"/>
  <c r="H62" i="1"/>
  <c r="I62" i="1" s="1"/>
  <c r="H46" i="1"/>
  <c r="I46" i="1" s="1"/>
  <c r="M46" i="1" s="1"/>
  <c r="H30" i="1"/>
  <c r="I30" i="1" s="1"/>
  <c r="M30" i="1" s="1"/>
  <c r="H14" i="1"/>
  <c r="I14" i="1" s="1"/>
  <c r="M14" i="1" s="1"/>
  <c r="H93" i="1"/>
  <c r="I93" i="1" s="1"/>
  <c r="M93" i="1" s="1"/>
  <c r="H77" i="1"/>
  <c r="I77" i="1" s="1"/>
  <c r="M77" i="1" s="1"/>
  <c r="H61" i="1"/>
  <c r="I61" i="1" s="1"/>
  <c r="M61" i="1" s="1"/>
  <c r="P61" i="1" s="1"/>
  <c r="H45" i="1"/>
  <c r="I45" i="1" s="1"/>
  <c r="M45" i="1" s="1"/>
  <c r="H29" i="1"/>
  <c r="I29" i="1" s="1"/>
  <c r="M29" i="1" s="1"/>
  <c r="H13" i="1"/>
  <c r="I13" i="1" s="1"/>
  <c r="M13" i="1" s="1"/>
  <c r="H49" i="1"/>
  <c r="I49" i="1" s="1"/>
  <c r="M49" i="1" s="1"/>
  <c r="H64" i="1"/>
  <c r="I64" i="1" s="1"/>
  <c r="M64" i="1" s="1"/>
  <c r="H28" i="1"/>
  <c r="I28" i="1" s="1"/>
  <c r="M28" i="1" s="1"/>
  <c r="H91" i="1"/>
  <c r="I91" i="1" s="1"/>
  <c r="M91" i="1" s="1"/>
  <c r="H75" i="1"/>
  <c r="I75" i="1" s="1"/>
  <c r="M75" i="1" s="1"/>
  <c r="H59" i="1"/>
  <c r="I59" i="1" s="1"/>
  <c r="H43" i="1"/>
  <c r="I43" i="1" s="1"/>
  <c r="M43" i="1" s="1"/>
  <c r="H27" i="1"/>
  <c r="I27" i="1" s="1"/>
  <c r="H11" i="1"/>
  <c r="I11" i="1" s="1"/>
  <c r="M11" i="1" s="1"/>
  <c r="H90" i="1"/>
  <c r="I90" i="1" s="1"/>
  <c r="H74" i="1"/>
  <c r="I74" i="1" s="1"/>
  <c r="H58" i="1"/>
  <c r="I58" i="1" s="1"/>
  <c r="H42" i="1"/>
  <c r="I42" i="1" s="1"/>
  <c r="H26" i="1"/>
  <c r="I26" i="1" s="1"/>
  <c r="H10" i="1"/>
  <c r="I10" i="1" s="1"/>
  <c r="M10" i="1" s="1"/>
  <c r="H97" i="1"/>
  <c r="I97" i="1" s="1"/>
  <c r="M97" i="1" s="1"/>
  <c r="H80" i="1"/>
  <c r="I80" i="1" s="1"/>
  <c r="M80" i="1" s="1"/>
  <c r="H92" i="1"/>
  <c r="I92" i="1" s="1"/>
  <c r="M92" i="1" s="1"/>
  <c r="H57" i="1"/>
  <c r="I57" i="1" s="1"/>
  <c r="M57" i="1" s="1"/>
  <c r="H65" i="1"/>
  <c r="I65" i="1" s="1"/>
  <c r="M65" i="1" s="1"/>
  <c r="H44" i="1"/>
  <c r="I44" i="1" s="1"/>
  <c r="M44" i="1" s="1"/>
  <c r="H89" i="1"/>
  <c r="I89" i="1" s="1"/>
  <c r="H73" i="1"/>
  <c r="I73" i="1" s="1"/>
  <c r="M73" i="1" s="1"/>
  <c r="H41" i="1"/>
  <c r="I41" i="1" s="1"/>
  <c r="M41" i="1" s="1"/>
  <c r="H25" i="1"/>
  <c r="I25" i="1" s="1"/>
  <c r="M25" i="1" s="1"/>
  <c r="H88" i="1"/>
  <c r="I88" i="1" s="1"/>
  <c r="H72" i="1"/>
  <c r="I72" i="1" s="1"/>
  <c r="M72" i="1" s="1"/>
  <c r="H56" i="1"/>
  <c r="I56" i="1" s="1"/>
  <c r="M56" i="1" s="1"/>
  <c r="H40" i="1"/>
  <c r="I40" i="1" s="1"/>
  <c r="M40" i="1" s="1"/>
  <c r="H24" i="1"/>
  <c r="I24" i="1" s="1"/>
  <c r="M24" i="1" s="1"/>
  <c r="H76" i="1"/>
  <c r="I76" i="1" s="1"/>
  <c r="H87" i="1"/>
  <c r="I87" i="1" s="1"/>
  <c r="M87" i="1" s="1"/>
  <c r="H39" i="1"/>
  <c r="I39" i="1" s="1"/>
  <c r="M39" i="1" s="1"/>
  <c r="H86" i="1"/>
  <c r="I86" i="1" s="1"/>
  <c r="M86" i="1" s="1"/>
  <c r="H38" i="1"/>
  <c r="I38" i="1" s="1"/>
  <c r="M38" i="1" s="1"/>
  <c r="H85" i="1"/>
  <c r="I85" i="1" s="1"/>
  <c r="M85" i="1" s="1"/>
  <c r="H69" i="1"/>
  <c r="I69" i="1" s="1"/>
  <c r="M69" i="1" s="1"/>
  <c r="H53" i="1"/>
  <c r="I53" i="1" s="1"/>
  <c r="M53" i="1" s="1"/>
  <c r="H37" i="1"/>
  <c r="I37" i="1" s="1"/>
  <c r="M37" i="1" s="1"/>
  <c r="H21" i="1"/>
  <c r="I21" i="1" s="1"/>
  <c r="M21" i="1" s="1"/>
  <c r="H32" i="1"/>
  <c r="I32" i="1" s="1"/>
  <c r="H60" i="1"/>
  <c r="I60" i="1" s="1"/>
  <c r="M60" i="1" s="1"/>
  <c r="H12" i="1"/>
  <c r="I12" i="1" s="1"/>
  <c r="M12" i="1" s="1"/>
  <c r="H71" i="1"/>
  <c r="I71" i="1" s="1"/>
  <c r="M71" i="1" s="1"/>
  <c r="H55" i="1"/>
  <c r="I55" i="1" s="1"/>
  <c r="M55" i="1" s="1"/>
  <c r="H23" i="1"/>
  <c r="I23" i="1" s="1"/>
  <c r="M23" i="1" s="1"/>
  <c r="H70" i="1"/>
  <c r="I70" i="1" s="1"/>
  <c r="M70" i="1" s="1"/>
  <c r="H54" i="1"/>
  <c r="I54" i="1" s="1"/>
  <c r="M54" i="1" s="1"/>
  <c r="H22" i="1"/>
  <c r="I22" i="1" s="1"/>
  <c r="M22" i="1" s="1"/>
  <c r="H84" i="1"/>
  <c r="I84" i="1" s="1"/>
  <c r="M84" i="1" s="1"/>
  <c r="H68" i="1"/>
  <c r="I68" i="1" s="1"/>
  <c r="M68" i="1" s="1"/>
  <c r="H52" i="1"/>
  <c r="I52" i="1" s="1"/>
  <c r="M52" i="1" s="1"/>
  <c r="H36" i="1"/>
  <c r="I36" i="1" s="1"/>
  <c r="M36" i="1" s="1"/>
  <c r="H20" i="1"/>
  <c r="I20" i="1" s="1"/>
  <c r="M20" i="1" s="1"/>
  <c r="M26" i="1" l="1"/>
  <c r="M42" i="1"/>
  <c r="M74" i="1"/>
  <c r="M94" i="1"/>
  <c r="P94" i="1" s="1"/>
  <c r="M88" i="1"/>
  <c r="M90" i="1"/>
  <c r="O90" i="1" s="1"/>
  <c r="P12" i="1"/>
  <c r="P60" i="1"/>
  <c r="M62" i="1"/>
  <c r="P62" i="1" s="1"/>
  <c r="M59" i="1"/>
  <c r="O59" i="1" s="1"/>
  <c r="P53" i="1"/>
  <c r="P92" i="1"/>
  <c r="M58" i="1"/>
  <c r="P96" i="1"/>
  <c r="P40" i="1"/>
  <c r="P93" i="1"/>
  <c r="M32" i="1"/>
  <c r="M27" i="1"/>
  <c r="P14" i="1"/>
  <c r="M89" i="1"/>
  <c r="L89" i="1" s="1"/>
  <c r="U89" i="1" s="1"/>
  <c r="V89" i="1" s="1"/>
  <c r="W89" i="1" s="1"/>
  <c r="P19" i="1"/>
  <c r="M19" i="1"/>
  <c r="M76" i="1"/>
  <c r="P39" i="1"/>
  <c r="P85" i="1"/>
  <c r="P67" i="1"/>
  <c r="P46" i="1"/>
  <c r="P38" i="1"/>
  <c r="P83" i="1"/>
  <c r="P35" i="1"/>
  <c r="P20" i="1"/>
  <c r="P25" i="1"/>
  <c r="P87" i="1"/>
  <c r="P66" i="1"/>
  <c r="P43" i="1"/>
  <c r="P44" i="1"/>
  <c r="P57" i="1"/>
  <c r="P33" i="1"/>
  <c r="P45" i="1"/>
  <c r="P75" i="1"/>
  <c r="P36" i="1"/>
  <c r="P21" i="1"/>
  <c r="P63" i="1"/>
  <c r="P18" i="1"/>
  <c r="P99" i="1"/>
  <c r="P73" i="1"/>
  <c r="P51" i="1"/>
  <c r="P37" i="1"/>
  <c r="P41" i="1"/>
  <c r="P97" i="1"/>
  <c r="P79" i="1"/>
  <c r="L81" i="1"/>
  <c r="U81" i="1" s="1"/>
  <c r="V81" i="1" s="1"/>
  <c r="W81" i="1" s="1"/>
  <c r="L15" i="1"/>
  <c r="U15" i="1" s="1"/>
  <c r="V15" i="1" s="1"/>
  <c r="W15" i="1" s="1"/>
  <c r="L68" i="1"/>
  <c r="U68" i="1" s="1"/>
  <c r="V68" i="1" s="1"/>
  <c r="W68" i="1" s="1"/>
  <c r="L64" i="1"/>
  <c r="U64" i="1" s="1"/>
  <c r="V64" i="1" s="1"/>
  <c r="W64" i="1" s="1"/>
  <c r="L39" i="1"/>
  <c r="U39" i="1" s="1"/>
  <c r="V39" i="1" s="1"/>
  <c r="W39" i="1" s="1"/>
  <c r="L16" i="1"/>
  <c r="U16" i="1" s="1"/>
  <c r="V16" i="1" s="1"/>
  <c r="W16" i="1" s="1"/>
  <c r="L84" i="1"/>
  <c r="U84" i="1" s="1"/>
  <c r="V84" i="1" s="1"/>
  <c r="W84" i="1" s="1"/>
  <c r="L80" i="1"/>
  <c r="U80" i="1" s="1"/>
  <c r="V80" i="1" s="1"/>
  <c r="W80" i="1" s="1"/>
  <c r="L42" i="1"/>
  <c r="U42" i="1" s="1"/>
  <c r="V42" i="1" s="1"/>
  <c r="W42" i="1" s="1"/>
  <c r="L65" i="1"/>
  <c r="U65" i="1" s="1"/>
  <c r="V65" i="1" s="1"/>
  <c r="W65" i="1" s="1"/>
  <c r="L31" i="1"/>
  <c r="U31" i="1" s="1"/>
  <c r="V31" i="1" s="1"/>
  <c r="W31" i="1" s="1"/>
  <c r="L24" i="1"/>
  <c r="U24" i="1" s="1"/>
  <c r="V24" i="1" s="1"/>
  <c r="W24" i="1" s="1"/>
  <c r="L52" i="1"/>
  <c r="U52" i="1" s="1"/>
  <c r="V52" i="1" s="1"/>
  <c r="W52" i="1" s="1"/>
  <c r="L38" i="1"/>
  <c r="U38" i="1" s="1"/>
  <c r="V38" i="1" s="1"/>
  <c r="W38" i="1" s="1"/>
  <c r="L54" i="1"/>
  <c r="U54" i="1" s="1"/>
  <c r="V54" i="1" s="1"/>
  <c r="W54" i="1" s="1"/>
  <c r="P64" i="1"/>
  <c r="L12" i="1"/>
  <c r="U12" i="1" s="1"/>
  <c r="V12" i="1" s="1"/>
  <c r="W12" i="1" s="1"/>
  <c r="L22" i="1"/>
  <c r="U22" i="1" s="1"/>
  <c r="V22" i="1" s="1"/>
  <c r="W22" i="1" s="1"/>
  <c r="L13" i="1"/>
  <c r="U13" i="1" s="1"/>
  <c r="V13" i="1" s="1"/>
  <c r="W13" i="1" s="1"/>
  <c r="L10" i="1"/>
  <c r="U10" i="1" s="1"/>
  <c r="V10" i="1" s="1"/>
  <c r="W10" i="1" s="1"/>
  <c r="L48" i="1"/>
  <c r="U48" i="1" s="1"/>
  <c r="V48" i="1" s="1"/>
  <c r="W48" i="1" s="1"/>
  <c r="L55" i="1"/>
  <c r="U55" i="1" s="1"/>
  <c r="V55" i="1" s="1"/>
  <c r="W55" i="1" s="1"/>
  <c r="L72" i="1"/>
  <c r="U72" i="1" s="1"/>
  <c r="V72" i="1" s="1"/>
  <c r="W72" i="1" s="1"/>
  <c r="P54" i="1"/>
  <c r="P65" i="1"/>
  <c r="L70" i="1"/>
  <c r="U70" i="1" s="1"/>
  <c r="V70" i="1" s="1"/>
  <c r="W70" i="1" s="1"/>
  <c r="P48" i="1"/>
  <c r="L28" i="1"/>
  <c r="U28" i="1" s="1"/>
  <c r="V28" i="1" s="1"/>
  <c r="W28" i="1" s="1"/>
  <c r="P15" i="1"/>
  <c r="L86" i="1"/>
  <c r="U86" i="1" s="1"/>
  <c r="V86" i="1" s="1"/>
  <c r="W86" i="1" s="1"/>
  <c r="L49" i="1"/>
  <c r="U49" i="1" s="1"/>
  <c r="V49" i="1" s="1"/>
  <c r="W49" i="1" s="1"/>
  <c r="L97" i="1"/>
  <c r="U97" i="1" s="1"/>
  <c r="V97" i="1" s="1"/>
  <c r="W97" i="1" s="1"/>
  <c r="L76" i="1"/>
  <c r="U76" i="1" s="1"/>
  <c r="V76" i="1" s="1"/>
  <c r="W76" i="1" s="1"/>
  <c r="L99" i="1"/>
  <c r="U99" i="1" s="1"/>
  <c r="V99" i="1" s="1"/>
  <c r="W99" i="1" s="1"/>
  <c r="P68" i="1"/>
  <c r="P84" i="1"/>
  <c r="L77" i="1"/>
  <c r="U77" i="1" s="1"/>
  <c r="V77" i="1" s="1"/>
  <c r="W77" i="1" s="1"/>
  <c r="L34" i="1"/>
  <c r="U34" i="1" s="1"/>
  <c r="V34" i="1" s="1"/>
  <c r="W34" i="1" s="1"/>
  <c r="L11" i="1"/>
  <c r="U11" i="1" s="1"/>
  <c r="V11" i="1" s="1"/>
  <c r="W11" i="1" s="1"/>
  <c r="L82" i="1"/>
  <c r="U82" i="1" s="1"/>
  <c r="V82" i="1" s="1"/>
  <c r="W82" i="1" s="1"/>
  <c r="P34" i="1"/>
  <c r="P22" i="1"/>
  <c r="L67" i="1"/>
  <c r="U67" i="1" s="1"/>
  <c r="V67" i="1" s="1"/>
  <c r="W67" i="1" s="1"/>
  <c r="L92" i="1"/>
  <c r="U92" i="1" s="1"/>
  <c r="V92" i="1" s="1"/>
  <c r="W92" i="1" s="1"/>
  <c r="L63" i="1"/>
  <c r="U63" i="1" s="1"/>
  <c r="V63" i="1" s="1"/>
  <c r="W63" i="1" s="1"/>
  <c r="L79" i="1"/>
  <c r="U79" i="1" s="1"/>
  <c r="V79" i="1" s="1"/>
  <c r="W79" i="1" s="1"/>
  <c r="L29" i="1"/>
  <c r="U29" i="1" s="1"/>
  <c r="V29" i="1" s="1"/>
  <c r="W29" i="1" s="1"/>
  <c r="L23" i="1"/>
  <c r="U23" i="1" s="1"/>
  <c r="V23" i="1" s="1"/>
  <c r="W23" i="1" s="1"/>
  <c r="L17" i="1"/>
  <c r="U17" i="1" s="1"/>
  <c r="V17" i="1" s="1"/>
  <c r="W17" i="1" s="1"/>
  <c r="L56" i="1"/>
  <c r="U56" i="1" s="1"/>
  <c r="V56" i="1" s="1"/>
  <c r="W56" i="1" s="1"/>
  <c r="L50" i="1"/>
  <c r="U50" i="1" s="1"/>
  <c r="V50" i="1" s="1"/>
  <c r="W50" i="1" s="1"/>
  <c r="L66" i="1"/>
  <c r="U66" i="1" s="1"/>
  <c r="V66" i="1" s="1"/>
  <c r="W66" i="1" s="1"/>
  <c r="P11" i="1"/>
  <c r="L73" i="1"/>
  <c r="U73" i="1" s="1"/>
  <c r="V73" i="1" s="1"/>
  <c r="W73" i="1" s="1"/>
  <c r="L62" i="1"/>
  <c r="U62" i="1" s="1"/>
  <c r="V62" i="1" s="1"/>
  <c r="W62" i="1" s="1"/>
  <c r="L98" i="1"/>
  <c r="U98" i="1" s="1"/>
  <c r="V98" i="1" s="1"/>
  <c r="W98" i="1" s="1"/>
  <c r="P28" i="1"/>
  <c r="P23" i="1"/>
  <c r="P50" i="1"/>
  <c r="P13" i="1"/>
  <c r="P72" i="1"/>
  <c r="L91" i="1"/>
  <c r="U91" i="1" s="1"/>
  <c r="V91" i="1" s="1"/>
  <c r="W91" i="1" s="1"/>
  <c r="L57" i="1"/>
  <c r="U57" i="1" s="1"/>
  <c r="V57" i="1" s="1"/>
  <c r="W57" i="1" s="1"/>
  <c r="L47" i="1"/>
  <c r="U47" i="1" s="1"/>
  <c r="V47" i="1" s="1"/>
  <c r="W47" i="1" s="1"/>
  <c r="P52" i="1"/>
  <c r="P47" i="1"/>
  <c r="L87" i="1"/>
  <c r="U87" i="1" s="1"/>
  <c r="V87" i="1" s="1"/>
  <c r="W87" i="1" s="1"/>
  <c r="L33" i="1"/>
  <c r="U33" i="1" s="1"/>
  <c r="V33" i="1" s="1"/>
  <c r="W33" i="1" s="1"/>
  <c r="L26" i="1"/>
  <c r="U26" i="1" s="1"/>
  <c r="V26" i="1" s="1"/>
  <c r="W26" i="1" s="1"/>
  <c r="L61" i="1"/>
  <c r="U61" i="1" s="1"/>
  <c r="V61" i="1" s="1"/>
  <c r="W61" i="1" s="1"/>
  <c r="L71" i="1"/>
  <c r="U71" i="1" s="1"/>
  <c r="V71" i="1" s="1"/>
  <c r="W71" i="1" s="1"/>
  <c r="L93" i="1"/>
  <c r="U93" i="1" s="1"/>
  <c r="V93" i="1" s="1"/>
  <c r="W93" i="1" s="1"/>
  <c r="P17" i="1"/>
  <c r="P77" i="1"/>
  <c r="L60" i="1"/>
  <c r="U60" i="1" s="1"/>
  <c r="V60" i="1" s="1"/>
  <c r="W60" i="1" s="1"/>
  <c r="L32" i="1"/>
  <c r="U32" i="1" s="1"/>
  <c r="V32" i="1" s="1"/>
  <c r="W32" i="1" s="1"/>
  <c r="L30" i="1"/>
  <c r="U30" i="1" s="1"/>
  <c r="V30" i="1" s="1"/>
  <c r="W30" i="1" s="1"/>
  <c r="L21" i="1"/>
  <c r="U21" i="1" s="1"/>
  <c r="V21" i="1" s="1"/>
  <c r="W21" i="1" s="1"/>
  <c r="L27" i="1"/>
  <c r="U27" i="1" s="1"/>
  <c r="V27" i="1" s="1"/>
  <c r="W27" i="1" s="1"/>
  <c r="L43" i="1"/>
  <c r="U43" i="1" s="1"/>
  <c r="V43" i="1" s="1"/>
  <c r="W43" i="1" s="1"/>
  <c r="L20" i="1"/>
  <c r="U20" i="1" s="1"/>
  <c r="V20" i="1" s="1"/>
  <c r="W20" i="1" s="1"/>
  <c r="L53" i="1"/>
  <c r="U53" i="1" s="1"/>
  <c r="V53" i="1" s="1"/>
  <c r="W53" i="1" s="1"/>
  <c r="L78" i="1"/>
  <c r="U78" i="1" s="1"/>
  <c r="V78" i="1" s="1"/>
  <c r="W78" i="1" s="1"/>
  <c r="L19" i="1"/>
  <c r="U19" i="1" s="1"/>
  <c r="V19" i="1" s="1"/>
  <c r="W19" i="1" s="1"/>
  <c r="P86" i="1"/>
  <c r="L85" i="1"/>
  <c r="U85" i="1" s="1"/>
  <c r="V85" i="1" s="1"/>
  <c r="W85" i="1" s="1"/>
  <c r="L83" i="1"/>
  <c r="U83" i="1" s="1"/>
  <c r="V83" i="1" s="1"/>
  <c r="W83" i="1" s="1"/>
  <c r="L35" i="1"/>
  <c r="U35" i="1" s="1"/>
  <c r="V35" i="1" s="1"/>
  <c r="W35" i="1" s="1"/>
  <c r="P49" i="1"/>
  <c r="L95" i="1"/>
  <c r="U95" i="1" s="1"/>
  <c r="V95" i="1" s="1"/>
  <c r="W95" i="1" s="1"/>
  <c r="L45" i="1"/>
  <c r="U45" i="1" s="1"/>
  <c r="V45" i="1" s="1"/>
  <c r="W45" i="1" s="1"/>
  <c r="P70" i="1"/>
  <c r="L40" i="1"/>
  <c r="U40" i="1" s="1"/>
  <c r="V40" i="1" s="1"/>
  <c r="W40" i="1" s="1"/>
  <c r="L96" i="1"/>
  <c r="U96" i="1" s="1"/>
  <c r="V96" i="1" s="1"/>
  <c r="W96" i="1" s="1"/>
  <c r="P80" i="1"/>
  <c r="L18" i="1"/>
  <c r="U18" i="1" s="1"/>
  <c r="V18" i="1" s="1"/>
  <c r="W18" i="1" s="1"/>
  <c r="P55" i="1"/>
  <c r="L14" i="1"/>
  <c r="U14" i="1" s="1"/>
  <c r="V14" i="1" s="1"/>
  <c r="W14" i="1" s="1"/>
  <c r="L25" i="1"/>
  <c r="U25" i="1" s="1"/>
  <c r="V25" i="1" s="1"/>
  <c r="W25" i="1" s="1"/>
  <c r="P81" i="1"/>
  <c r="P30" i="1"/>
  <c r="P24" i="1"/>
  <c r="L41" i="1"/>
  <c r="U41" i="1" s="1"/>
  <c r="V41" i="1" s="1"/>
  <c r="W41" i="1" s="1"/>
  <c r="L46" i="1"/>
  <c r="U46" i="1" s="1"/>
  <c r="V46" i="1" s="1"/>
  <c r="W46" i="1" s="1"/>
  <c r="L37" i="1"/>
  <c r="U37" i="1" s="1"/>
  <c r="V37" i="1" s="1"/>
  <c r="W37" i="1" s="1"/>
  <c r="L36" i="1"/>
  <c r="U36" i="1" s="1"/>
  <c r="V36" i="1" s="1"/>
  <c r="W36" i="1" s="1"/>
  <c r="L69" i="1"/>
  <c r="U69" i="1" s="1"/>
  <c r="V69" i="1" s="1"/>
  <c r="W69" i="1" s="1"/>
  <c r="L44" i="1"/>
  <c r="U44" i="1" s="1"/>
  <c r="V44" i="1" s="1"/>
  <c r="W44" i="1" s="1"/>
  <c r="L75" i="1"/>
  <c r="U75" i="1" s="1"/>
  <c r="V75" i="1" s="1"/>
  <c r="W75" i="1" s="1"/>
  <c r="L51" i="1"/>
  <c r="U51" i="1" s="1"/>
  <c r="V51" i="1" s="1"/>
  <c r="W51" i="1" s="1"/>
  <c r="P31" i="1"/>
  <c r="P82" i="1"/>
  <c r="P10" i="1"/>
  <c r="P91" i="1"/>
  <c r="P78" i="1"/>
  <c r="P98" i="1"/>
  <c r="P95" i="1"/>
  <c r="P56" i="1"/>
  <c r="O82" i="1"/>
  <c r="O43" i="1"/>
  <c r="O83" i="1"/>
  <c r="O32" i="1"/>
  <c r="O27" i="1"/>
  <c r="O89" i="1"/>
  <c r="O51" i="1"/>
  <c r="O67" i="1"/>
  <c r="O35" i="1"/>
  <c r="O11" i="1"/>
  <c r="O98" i="1"/>
  <c r="O44" i="1"/>
  <c r="O31" i="1"/>
  <c r="O33" i="1"/>
  <c r="O66" i="1"/>
  <c r="O62" i="1"/>
  <c r="O19" i="1"/>
  <c r="O65" i="1"/>
  <c r="O68" i="1"/>
  <c r="O81" i="1"/>
  <c r="O49" i="1"/>
  <c r="O13" i="1"/>
  <c r="O10" i="1"/>
  <c r="O45" i="1"/>
  <c r="O48" i="1"/>
  <c r="O99" i="1"/>
  <c r="O46" i="1"/>
  <c r="O53" i="1"/>
  <c r="O94" i="1"/>
  <c r="O15" i="1"/>
  <c r="O84" i="1"/>
  <c r="O64" i="1"/>
  <c r="O80" i="1"/>
  <c r="O87" i="1"/>
  <c r="O70" i="1"/>
  <c r="O40" i="1"/>
  <c r="O96" i="1"/>
  <c r="O17" i="1"/>
  <c r="O25" i="1"/>
  <c r="O41" i="1"/>
  <c r="O78" i="1"/>
  <c r="O69" i="1"/>
  <c r="O91" i="1"/>
  <c r="O38" i="1"/>
  <c r="O86" i="1"/>
  <c r="O22" i="1"/>
  <c r="O54" i="1"/>
  <c r="O79" i="1"/>
  <c r="O95" i="1"/>
  <c r="O23" i="1"/>
  <c r="O55" i="1"/>
  <c r="O56" i="1"/>
  <c r="O58" i="1"/>
  <c r="O77" i="1"/>
  <c r="O18" i="1"/>
  <c r="O21" i="1"/>
  <c r="O73" i="1"/>
  <c r="O20" i="1"/>
  <c r="O75" i="1"/>
  <c r="O52" i="1"/>
  <c r="O28" i="1"/>
  <c r="O92" i="1"/>
  <c r="O39" i="1"/>
  <c r="O16" i="1"/>
  <c r="O26" i="1"/>
  <c r="O61" i="1"/>
  <c r="O74" i="1"/>
  <c r="O34" i="1"/>
  <c r="O30" i="1"/>
  <c r="O37" i="1"/>
  <c r="O36" i="1"/>
  <c r="O85" i="1"/>
  <c r="O57" i="1"/>
  <c r="O47" i="1"/>
  <c r="O63" i="1"/>
  <c r="O97" i="1"/>
  <c r="O29" i="1"/>
  <c r="O24" i="1"/>
  <c r="O42" i="1"/>
  <c r="O71" i="1"/>
  <c r="O12" i="1"/>
  <c r="O72" i="1"/>
  <c r="O93" i="1"/>
  <c r="O60" i="1"/>
  <c r="O14" i="1"/>
  <c r="O50" i="1"/>
  <c r="K9" i="1"/>
  <c r="P58" i="1" l="1"/>
  <c r="P76" i="1"/>
  <c r="L59" i="1"/>
  <c r="U59" i="1" s="1"/>
  <c r="V59" i="1" s="1"/>
  <c r="W59" i="1" s="1"/>
  <c r="P32" i="1"/>
  <c r="P89" i="1"/>
  <c r="O76" i="1"/>
  <c r="P90" i="1"/>
  <c r="P74" i="1"/>
  <c r="P27" i="1"/>
  <c r="P88" i="1"/>
  <c r="L88" i="1"/>
  <c r="U88" i="1" s="1"/>
  <c r="V88" i="1" s="1"/>
  <c r="W88" i="1" s="1"/>
  <c r="L90" i="1"/>
  <c r="U90" i="1" s="1"/>
  <c r="V90" i="1" s="1"/>
  <c r="W90" i="1" s="1"/>
  <c r="P59" i="1"/>
  <c r="L58" i="1"/>
  <c r="U58" i="1" s="1"/>
  <c r="V58" i="1" s="1"/>
  <c r="W58" i="1" s="1"/>
  <c r="P42" i="1"/>
  <c r="L74" i="1"/>
  <c r="U74" i="1" s="1"/>
  <c r="V74" i="1" s="1"/>
  <c r="W74" i="1" s="1"/>
  <c r="O88" i="1"/>
  <c r="L94" i="1"/>
  <c r="U94" i="1" s="1"/>
  <c r="V94" i="1" s="1"/>
  <c r="W94" i="1" s="1"/>
  <c r="P26" i="1"/>
  <c r="J35" i="1"/>
  <c r="K35" i="1" s="1"/>
  <c r="J60" i="1"/>
  <c r="K60" i="1" s="1"/>
  <c r="J12" i="1"/>
  <c r="K12" i="1" s="1"/>
  <c r="J22" i="1"/>
  <c r="K22" i="1" s="1"/>
  <c r="J98" i="1"/>
  <c r="K98" i="1" s="1"/>
  <c r="J51" i="1"/>
  <c r="K51" i="1" s="1"/>
  <c r="J85" i="1"/>
  <c r="K85" i="1" s="1"/>
  <c r="J40" i="1"/>
  <c r="K40" i="1" s="1"/>
  <c r="J99" i="1"/>
  <c r="K99" i="1" s="1"/>
  <c r="J89" i="1"/>
  <c r="K89" i="1" s="1"/>
  <c r="J54" i="1"/>
  <c r="K54" i="1" s="1"/>
  <c r="J63" i="1"/>
  <c r="K63" i="1" s="1"/>
  <c r="J30" i="1"/>
  <c r="K30" i="1" s="1"/>
  <c r="J33" i="1"/>
  <c r="K33" i="1" s="1"/>
  <c r="J47" i="1"/>
  <c r="K47" i="1" s="1"/>
  <c r="J10" i="1"/>
  <c r="K10" i="1" s="1"/>
  <c r="J20" i="1"/>
  <c r="K20" i="1" s="1"/>
  <c r="J58" i="1"/>
  <c r="K58" i="1" s="1"/>
  <c r="J81" i="1"/>
  <c r="K81" i="1" s="1"/>
  <c r="J39" i="1"/>
  <c r="K39" i="1" s="1"/>
  <c r="J96" i="1"/>
  <c r="K96" i="1" s="1"/>
  <c r="J11" i="1"/>
  <c r="K11" i="1" s="1"/>
  <c r="J95" i="1"/>
  <c r="K95" i="1" s="1"/>
  <c r="J73" i="1"/>
  <c r="K73" i="1" s="1"/>
  <c r="J87" i="1"/>
  <c r="K87" i="1" s="1"/>
  <c r="J44" i="1"/>
  <c r="K44" i="1" s="1"/>
  <c r="J37" i="1"/>
  <c r="K37" i="1" s="1"/>
  <c r="J69" i="1"/>
  <c r="K69" i="1" s="1"/>
  <c r="J92" i="1"/>
  <c r="K92" i="1" s="1"/>
  <c r="J36" i="1"/>
  <c r="K36" i="1" s="1"/>
  <c r="J68" i="1"/>
  <c r="K68" i="1" s="1"/>
  <c r="J45" i="1"/>
  <c r="K45" i="1" s="1"/>
  <c r="J84" i="1"/>
  <c r="K84" i="1" s="1"/>
  <c r="J91" i="1"/>
  <c r="K91" i="1" s="1"/>
  <c r="J65" i="1"/>
  <c r="K65" i="1" s="1"/>
  <c r="J80" i="1"/>
  <c r="K80" i="1" s="1"/>
  <c r="J23" i="1"/>
  <c r="K23" i="1" s="1"/>
  <c r="J46" i="1"/>
  <c r="K46" i="1" s="1"/>
  <c r="J93" i="1"/>
  <c r="K93" i="1" s="1"/>
  <c r="J56" i="1"/>
  <c r="K56" i="1" s="1"/>
  <c r="J16" i="1"/>
  <c r="K16" i="1" s="1"/>
  <c r="J31" i="1"/>
  <c r="K31" i="1" s="1"/>
  <c r="J59" i="1"/>
  <c r="K59" i="1" s="1"/>
  <c r="J90" i="1"/>
  <c r="K90" i="1" s="1"/>
  <c r="J66" i="1"/>
  <c r="K66" i="1" s="1"/>
  <c r="J64" i="1"/>
  <c r="K64" i="1" s="1"/>
  <c r="J38" i="1"/>
  <c r="K38" i="1" s="1"/>
  <c r="J62" i="1"/>
  <c r="K62" i="1" s="1"/>
  <c r="J94" i="1"/>
  <c r="K94" i="1" s="1"/>
  <c r="J32" i="1"/>
  <c r="K32" i="1" s="1"/>
  <c r="J75" i="1"/>
  <c r="K75" i="1" s="1"/>
  <c r="J83" i="1"/>
  <c r="K83" i="1" s="1"/>
  <c r="J49" i="1"/>
  <c r="K49" i="1" s="1"/>
  <c r="J21" i="1"/>
  <c r="K21" i="1" s="1"/>
  <c r="J48" i="1"/>
  <c r="K48" i="1" s="1"/>
  <c r="J17" i="1"/>
  <c r="K17" i="1" s="1"/>
  <c r="J70" i="1"/>
  <c r="K70" i="1" s="1"/>
  <c r="J57" i="1"/>
  <c r="K57" i="1" s="1"/>
  <c r="J26" i="1"/>
  <c r="K26" i="1" s="1"/>
  <c r="J18" i="1"/>
  <c r="K18" i="1" s="1"/>
  <c r="J24" i="1"/>
  <c r="K24" i="1" s="1"/>
  <c r="J34" i="1"/>
  <c r="K34" i="1" s="1"/>
  <c r="J77" i="1"/>
  <c r="K77" i="1" s="1"/>
  <c r="J27" i="1"/>
  <c r="K27" i="1" s="1"/>
  <c r="J42" i="1"/>
  <c r="K42" i="1" s="1"/>
  <c r="J79" i="1"/>
  <c r="K79" i="1" s="1"/>
  <c r="J25" i="1"/>
  <c r="K25" i="1" s="1"/>
  <c r="J53" i="1"/>
  <c r="K53" i="1" s="1"/>
  <c r="J71" i="1"/>
  <c r="K71" i="1" s="1"/>
  <c r="J67" i="1"/>
  <c r="K67" i="1" s="1"/>
  <c r="J61" i="1"/>
  <c r="K61" i="1" s="1"/>
  <c r="J43" i="1"/>
  <c r="K43" i="1" s="1"/>
  <c r="J29" i="1"/>
  <c r="K29" i="1" s="1"/>
  <c r="J50" i="1"/>
  <c r="K50" i="1" s="1"/>
  <c r="J88" i="1"/>
  <c r="K88" i="1" s="1"/>
  <c r="J76" i="1"/>
  <c r="K76" i="1" s="1"/>
  <c r="J14" i="1"/>
  <c r="K14" i="1" s="1"/>
  <c r="J78" i="1"/>
  <c r="K78" i="1" s="1"/>
  <c r="J13" i="1"/>
  <c r="K13" i="1" s="1"/>
  <c r="J15" i="1"/>
  <c r="K15" i="1" s="1"/>
  <c r="J82" i="1"/>
  <c r="K82" i="1" s="1"/>
  <c r="J86" i="1"/>
  <c r="K86" i="1" s="1"/>
  <c r="J28" i="1"/>
  <c r="K28" i="1" s="1"/>
  <c r="J52" i="1"/>
  <c r="K52" i="1" s="1"/>
  <c r="J74" i="1"/>
  <c r="K74" i="1" s="1"/>
  <c r="J19" i="1"/>
  <c r="K19" i="1" s="1"/>
  <c r="J41" i="1"/>
  <c r="K41" i="1" s="1"/>
  <c r="J72" i="1"/>
  <c r="K72" i="1" s="1"/>
  <c r="J55" i="1"/>
  <c r="K55" i="1" s="1"/>
  <c r="J97" i="1"/>
  <c r="K97" i="1" s="1"/>
</calcChain>
</file>

<file path=xl/sharedStrings.xml><?xml version="1.0" encoding="utf-8"?>
<sst xmlns="http://schemas.openxmlformats.org/spreadsheetml/2006/main" count="60" uniqueCount="48">
  <si>
    <t>Baro</t>
  </si>
  <si>
    <t>Humidity</t>
  </si>
  <si>
    <t>mBar</t>
  </si>
  <si>
    <t>%</t>
  </si>
  <si>
    <t>Deg C</t>
  </si>
  <si>
    <t>Fuel Flow Rate</t>
  </si>
  <si>
    <t>Lambda</t>
  </si>
  <si>
    <t>Newtons</t>
  </si>
  <si>
    <t>rpm</t>
  </si>
  <si>
    <t>l/min</t>
  </si>
  <si>
    <t>Torque</t>
  </si>
  <si>
    <t>N/m</t>
  </si>
  <si>
    <t>watts</t>
  </si>
  <si>
    <t>mm</t>
  </si>
  <si>
    <t>m</t>
  </si>
  <si>
    <t>Kw</t>
  </si>
  <si>
    <t>Dyno Speed (N)</t>
  </si>
  <si>
    <t>Load (W)</t>
  </si>
  <si>
    <t>Arm length (R)</t>
  </si>
  <si>
    <t>Stroke (L)</t>
  </si>
  <si>
    <t xml:space="preserve">Bore </t>
  </si>
  <si>
    <t>Area (A)</t>
  </si>
  <si>
    <r>
      <t>No</t>
    </r>
    <r>
      <rPr>
        <b/>
        <sz val="8"/>
        <color theme="1"/>
        <rFont val="Calibri"/>
        <family val="2"/>
      </rPr>
      <t>#</t>
    </r>
    <r>
      <rPr>
        <b/>
        <sz val="11"/>
        <color theme="1"/>
        <rFont val="Calibri"/>
        <family val="2"/>
        <scheme val="minor"/>
      </rPr>
      <t xml:space="preserve"> of cylinders (n)</t>
    </r>
  </si>
  <si>
    <t>Kelvin</t>
  </si>
  <si>
    <t>Ambient temp (Ta)</t>
  </si>
  <si>
    <t>Bar (Pa)</t>
  </si>
  <si>
    <t>Brake power (BP)</t>
  </si>
  <si>
    <t>BMEP</t>
  </si>
  <si>
    <t>Brake Thermal Eff</t>
  </si>
  <si>
    <t>Corrected Brake power (BcP)</t>
  </si>
  <si>
    <t>BcP SFC</t>
  </si>
  <si>
    <t xml:space="preserve">kg/kW.h </t>
  </si>
  <si>
    <t>Kg/h</t>
  </si>
  <si>
    <t>Fuel energy</t>
  </si>
  <si>
    <t>Mechanical energy</t>
  </si>
  <si>
    <t>kJ/Kg</t>
  </si>
  <si>
    <t>Calorific value of fuel (cv)</t>
  </si>
  <si>
    <t xml:space="preserve"> (Fuel mass)*CV</t>
  </si>
  <si>
    <t>J</t>
  </si>
  <si>
    <t>MJ</t>
  </si>
  <si>
    <t>Fuel mass</t>
  </si>
  <si>
    <t>Watts</t>
  </si>
  <si>
    <t>Mg</t>
  </si>
  <si>
    <t>Engine efficiency</t>
  </si>
  <si>
    <t>J/kg</t>
  </si>
  <si>
    <t>(Test to prove BSFC )</t>
  </si>
  <si>
    <t>(Mech energy/Fuel energy)</t>
  </si>
  <si>
    <t>Kg/s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</si>
</sst>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/>
    <xf numFmtId="0" fontId="1" fillId="0" borderId="0" xfId="0" applyFont="1"/>
    <xf numFmtId="10" fontId="0" fillId="0" borderId="0" xfId="0" applyNumberFormat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0" fontId="0" fillId="0" borderId="8" xfId="0" applyNumberFormat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2" fontId="0" fillId="0" borderId="4" xfId="0" applyNumberFormat="1" applyBorder="1"/>
    <xf numFmtId="2" fontId="0" fillId="0" borderId="6" xfId="0" applyNumberFormat="1" applyBorder="1"/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0" fillId="4" borderId="3" xfId="0" applyFill="1" applyBorder="1"/>
    <xf numFmtId="0" fontId="0" fillId="4" borderId="4" xfId="0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4" borderId="8" xfId="0" applyFill="1" applyBorder="1"/>
    <xf numFmtId="165" fontId="0" fillId="0" borderId="0" xfId="0" applyNumberFormat="1" applyAlignment="1">
      <alignment horizontal="center"/>
    </xf>
    <xf numFmtId="165" fontId="0" fillId="0" borderId="10" xfId="0" applyNumberFormat="1" applyBorder="1" applyAlignment="1">
      <alignment horizontal="center"/>
    </xf>
    <xf numFmtId="10" fontId="0" fillId="0" borderId="7" xfId="0" applyNumberForma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0" fillId="2" borderId="10" xfId="0" applyFill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top"/>
    </xf>
    <xf numFmtId="0" fontId="1" fillId="4" borderId="7" xfId="0" applyFont="1" applyFill="1" applyBorder="1" applyAlignment="1">
      <alignment vertical="top"/>
    </xf>
    <xf numFmtId="2" fontId="0" fillId="0" borderId="7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top"/>
    </xf>
    <xf numFmtId="0" fontId="1" fillId="4" borderId="2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RPM</a:t>
            </a:r>
            <a:r>
              <a:rPr lang="en-GB" baseline="0"/>
              <a:t> vs SFC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RPM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4C-4F7D-9DD4-8019AB684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211391"/>
        <c:axId val="383052447"/>
      </c:barChart>
      <c:lineChart>
        <c:grouping val="standard"/>
        <c:varyColors val="0"/>
        <c:ser>
          <c:idx val="1"/>
          <c:order val="1"/>
          <c:tx>
            <c:v>SFC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'GrE HnD BsC'!$O$9:$O$99</c:f>
              <c:numCache>
                <c:formatCode>0.000</c:formatCode>
                <c:ptCount val="91"/>
                <c:pt idx="0">
                  <c:v>0.36024314763826909</c:v>
                </c:pt>
                <c:pt idx="1">
                  <c:v>0.35118393010552429</c:v>
                </c:pt>
                <c:pt idx="2">
                  <c:v>0.33816968604256664</c:v>
                </c:pt>
                <c:pt idx="3">
                  <c:v>0.31792220964543666</c:v>
                </c:pt>
                <c:pt idx="4">
                  <c:v>0.30665738526976466</c:v>
                </c:pt>
                <c:pt idx="5">
                  <c:v>0.30745801370013981</c:v>
                </c:pt>
                <c:pt idx="6">
                  <c:v>0.29047567795248669</c:v>
                </c:pt>
                <c:pt idx="7">
                  <c:v>0.27602073449897147</c:v>
                </c:pt>
                <c:pt idx="8">
                  <c:v>0.27316582895923985</c:v>
                </c:pt>
                <c:pt idx="9">
                  <c:v>0.26403601384462355</c:v>
                </c:pt>
                <c:pt idx="10">
                  <c:v>0.26439294304801175</c:v>
                </c:pt>
                <c:pt idx="11">
                  <c:v>0.26716263866355927</c:v>
                </c:pt>
                <c:pt idx="12">
                  <c:v>0.2647763114996286</c:v>
                </c:pt>
                <c:pt idx="13">
                  <c:v>0.26371306608307082</c:v>
                </c:pt>
                <c:pt idx="14">
                  <c:v>0.25957987888669554</c:v>
                </c:pt>
                <c:pt idx="15">
                  <c:v>0.25927648201598624</c:v>
                </c:pt>
                <c:pt idx="16">
                  <c:v>0.26574624603574587</c:v>
                </c:pt>
                <c:pt idx="17">
                  <c:v>0.26924920318102674</c:v>
                </c:pt>
                <c:pt idx="18">
                  <c:v>0.26919949025398715</c:v>
                </c:pt>
                <c:pt idx="19">
                  <c:v>0.26750165282765714</c:v>
                </c:pt>
                <c:pt idx="20">
                  <c:v>0.26894341830749607</c:v>
                </c:pt>
                <c:pt idx="21">
                  <c:v>0.26569412064058656</c:v>
                </c:pt>
                <c:pt idx="22">
                  <c:v>0.26351557986524843</c:v>
                </c:pt>
                <c:pt idx="23">
                  <c:v>0.26205838679246868</c:v>
                </c:pt>
                <c:pt idx="24">
                  <c:v>0.26176891806496067</c:v>
                </c:pt>
                <c:pt idx="25">
                  <c:v>0.2603251250994395</c:v>
                </c:pt>
                <c:pt idx="26">
                  <c:v>0.26040148564639848</c:v>
                </c:pt>
                <c:pt idx="27">
                  <c:v>0.26313998456929372</c:v>
                </c:pt>
                <c:pt idx="28">
                  <c:v>0.26455309537155203</c:v>
                </c:pt>
                <c:pt idx="29">
                  <c:v>0.26272813640460507</c:v>
                </c:pt>
                <c:pt idx="30">
                  <c:v>0.26424563282106067</c:v>
                </c:pt>
                <c:pt idx="31">
                  <c:v>0.26435003537965834</c:v>
                </c:pt>
                <c:pt idx="32">
                  <c:v>0.26812209477856136</c:v>
                </c:pt>
                <c:pt idx="33">
                  <c:v>0.26905514799857227</c:v>
                </c:pt>
                <c:pt idx="34">
                  <c:v>0.27101710277353619</c:v>
                </c:pt>
                <c:pt idx="35">
                  <c:v>0.27396102181486159</c:v>
                </c:pt>
                <c:pt idx="36">
                  <c:v>0.27207997165189574</c:v>
                </c:pt>
                <c:pt idx="37">
                  <c:v>0.27249566483870025</c:v>
                </c:pt>
                <c:pt idx="38">
                  <c:v>0.27676928794995309</c:v>
                </c:pt>
                <c:pt idx="39">
                  <c:v>0.28037214732839166</c:v>
                </c:pt>
                <c:pt idx="40">
                  <c:v>0.28523425803867591</c:v>
                </c:pt>
                <c:pt idx="41">
                  <c:v>0.29190310738541925</c:v>
                </c:pt>
                <c:pt idx="42">
                  <c:v>0.29276782422373743</c:v>
                </c:pt>
                <c:pt idx="43">
                  <c:v>0.29702022731626077</c:v>
                </c:pt>
                <c:pt idx="44">
                  <c:v>0.29557421823576119</c:v>
                </c:pt>
                <c:pt idx="45">
                  <c:v>0.29723552052174768</c:v>
                </c:pt>
                <c:pt idx="46">
                  <c:v>0.29401788252320221</c:v>
                </c:pt>
                <c:pt idx="47">
                  <c:v>0.29216640698657759</c:v>
                </c:pt>
                <c:pt idx="48">
                  <c:v>0.29324596922292823</c:v>
                </c:pt>
                <c:pt idx="49">
                  <c:v>0.29000029022141188</c:v>
                </c:pt>
                <c:pt idx="50">
                  <c:v>0.29311392291477506</c:v>
                </c:pt>
                <c:pt idx="51">
                  <c:v>0.29133198094163731</c:v>
                </c:pt>
                <c:pt idx="52">
                  <c:v>0.2988564300622098</c:v>
                </c:pt>
                <c:pt idx="53">
                  <c:v>0.2978894729257876</c:v>
                </c:pt>
                <c:pt idx="54">
                  <c:v>0.30210724674484035</c:v>
                </c:pt>
                <c:pt idx="55">
                  <c:v>0.2989276951130504</c:v>
                </c:pt>
                <c:pt idx="56">
                  <c:v>0.30029403742562516</c:v>
                </c:pt>
                <c:pt idx="57">
                  <c:v>0.30334756284958114</c:v>
                </c:pt>
                <c:pt idx="58">
                  <c:v>0.30308280125821013</c:v>
                </c:pt>
                <c:pt idx="59">
                  <c:v>0.3092476169612523</c:v>
                </c:pt>
                <c:pt idx="60">
                  <c:v>0.31023831574146743</c:v>
                </c:pt>
                <c:pt idx="61">
                  <c:v>0.31246086309418986</c:v>
                </c:pt>
                <c:pt idx="62">
                  <c:v>0.31405662642452292</c:v>
                </c:pt>
                <c:pt idx="63">
                  <c:v>0.31721978125145422</c:v>
                </c:pt>
                <c:pt idx="64">
                  <c:v>0.31697021745357479</c:v>
                </c:pt>
                <c:pt idx="65">
                  <c:v>0.31809228855477722</c:v>
                </c:pt>
                <c:pt idx="66">
                  <c:v>0.32153385353329156</c:v>
                </c:pt>
                <c:pt idx="67">
                  <c:v>0.32294598075587161</c:v>
                </c:pt>
                <c:pt idx="68">
                  <c:v>0.3229730106208083</c:v>
                </c:pt>
                <c:pt idx="69">
                  <c:v>0.31974695650221968</c:v>
                </c:pt>
                <c:pt idx="70">
                  <c:v>0.32275927768662271</c:v>
                </c:pt>
                <c:pt idx="71">
                  <c:v>0.32256307263174183</c:v>
                </c:pt>
                <c:pt idx="72">
                  <c:v>0.32388895244978749</c:v>
                </c:pt>
                <c:pt idx="73">
                  <c:v>0.32484321974107294</c:v>
                </c:pt>
                <c:pt idx="74">
                  <c:v>0.32471891496797373</c:v>
                </c:pt>
                <c:pt idx="75">
                  <c:v>0.32940948496921196</c:v>
                </c:pt>
                <c:pt idx="76">
                  <c:v>0.33047666150535071</c:v>
                </c:pt>
                <c:pt idx="77">
                  <c:v>0.33395483703703582</c:v>
                </c:pt>
                <c:pt idx="78">
                  <c:v>0.33773730946066827</c:v>
                </c:pt>
                <c:pt idx="79">
                  <c:v>0.33933794935178807</c:v>
                </c:pt>
                <c:pt idx="80">
                  <c:v>0.3402869767993883</c:v>
                </c:pt>
                <c:pt idx="81">
                  <c:v>0.34419397059063755</c:v>
                </c:pt>
                <c:pt idx="82">
                  <c:v>0.34671596437900121</c:v>
                </c:pt>
                <c:pt idx="83">
                  <c:v>0.35088268712348647</c:v>
                </c:pt>
                <c:pt idx="84">
                  <c:v>0.35436603676395323</c:v>
                </c:pt>
                <c:pt idx="85">
                  <c:v>0.35474493621584835</c:v>
                </c:pt>
                <c:pt idx="86">
                  <c:v>0.35759295765102472</c:v>
                </c:pt>
                <c:pt idx="87">
                  <c:v>0.3571953526525623</c:v>
                </c:pt>
                <c:pt idx="88">
                  <c:v>0.36631352039735948</c:v>
                </c:pt>
                <c:pt idx="89">
                  <c:v>0.37125740402661817</c:v>
                </c:pt>
                <c:pt idx="90">
                  <c:v>0.37440388110488632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4C-4F7D-9DD4-8019AB684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2218815"/>
        <c:axId val="383046207"/>
      </c:lineChart>
      <c:catAx>
        <c:axId val="352211391"/>
        <c:scaling>
          <c:orientation val="minMax"/>
        </c:scaling>
        <c:delete val="1"/>
        <c:axPos val="b"/>
        <c:majorTickMark val="none"/>
        <c:minorTickMark val="none"/>
        <c:tickLblPos val="nextTo"/>
        <c:crossAx val="383052447"/>
        <c:crosses val="autoZero"/>
        <c:auto val="1"/>
        <c:lblAlgn val="ctr"/>
        <c:lblOffset val="100"/>
        <c:noMultiLvlLbl val="0"/>
      </c:catAx>
      <c:valAx>
        <c:axId val="383052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211391"/>
        <c:crosses val="autoZero"/>
        <c:crossBetween val="between"/>
      </c:valAx>
      <c:valAx>
        <c:axId val="38304620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(Kg/Kw.h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218815"/>
        <c:crosses val="max"/>
        <c:crossBetween val="between"/>
      </c:valAx>
      <c:catAx>
        <c:axId val="352218815"/>
        <c:scaling>
          <c:orientation val="minMax"/>
        </c:scaling>
        <c:delete val="1"/>
        <c:axPos val="b"/>
        <c:majorTickMark val="none"/>
        <c:minorTickMark val="none"/>
        <c:tickLblPos val="nextTo"/>
        <c:crossAx val="38304620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RPM vs Corrected brake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'GrE HnD BsC'!$C$7:$C$8</c:f>
              <c:strCache>
                <c:ptCount val="2"/>
                <c:pt idx="0">
                  <c:v>Dyno Speed (N)</c:v>
                </c:pt>
                <c:pt idx="1">
                  <c:v>rpm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7E-4C76-A15C-F8FC0A7B7D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4642607"/>
        <c:axId val="383049567"/>
      </c:barChart>
      <c:lineChart>
        <c:grouping val="standard"/>
        <c:varyColors val="0"/>
        <c:ser>
          <c:idx val="1"/>
          <c:order val="1"/>
          <c:tx>
            <c:strRef>
              <c:f>'GrE HnD BsC'!$M$8:$M$9</c:f>
              <c:strCache>
                <c:ptCount val="2"/>
                <c:pt idx="0">
                  <c:v>Kw</c:v>
                </c:pt>
                <c:pt idx="1">
                  <c:v>8.79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'GrE HnD BsC'!$M$10:$M$99</c:f>
              <c:numCache>
                <c:formatCode>0.00</c:formatCode>
                <c:ptCount val="90"/>
                <c:pt idx="0">
                  <c:v>9.2771898731842075</c:v>
                </c:pt>
                <c:pt idx="1">
                  <c:v>9.8072066683781376</c:v>
                </c:pt>
                <c:pt idx="2">
                  <c:v>10.304407495322723</c:v>
                </c:pt>
                <c:pt idx="3">
                  <c:v>10.917721733832645</c:v>
                </c:pt>
                <c:pt idx="4">
                  <c:v>11.555236297938736</c:v>
                </c:pt>
                <c:pt idx="5">
                  <c:v>12.238546184171378</c:v>
                </c:pt>
                <c:pt idx="6">
                  <c:v>12.977285951006508</c:v>
                </c:pt>
                <c:pt idx="7">
                  <c:v>13.755380804092709</c:v>
                </c:pt>
                <c:pt idx="8">
                  <c:v>14.435530761507943</c:v>
                </c:pt>
                <c:pt idx="9">
                  <c:v>15.088337661401132</c:v>
                </c:pt>
                <c:pt idx="10">
                  <c:v>15.698302805286893</c:v>
                </c:pt>
                <c:pt idx="11">
                  <c:v>16.298663485256888</c:v>
                </c:pt>
                <c:pt idx="12">
                  <c:v>16.850700900046409</c:v>
                </c:pt>
                <c:pt idx="13">
                  <c:v>17.344372065005835</c:v>
                </c:pt>
                <c:pt idx="14">
                  <c:v>17.885347579322989</c:v>
                </c:pt>
                <c:pt idx="15">
                  <c:v>18.508257683302912</c:v>
                </c:pt>
                <c:pt idx="16">
                  <c:v>19.078050888590241</c:v>
                </c:pt>
                <c:pt idx="17">
                  <c:v>19.633209539191242</c:v>
                </c:pt>
                <c:pt idx="18">
                  <c:v>20.279313950613219</c:v>
                </c:pt>
                <c:pt idx="19">
                  <c:v>21.007206778120022</c:v>
                </c:pt>
                <c:pt idx="20">
                  <c:v>21.653659426595347</c:v>
                </c:pt>
                <c:pt idx="21">
                  <c:v>22.353517021696291</c:v>
                </c:pt>
                <c:pt idx="22">
                  <c:v>23.070240468158708</c:v>
                </c:pt>
                <c:pt idx="23">
                  <c:v>23.671641560065865</c:v>
                </c:pt>
                <c:pt idx="24">
                  <c:v>24.382010755110425</c:v>
                </c:pt>
                <c:pt idx="25">
                  <c:v>25.048820223926452</c:v>
                </c:pt>
                <c:pt idx="26">
                  <c:v>25.626094077026423</c:v>
                </c:pt>
                <c:pt idx="27">
                  <c:v>26.144090245045557</c:v>
                </c:pt>
                <c:pt idx="28">
                  <c:v>26.659687446697205</c:v>
                </c:pt>
                <c:pt idx="29">
                  <c:v>27.179257130290726</c:v>
                </c:pt>
                <c:pt idx="30">
                  <c:v>27.679209459879043</c:v>
                </c:pt>
                <c:pt idx="31">
                  <c:v>28.204501409126941</c:v>
                </c:pt>
                <c:pt idx="32">
                  <c:v>28.675347999812068</c:v>
                </c:pt>
                <c:pt idx="33">
                  <c:v>28.999092380406879</c:v>
                </c:pt>
                <c:pt idx="34">
                  <c:v>29.303438667363395</c:v>
                </c:pt>
                <c:pt idx="35">
                  <c:v>29.778928418759808</c:v>
                </c:pt>
                <c:pt idx="36">
                  <c:v>30.237178286404117</c:v>
                </c:pt>
                <c:pt idx="37">
                  <c:v>30.550716311879842</c:v>
                </c:pt>
                <c:pt idx="38">
                  <c:v>30.904460669737048</c:v>
                </c:pt>
                <c:pt idx="39">
                  <c:v>31.395247056143447</c:v>
                </c:pt>
                <c:pt idx="40">
                  <c:v>31.764821152647848</c:v>
                </c:pt>
                <c:pt idx="41">
                  <c:v>32.285822477460684</c:v>
                </c:pt>
                <c:pt idx="42">
                  <c:v>32.732619215350468</c:v>
                </c:pt>
                <c:pt idx="43">
                  <c:v>33.182021282306046</c:v>
                </c:pt>
                <c:pt idx="44">
                  <c:v>33.768676039731972</c:v>
                </c:pt>
                <c:pt idx="45">
                  <c:v>34.513206859787573</c:v>
                </c:pt>
                <c:pt idx="46">
                  <c:v>35.193984503743401</c:v>
                </c:pt>
                <c:pt idx="47">
                  <c:v>35.939112915779432</c:v>
                </c:pt>
                <c:pt idx="48">
                  <c:v>36.628411619485064</c:v>
                </c:pt>
                <c:pt idx="49">
                  <c:v>37.145113721417076</c:v>
                </c:pt>
                <c:pt idx="50">
                  <c:v>37.912933431818111</c:v>
                </c:pt>
                <c:pt idx="51">
                  <c:v>38.403891787139742</c:v>
                </c:pt>
                <c:pt idx="52">
                  <c:v>38.906208689312514</c:v>
                </c:pt>
                <c:pt idx="53">
                  <c:v>39.39081279321627</c:v>
                </c:pt>
                <c:pt idx="54">
                  <c:v>39.907643871834722</c:v>
                </c:pt>
                <c:pt idx="55">
                  <c:v>40.355446627878621</c:v>
                </c:pt>
                <c:pt idx="56">
                  <c:v>40.609358731220183</c:v>
                </c:pt>
                <c:pt idx="57">
                  <c:v>40.964053217334047</c:v>
                </c:pt>
                <c:pt idx="58">
                  <c:v>41.158765021606641</c:v>
                </c:pt>
                <c:pt idx="59">
                  <c:v>41.273915407246648</c:v>
                </c:pt>
                <c:pt idx="60">
                  <c:v>41.347578292086716</c:v>
                </c:pt>
                <c:pt idx="61">
                  <c:v>41.402565352732474</c:v>
                </c:pt>
                <c:pt idx="62">
                  <c:v>41.57133564614216</c:v>
                </c:pt>
                <c:pt idx="63">
                  <c:v>41.866709454946403</c:v>
                </c:pt>
                <c:pt idx="64">
                  <c:v>42.037328414194839</c:v>
                </c:pt>
                <c:pt idx="65">
                  <c:v>42.29414679220384</c:v>
                </c:pt>
                <c:pt idx="66">
                  <c:v>42.645677050277406</c:v>
                </c:pt>
                <c:pt idx="67">
                  <c:v>43.080999162298284</c:v>
                </c:pt>
                <c:pt idx="68">
                  <c:v>43.614175886309617</c:v>
                </c:pt>
                <c:pt idx="69">
                  <c:v>43.841497296133269</c:v>
                </c:pt>
                <c:pt idx="70">
                  <c:v>44.237859850408093</c:v>
                </c:pt>
                <c:pt idx="71">
                  <c:v>44.376320622507947</c:v>
                </c:pt>
                <c:pt idx="72">
                  <c:v>44.405267290164552</c:v>
                </c:pt>
                <c:pt idx="73">
                  <c:v>44.443053160064125</c:v>
                </c:pt>
                <c:pt idx="74">
                  <c:v>44.37713747485531</c:v>
                </c:pt>
                <c:pt idx="75">
                  <c:v>44.192984561978022</c:v>
                </c:pt>
                <c:pt idx="76">
                  <c:v>43.887670949873325</c:v>
                </c:pt>
                <c:pt idx="77">
                  <c:v>43.662632427399394</c:v>
                </c:pt>
                <c:pt idx="78">
                  <c:v>43.556136377418468</c:v>
                </c:pt>
                <c:pt idx="79">
                  <c:v>43.467722858874296</c:v>
                </c:pt>
                <c:pt idx="80">
                  <c:v>43.124665939176538</c:v>
                </c:pt>
                <c:pt idx="81">
                  <c:v>42.791510989617898</c:v>
                </c:pt>
                <c:pt idx="82">
                  <c:v>42.443672904154376</c:v>
                </c:pt>
                <c:pt idx="83">
                  <c:v>42.388373719927458</c:v>
                </c:pt>
                <c:pt idx="84">
                  <c:v>42.02596986734369</c:v>
                </c:pt>
                <c:pt idx="85">
                  <c:v>41.829682827807595</c:v>
                </c:pt>
                <c:pt idx="86">
                  <c:v>41.674674346839417</c:v>
                </c:pt>
                <c:pt idx="87">
                  <c:v>41.620085394232426</c:v>
                </c:pt>
                <c:pt idx="88">
                  <c:v>41.671896189013843</c:v>
                </c:pt>
                <c:pt idx="89">
                  <c:v>41.922642344625935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7E-4C76-A15C-F8FC0A7B7D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726479"/>
        <c:axId val="383051967"/>
      </c:lineChart>
      <c:catAx>
        <c:axId val="414642607"/>
        <c:scaling>
          <c:orientation val="minMax"/>
        </c:scaling>
        <c:delete val="1"/>
        <c:axPos val="b"/>
        <c:majorTickMark val="none"/>
        <c:minorTickMark val="none"/>
        <c:tickLblPos val="nextTo"/>
        <c:crossAx val="383049567"/>
        <c:crosses val="autoZero"/>
        <c:auto val="1"/>
        <c:lblAlgn val="ctr"/>
        <c:lblOffset val="100"/>
        <c:noMultiLvlLbl val="0"/>
      </c:catAx>
      <c:valAx>
        <c:axId val="383049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4642607"/>
        <c:crosses val="autoZero"/>
        <c:crossBetween val="between"/>
      </c:valAx>
      <c:valAx>
        <c:axId val="38305196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 BP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0726479"/>
        <c:crosses val="max"/>
        <c:crossBetween val="between"/>
      </c:valAx>
      <c:catAx>
        <c:axId val="360726479"/>
        <c:scaling>
          <c:orientation val="minMax"/>
        </c:scaling>
        <c:delete val="1"/>
        <c:axPos val="b"/>
        <c:majorTickMark val="out"/>
        <c:minorTickMark val="none"/>
        <c:tickLblPos val="nextTo"/>
        <c:crossAx val="38305196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RPM</a:t>
            </a:r>
            <a:r>
              <a:rPr lang="en-US" baseline="0"/>
              <a:t> vs SFC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BsC'!$O$8</c:f>
              <c:strCache>
                <c:ptCount val="1"/>
                <c:pt idx="0">
                  <c:v>kg/kW.h 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BsC'!$O$9:$O$99</c:f>
              <c:numCache>
                <c:formatCode>0.000</c:formatCode>
                <c:ptCount val="91"/>
                <c:pt idx="0">
                  <c:v>0.36024314763826909</c:v>
                </c:pt>
                <c:pt idx="1">
                  <c:v>0.35118393010552429</c:v>
                </c:pt>
                <c:pt idx="2">
                  <c:v>0.33816968604256664</c:v>
                </c:pt>
                <c:pt idx="3">
                  <c:v>0.31792220964543666</c:v>
                </c:pt>
                <c:pt idx="4">
                  <c:v>0.30665738526976466</c:v>
                </c:pt>
                <c:pt idx="5">
                  <c:v>0.30745801370013981</c:v>
                </c:pt>
                <c:pt idx="6">
                  <c:v>0.29047567795248669</c:v>
                </c:pt>
                <c:pt idx="7">
                  <c:v>0.27602073449897147</c:v>
                </c:pt>
                <c:pt idx="8">
                  <c:v>0.27316582895923985</c:v>
                </c:pt>
                <c:pt idx="9">
                  <c:v>0.26403601384462355</c:v>
                </c:pt>
                <c:pt idx="10">
                  <c:v>0.26439294304801175</c:v>
                </c:pt>
                <c:pt idx="11">
                  <c:v>0.26716263866355927</c:v>
                </c:pt>
                <c:pt idx="12">
                  <c:v>0.2647763114996286</c:v>
                </c:pt>
                <c:pt idx="13">
                  <c:v>0.26371306608307082</c:v>
                </c:pt>
                <c:pt idx="14">
                  <c:v>0.25957987888669554</c:v>
                </c:pt>
                <c:pt idx="15">
                  <c:v>0.25927648201598624</c:v>
                </c:pt>
                <c:pt idx="16">
                  <c:v>0.26574624603574587</c:v>
                </c:pt>
                <c:pt idx="17">
                  <c:v>0.26924920318102674</c:v>
                </c:pt>
                <c:pt idx="18">
                  <c:v>0.26919949025398715</c:v>
                </c:pt>
                <c:pt idx="19">
                  <c:v>0.26750165282765714</c:v>
                </c:pt>
                <c:pt idx="20">
                  <c:v>0.26894341830749607</c:v>
                </c:pt>
                <c:pt idx="21">
                  <c:v>0.26569412064058656</c:v>
                </c:pt>
                <c:pt idx="22">
                  <c:v>0.26351557986524843</c:v>
                </c:pt>
                <c:pt idx="23">
                  <c:v>0.26205838679246868</c:v>
                </c:pt>
                <c:pt idx="24">
                  <c:v>0.26176891806496067</c:v>
                </c:pt>
                <c:pt idx="25">
                  <c:v>0.2603251250994395</c:v>
                </c:pt>
                <c:pt idx="26">
                  <c:v>0.26040148564639848</c:v>
                </c:pt>
                <c:pt idx="27">
                  <c:v>0.26313998456929372</c:v>
                </c:pt>
                <c:pt idx="28">
                  <c:v>0.26455309537155203</c:v>
                </c:pt>
                <c:pt idx="29">
                  <c:v>0.26272813640460507</c:v>
                </c:pt>
                <c:pt idx="30">
                  <c:v>0.26424563282106067</c:v>
                </c:pt>
                <c:pt idx="31">
                  <c:v>0.26435003537965834</c:v>
                </c:pt>
                <c:pt idx="32">
                  <c:v>0.26812209477856136</c:v>
                </c:pt>
                <c:pt idx="33">
                  <c:v>0.26905514799857227</c:v>
                </c:pt>
                <c:pt idx="34">
                  <c:v>0.27101710277353619</c:v>
                </c:pt>
                <c:pt idx="35">
                  <c:v>0.27396102181486159</c:v>
                </c:pt>
                <c:pt idx="36">
                  <c:v>0.27207997165189574</c:v>
                </c:pt>
                <c:pt idx="37">
                  <c:v>0.27249566483870025</c:v>
                </c:pt>
                <c:pt idx="38">
                  <c:v>0.27676928794995309</c:v>
                </c:pt>
                <c:pt idx="39">
                  <c:v>0.28037214732839166</c:v>
                </c:pt>
                <c:pt idx="40">
                  <c:v>0.28523425803867591</c:v>
                </c:pt>
                <c:pt idx="41">
                  <c:v>0.29190310738541925</c:v>
                </c:pt>
                <c:pt idx="42">
                  <c:v>0.29276782422373743</c:v>
                </c:pt>
                <c:pt idx="43">
                  <c:v>0.29702022731626077</c:v>
                </c:pt>
                <c:pt idx="44">
                  <c:v>0.29557421823576119</c:v>
                </c:pt>
                <c:pt idx="45">
                  <c:v>0.29723552052174768</c:v>
                </c:pt>
                <c:pt idx="46">
                  <c:v>0.29401788252320221</c:v>
                </c:pt>
                <c:pt idx="47">
                  <c:v>0.29216640698657759</c:v>
                </c:pt>
                <c:pt idx="48">
                  <c:v>0.29324596922292823</c:v>
                </c:pt>
                <c:pt idx="49">
                  <c:v>0.29000029022141188</c:v>
                </c:pt>
                <c:pt idx="50">
                  <c:v>0.29311392291477506</c:v>
                </c:pt>
                <c:pt idx="51">
                  <c:v>0.29133198094163731</c:v>
                </c:pt>
                <c:pt idx="52">
                  <c:v>0.2988564300622098</c:v>
                </c:pt>
                <c:pt idx="53">
                  <c:v>0.2978894729257876</c:v>
                </c:pt>
                <c:pt idx="54">
                  <c:v>0.30210724674484035</c:v>
                </c:pt>
                <c:pt idx="55">
                  <c:v>0.2989276951130504</c:v>
                </c:pt>
                <c:pt idx="56">
                  <c:v>0.30029403742562516</c:v>
                </c:pt>
                <c:pt idx="57">
                  <c:v>0.30334756284958114</c:v>
                </c:pt>
                <c:pt idx="58">
                  <c:v>0.30308280125821013</c:v>
                </c:pt>
                <c:pt idx="59">
                  <c:v>0.3092476169612523</c:v>
                </c:pt>
                <c:pt idx="60">
                  <c:v>0.31023831574146743</c:v>
                </c:pt>
                <c:pt idx="61">
                  <c:v>0.31246086309418986</c:v>
                </c:pt>
                <c:pt idx="62">
                  <c:v>0.31405662642452292</c:v>
                </c:pt>
                <c:pt idx="63">
                  <c:v>0.31721978125145422</c:v>
                </c:pt>
                <c:pt idx="64">
                  <c:v>0.31697021745357479</c:v>
                </c:pt>
                <c:pt idx="65">
                  <c:v>0.31809228855477722</c:v>
                </c:pt>
                <c:pt idx="66">
                  <c:v>0.32153385353329156</c:v>
                </c:pt>
                <c:pt idx="67">
                  <c:v>0.32294598075587161</c:v>
                </c:pt>
                <c:pt idx="68">
                  <c:v>0.3229730106208083</c:v>
                </c:pt>
                <c:pt idx="69">
                  <c:v>0.31974695650221968</c:v>
                </c:pt>
                <c:pt idx="70">
                  <c:v>0.32275927768662271</c:v>
                </c:pt>
                <c:pt idx="71">
                  <c:v>0.32256307263174183</c:v>
                </c:pt>
                <c:pt idx="72">
                  <c:v>0.32388895244978749</c:v>
                </c:pt>
                <c:pt idx="73">
                  <c:v>0.32484321974107294</c:v>
                </c:pt>
                <c:pt idx="74">
                  <c:v>0.32471891496797373</c:v>
                </c:pt>
                <c:pt idx="75">
                  <c:v>0.32940948496921196</c:v>
                </c:pt>
                <c:pt idx="76">
                  <c:v>0.33047666150535071</c:v>
                </c:pt>
                <c:pt idx="77">
                  <c:v>0.33395483703703582</c:v>
                </c:pt>
                <c:pt idx="78">
                  <c:v>0.33773730946066827</c:v>
                </c:pt>
                <c:pt idx="79">
                  <c:v>0.33933794935178807</c:v>
                </c:pt>
                <c:pt idx="80">
                  <c:v>0.3402869767993883</c:v>
                </c:pt>
                <c:pt idx="81">
                  <c:v>0.34419397059063755</c:v>
                </c:pt>
                <c:pt idx="82">
                  <c:v>0.34671596437900121</c:v>
                </c:pt>
                <c:pt idx="83">
                  <c:v>0.35088268712348647</c:v>
                </c:pt>
                <c:pt idx="84">
                  <c:v>0.35436603676395323</c:v>
                </c:pt>
                <c:pt idx="85">
                  <c:v>0.35474493621584835</c:v>
                </c:pt>
                <c:pt idx="86">
                  <c:v>0.35759295765102472</c:v>
                </c:pt>
                <c:pt idx="87">
                  <c:v>0.3571953526525623</c:v>
                </c:pt>
                <c:pt idx="88">
                  <c:v>0.36631352039735948</c:v>
                </c:pt>
                <c:pt idx="89">
                  <c:v>0.37125740402661817</c:v>
                </c:pt>
                <c:pt idx="90">
                  <c:v>0.37440388110488632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3C-43EF-9C17-D6977BF923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02919407"/>
        <c:axId val="383074047"/>
      </c:lineChart>
      <c:catAx>
        <c:axId val="4029194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029363517060367"/>
              <c:y val="0.893587780694079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3074047"/>
        <c:crosses val="autoZero"/>
        <c:auto val="1"/>
        <c:lblAlgn val="ctr"/>
        <c:lblOffset val="100"/>
        <c:noMultiLvlLbl val="0"/>
      </c:catAx>
      <c:valAx>
        <c:axId val="38307404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(Kg/kw.h)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9444444444444445E-2"/>
              <c:y val="0.34005030621172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919407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RPM</a:t>
            </a:r>
            <a:r>
              <a:rPr lang="en-GB" baseline="0"/>
              <a:t>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'GrE HnD BsC'!$C$8</c:f>
              <c:strCache>
                <c:ptCount val="1"/>
                <c:pt idx="0">
                  <c:v>rpm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B7-4B69-9D28-5CC5F497AC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88522303"/>
        <c:axId val="1897147103"/>
      </c:barChart>
      <c:lineChart>
        <c:grouping val="standard"/>
        <c:varyColors val="0"/>
        <c:ser>
          <c:idx val="1"/>
          <c:order val="1"/>
          <c:tx>
            <c:strRef>
              <c:f>'GrE HnD BsC'!$G$8</c:f>
              <c:strCache>
                <c:ptCount val="1"/>
                <c:pt idx="0">
                  <c:v>N/m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'GrE HnD BsC'!$G$9:$G$99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B7-4B69-9D28-5CC5F497AC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522767"/>
        <c:axId val="1898618959"/>
      </c:lineChart>
      <c:catAx>
        <c:axId val="688522303"/>
        <c:scaling>
          <c:orientation val="minMax"/>
        </c:scaling>
        <c:delete val="1"/>
        <c:axPos val="b"/>
        <c:majorTickMark val="none"/>
        <c:minorTickMark val="none"/>
        <c:tickLblPos val="nextTo"/>
        <c:crossAx val="1897147103"/>
        <c:crosses val="autoZero"/>
        <c:auto val="1"/>
        <c:lblAlgn val="ctr"/>
        <c:lblOffset val="100"/>
        <c:noMultiLvlLbl val="0"/>
      </c:catAx>
      <c:valAx>
        <c:axId val="1897147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522303"/>
        <c:crosses val="autoZero"/>
        <c:crossBetween val="between"/>
      </c:valAx>
      <c:valAx>
        <c:axId val="1898618959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522767"/>
        <c:crosses val="max"/>
        <c:crossBetween val="between"/>
      </c:valAx>
      <c:catAx>
        <c:axId val="688522767"/>
        <c:scaling>
          <c:orientation val="minMax"/>
        </c:scaling>
        <c:delete val="1"/>
        <c:axPos val="b"/>
        <c:majorTickMark val="none"/>
        <c:minorTickMark val="none"/>
        <c:tickLblPos val="nextTo"/>
        <c:crossAx val="189861895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RPM vs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BsC'!$G$8</c:f>
              <c:strCache>
                <c:ptCount val="1"/>
                <c:pt idx="0">
                  <c:v>N/m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BsC'!$G$9:$G$99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20-4468-8224-F8302BE107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517461599"/>
        <c:axId val="511856799"/>
      </c:lineChart>
      <c:catAx>
        <c:axId val="5174615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856799"/>
        <c:crosses val="autoZero"/>
        <c:auto val="1"/>
        <c:lblAlgn val="ctr"/>
        <c:lblOffset val="100"/>
        <c:noMultiLvlLbl val="0"/>
      </c:catAx>
      <c:valAx>
        <c:axId val="511856799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461599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RPM</a:t>
            </a:r>
            <a:r>
              <a:rPr lang="en-US" baseline="0"/>
              <a:t> vs Corrected brake power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BsC'!$M$8</c:f>
              <c:strCache>
                <c:ptCount val="1"/>
                <c:pt idx="0">
                  <c:v>Kw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BsC'!$M$9:$M$99</c:f>
              <c:numCache>
                <c:formatCode>0.00</c:formatCode>
                <c:ptCount val="91"/>
                <c:pt idx="0">
                  <c:v>8.7940604027285598</c:v>
                </c:pt>
                <c:pt idx="1">
                  <c:v>9.2771898731842075</c:v>
                </c:pt>
                <c:pt idx="2">
                  <c:v>9.8072066683781376</c:v>
                </c:pt>
                <c:pt idx="3">
                  <c:v>10.304407495322723</c:v>
                </c:pt>
                <c:pt idx="4">
                  <c:v>10.917721733832645</c:v>
                </c:pt>
                <c:pt idx="5">
                  <c:v>11.555236297938736</c:v>
                </c:pt>
                <c:pt idx="6">
                  <c:v>12.238546184171378</c:v>
                </c:pt>
                <c:pt idx="7">
                  <c:v>12.977285951006508</c:v>
                </c:pt>
                <c:pt idx="8">
                  <c:v>13.755380804092709</c:v>
                </c:pt>
                <c:pt idx="9">
                  <c:v>14.435530761507943</c:v>
                </c:pt>
                <c:pt idx="10">
                  <c:v>15.088337661401132</c:v>
                </c:pt>
                <c:pt idx="11">
                  <c:v>15.698302805286893</c:v>
                </c:pt>
                <c:pt idx="12">
                  <c:v>16.298663485256888</c:v>
                </c:pt>
                <c:pt idx="13">
                  <c:v>16.850700900046409</c:v>
                </c:pt>
                <c:pt idx="14">
                  <c:v>17.344372065005835</c:v>
                </c:pt>
                <c:pt idx="15">
                  <c:v>17.885347579322989</c:v>
                </c:pt>
                <c:pt idx="16">
                  <c:v>18.508257683302912</c:v>
                </c:pt>
                <c:pt idx="17">
                  <c:v>19.078050888590241</c:v>
                </c:pt>
                <c:pt idx="18">
                  <c:v>19.633209539191242</c:v>
                </c:pt>
                <c:pt idx="19">
                  <c:v>20.279313950613219</c:v>
                </c:pt>
                <c:pt idx="20">
                  <c:v>21.007206778120022</c:v>
                </c:pt>
                <c:pt idx="21">
                  <c:v>21.653659426595347</c:v>
                </c:pt>
                <c:pt idx="22">
                  <c:v>22.353517021696291</c:v>
                </c:pt>
                <c:pt idx="23">
                  <c:v>23.070240468158708</c:v>
                </c:pt>
                <c:pt idx="24">
                  <c:v>23.671641560065865</c:v>
                </c:pt>
                <c:pt idx="25">
                  <c:v>24.382010755110425</c:v>
                </c:pt>
                <c:pt idx="26">
                  <c:v>25.048820223926452</c:v>
                </c:pt>
                <c:pt idx="27">
                  <c:v>25.626094077026423</c:v>
                </c:pt>
                <c:pt idx="28">
                  <c:v>26.144090245045557</c:v>
                </c:pt>
                <c:pt idx="29">
                  <c:v>26.659687446697205</c:v>
                </c:pt>
                <c:pt idx="30">
                  <c:v>27.179257130290726</c:v>
                </c:pt>
                <c:pt idx="31">
                  <c:v>27.679209459879043</c:v>
                </c:pt>
                <c:pt idx="32">
                  <c:v>28.204501409126941</c:v>
                </c:pt>
                <c:pt idx="33">
                  <c:v>28.675347999812068</c:v>
                </c:pt>
                <c:pt idx="34">
                  <c:v>28.999092380406879</c:v>
                </c:pt>
                <c:pt idx="35">
                  <c:v>29.303438667363395</c:v>
                </c:pt>
                <c:pt idx="36">
                  <c:v>29.778928418759808</c:v>
                </c:pt>
                <c:pt idx="37">
                  <c:v>30.237178286404117</c:v>
                </c:pt>
                <c:pt idx="38">
                  <c:v>30.550716311879842</c:v>
                </c:pt>
                <c:pt idx="39">
                  <c:v>30.904460669737048</c:v>
                </c:pt>
                <c:pt idx="40">
                  <c:v>31.395247056143447</c:v>
                </c:pt>
                <c:pt idx="41">
                  <c:v>31.764821152647848</c:v>
                </c:pt>
                <c:pt idx="42">
                  <c:v>32.285822477460684</c:v>
                </c:pt>
                <c:pt idx="43">
                  <c:v>32.732619215350468</c:v>
                </c:pt>
                <c:pt idx="44">
                  <c:v>33.182021282306046</c:v>
                </c:pt>
                <c:pt idx="45">
                  <c:v>33.768676039731972</c:v>
                </c:pt>
                <c:pt idx="46">
                  <c:v>34.513206859787573</c:v>
                </c:pt>
                <c:pt idx="47">
                  <c:v>35.193984503743401</c:v>
                </c:pt>
                <c:pt idx="48">
                  <c:v>35.939112915779432</c:v>
                </c:pt>
                <c:pt idx="49">
                  <c:v>36.628411619485064</c:v>
                </c:pt>
                <c:pt idx="50">
                  <c:v>37.145113721417076</c:v>
                </c:pt>
                <c:pt idx="51">
                  <c:v>37.912933431818111</c:v>
                </c:pt>
                <c:pt idx="52">
                  <c:v>38.403891787139742</c:v>
                </c:pt>
                <c:pt idx="53">
                  <c:v>38.906208689312514</c:v>
                </c:pt>
                <c:pt idx="54">
                  <c:v>39.39081279321627</c:v>
                </c:pt>
                <c:pt idx="55">
                  <c:v>39.907643871834722</c:v>
                </c:pt>
                <c:pt idx="56">
                  <c:v>40.355446627878621</c:v>
                </c:pt>
                <c:pt idx="57">
                  <c:v>40.609358731220183</c:v>
                </c:pt>
                <c:pt idx="58">
                  <c:v>40.964053217334047</c:v>
                </c:pt>
                <c:pt idx="59">
                  <c:v>41.158765021606641</c:v>
                </c:pt>
                <c:pt idx="60">
                  <c:v>41.273915407246648</c:v>
                </c:pt>
                <c:pt idx="61">
                  <c:v>41.347578292086716</c:v>
                </c:pt>
                <c:pt idx="62">
                  <c:v>41.402565352732474</c:v>
                </c:pt>
                <c:pt idx="63">
                  <c:v>41.57133564614216</c:v>
                </c:pt>
                <c:pt idx="64">
                  <c:v>41.866709454946403</c:v>
                </c:pt>
                <c:pt idx="65">
                  <c:v>42.037328414194839</c:v>
                </c:pt>
                <c:pt idx="66">
                  <c:v>42.29414679220384</c:v>
                </c:pt>
                <c:pt idx="67">
                  <c:v>42.645677050277406</c:v>
                </c:pt>
                <c:pt idx="68">
                  <c:v>43.080999162298284</c:v>
                </c:pt>
                <c:pt idx="69">
                  <c:v>43.614175886309617</c:v>
                </c:pt>
                <c:pt idx="70">
                  <c:v>43.841497296133269</c:v>
                </c:pt>
                <c:pt idx="71">
                  <c:v>44.237859850408093</c:v>
                </c:pt>
                <c:pt idx="72">
                  <c:v>44.376320622507947</c:v>
                </c:pt>
                <c:pt idx="73">
                  <c:v>44.405267290164552</c:v>
                </c:pt>
                <c:pt idx="74">
                  <c:v>44.443053160064125</c:v>
                </c:pt>
                <c:pt idx="75">
                  <c:v>44.37713747485531</c:v>
                </c:pt>
                <c:pt idx="76">
                  <c:v>44.192984561978022</c:v>
                </c:pt>
                <c:pt idx="77">
                  <c:v>43.887670949873325</c:v>
                </c:pt>
                <c:pt idx="78">
                  <c:v>43.662632427399394</c:v>
                </c:pt>
                <c:pt idx="79">
                  <c:v>43.556136377418468</c:v>
                </c:pt>
                <c:pt idx="80">
                  <c:v>43.467722858874296</c:v>
                </c:pt>
                <c:pt idx="81">
                  <c:v>43.124665939176538</c:v>
                </c:pt>
                <c:pt idx="82">
                  <c:v>42.791510989617898</c:v>
                </c:pt>
                <c:pt idx="83">
                  <c:v>42.443672904154376</c:v>
                </c:pt>
                <c:pt idx="84">
                  <c:v>42.388373719927458</c:v>
                </c:pt>
                <c:pt idx="85">
                  <c:v>42.02596986734369</c:v>
                </c:pt>
                <c:pt idx="86">
                  <c:v>41.829682827807595</c:v>
                </c:pt>
                <c:pt idx="87">
                  <c:v>41.674674346839417</c:v>
                </c:pt>
                <c:pt idx="88">
                  <c:v>41.620085394232426</c:v>
                </c:pt>
                <c:pt idx="89">
                  <c:v>41.671896189013843</c:v>
                </c:pt>
                <c:pt idx="90">
                  <c:v>41.922642344625935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74-4370-98A4-B279604331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594535919"/>
        <c:axId val="511876479"/>
      </c:lineChart>
      <c:catAx>
        <c:axId val="5945359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876479"/>
        <c:crosses val="autoZero"/>
        <c:auto val="1"/>
        <c:lblAlgn val="ctr"/>
        <c:lblOffset val="100"/>
        <c:noMultiLvlLbl val="0"/>
      </c:catAx>
      <c:valAx>
        <c:axId val="511876479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</a:t>
                </a:r>
                <a:r>
                  <a:rPr lang="en-GB" baseline="0"/>
                  <a:t> bp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4535919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Lambda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067825896762904"/>
          <c:y val="0.1902314814814815"/>
          <c:w val="0.8376550743657043"/>
          <c:h val="0.4832250656167979"/>
        </c:manualLayout>
      </c:layout>
      <c:lineChart>
        <c:grouping val="standard"/>
        <c:varyColors val="0"/>
        <c:ser>
          <c:idx val="0"/>
          <c:order val="0"/>
          <c:tx>
            <c:strRef>
              <c:f>'GrE HnD BsC'!$E$8</c:f>
              <c:strCache>
                <c:ptCount val="1"/>
                <c:pt idx="0">
                  <c:v>Lambda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BsC'!$E$9:$E$99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44-4D41-A057-B0A81E445E93}"/>
            </c:ext>
          </c:extLst>
        </c:ser>
        <c:ser>
          <c:idx val="2"/>
          <c:order val="1"/>
          <c:tx>
            <c:v>Upper optimum limit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'GrE HnD BsC'!$AC$8:$AC$99</c:f>
              <c:numCache>
                <c:formatCode>General</c:formatCode>
                <c:ptCount val="92"/>
                <c:pt idx="0">
                  <c:v>1.05</c:v>
                </c:pt>
                <c:pt idx="1">
                  <c:v>1.05</c:v>
                </c:pt>
                <c:pt idx="2">
                  <c:v>1.05</c:v>
                </c:pt>
                <c:pt idx="3">
                  <c:v>1.05</c:v>
                </c:pt>
                <c:pt idx="4">
                  <c:v>1.05</c:v>
                </c:pt>
                <c:pt idx="5">
                  <c:v>1.05</c:v>
                </c:pt>
                <c:pt idx="6">
                  <c:v>1.05</c:v>
                </c:pt>
                <c:pt idx="7">
                  <c:v>1.05</c:v>
                </c:pt>
                <c:pt idx="8">
                  <c:v>1.05</c:v>
                </c:pt>
                <c:pt idx="9">
                  <c:v>1.05</c:v>
                </c:pt>
                <c:pt idx="10">
                  <c:v>1.05</c:v>
                </c:pt>
                <c:pt idx="11">
                  <c:v>1.05</c:v>
                </c:pt>
                <c:pt idx="12">
                  <c:v>1.05</c:v>
                </c:pt>
                <c:pt idx="13">
                  <c:v>1.05</c:v>
                </c:pt>
                <c:pt idx="14">
                  <c:v>1.05</c:v>
                </c:pt>
                <c:pt idx="15">
                  <c:v>1.05</c:v>
                </c:pt>
                <c:pt idx="16">
                  <c:v>1.05</c:v>
                </c:pt>
                <c:pt idx="17">
                  <c:v>1.05</c:v>
                </c:pt>
                <c:pt idx="18">
                  <c:v>1.05</c:v>
                </c:pt>
                <c:pt idx="19">
                  <c:v>1.05</c:v>
                </c:pt>
                <c:pt idx="20">
                  <c:v>1.05</c:v>
                </c:pt>
                <c:pt idx="21">
                  <c:v>1.05</c:v>
                </c:pt>
                <c:pt idx="22">
                  <c:v>1.05</c:v>
                </c:pt>
                <c:pt idx="23">
                  <c:v>1.05</c:v>
                </c:pt>
                <c:pt idx="24">
                  <c:v>1.05</c:v>
                </c:pt>
                <c:pt idx="25">
                  <c:v>1.05</c:v>
                </c:pt>
                <c:pt idx="26">
                  <c:v>1.05</c:v>
                </c:pt>
                <c:pt idx="27">
                  <c:v>1.05</c:v>
                </c:pt>
                <c:pt idx="28">
                  <c:v>1.05</c:v>
                </c:pt>
                <c:pt idx="29">
                  <c:v>1.05</c:v>
                </c:pt>
                <c:pt idx="30">
                  <c:v>1.05</c:v>
                </c:pt>
                <c:pt idx="31">
                  <c:v>1.05</c:v>
                </c:pt>
                <c:pt idx="32">
                  <c:v>1.05</c:v>
                </c:pt>
                <c:pt idx="33">
                  <c:v>1.05</c:v>
                </c:pt>
                <c:pt idx="34">
                  <c:v>1.05</c:v>
                </c:pt>
                <c:pt idx="35">
                  <c:v>1.05</c:v>
                </c:pt>
                <c:pt idx="36">
                  <c:v>1.05</c:v>
                </c:pt>
                <c:pt idx="37">
                  <c:v>1.05</c:v>
                </c:pt>
                <c:pt idx="38">
                  <c:v>1.05</c:v>
                </c:pt>
                <c:pt idx="39">
                  <c:v>1.05</c:v>
                </c:pt>
                <c:pt idx="40">
                  <c:v>1.05</c:v>
                </c:pt>
                <c:pt idx="41">
                  <c:v>1.05</c:v>
                </c:pt>
                <c:pt idx="42">
                  <c:v>1.05</c:v>
                </c:pt>
                <c:pt idx="43">
                  <c:v>1.05</c:v>
                </c:pt>
                <c:pt idx="44">
                  <c:v>1.05</c:v>
                </c:pt>
                <c:pt idx="45">
                  <c:v>1.05</c:v>
                </c:pt>
                <c:pt idx="46">
                  <c:v>1.05</c:v>
                </c:pt>
                <c:pt idx="47">
                  <c:v>1.05</c:v>
                </c:pt>
                <c:pt idx="48">
                  <c:v>1.05</c:v>
                </c:pt>
                <c:pt idx="49">
                  <c:v>1.05</c:v>
                </c:pt>
                <c:pt idx="50">
                  <c:v>1.05</c:v>
                </c:pt>
                <c:pt idx="51">
                  <c:v>1.05</c:v>
                </c:pt>
                <c:pt idx="52">
                  <c:v>1.05</c:v>
                </c:pt>
                <c:pt idx="53">
                  <c:v>1.05</c:v>
                </c:pt>
                <c:pt idx="54">
                  <c:v>1.05</c:v>
                </c:pt>
                <c:pt idx="55">
                  <c:v>1.05</c:v>
                </c:pt>
                <c:pt idx="56">
                  <c:v>1.05</c:v>
                </c:pt>
                <c:pt idx="57">
                  <c:v>1.05</c:v>
                </c:pt>
                <c:pt idx="58">
                  <c:v>1.05</c:v>
                </c:pt>
                <c:pt idx="59">
                  <c:v>1.05</c:v>
                </c:pt>
                <c:pt idx="60">
                  <c:v>1.05</c:v>
                </c:pt>
                <c:pt idx="61">
                  <c:v>1.05</c:v>
                </c:pt>
                <c:pt idx="62">
                  <c:v>1.05</c:v>
                </c:pt>
                <c:pt idx="63">
                  <c:v>1.05</c:v>
                </c:pt>
                <c:pt idx="64">
                  <c:v>1.05</c:v>
                </c:pt>
                <c:pt idx="65">
                  <c:v>1.05</c:v>
                </c:pt>
                <c:pt idx="66">
                  <c:v>1.05</c:v>
                </c:pt>
                <c:pt idx="67">
                  <c:v>1.05</c:v>
                </c:pt>
                <c:pt idx="68">
                  <c:v>1.05</c:v>
                </c:pt>
                <c:pt idx="69">
                  <c:v>1.05</c:v>
                </c:pt>
                <c:pt idx="70">
                  <c:v>1.05</c:v>
                </c:pt>
                <c:pt idx="71">
                  <c:v>1.05</c:v>
                </c:pt>
                <c:pt idx="72">
                  <c:v>1.05</c:v>
                </c:pt>
                <c:pt idx="73">
                  <c:v>1.05</c:v>
                </c:pt>
                <c:pt idx="74">
                  <c:v>1.05</c:v>
                </c:pt>
                <c:pt idx="75">
                  <c:v>1.05</c:v>
                </c:pt>
                <c:pt idx="76">
                  <c:v>1.05</c:v>
                </c:pt>
                <c:pt idx="77">
                  <c:v>1.05</c:v>
                </c:pt>
                <c:pt idx="78">
                  <c:v>1.05</c:v>
                </c:pt>
                <c:pt idx="79">
                  <c:v>1.05</c:v>
                </c:pt>
                <c:pt idx="80">
                  <c:v>1.05</c:v>
                </c:pt>
                <c:pt idx="81">
                  <c:v>1.05</c:v>
                </c:pt>
                <c:pt idx="82">
                  <c:v>1.05</c:v>
                </c:pt>
                <c:pt idx="83">
                  <c:v>1.05</c:v>
                </c:pt>
                <c:pt idx="84">
                  <c:v>1.05</c:v>
                </c:pt>
                <c:pt idx="85">
                  <c:v>1.05</c:v>
                </c:pt>
                <c:pt idx="86">
                  <c:v>1.05</c:v>
                </c:pt>
                <c:pt idx="87">
                  <c:v>1.05</c:v>
                </c:pt>
                <c:pt idx="88">
                  <c:v>1.05</c:v>
                </c:pt>
                <c:pt idx="89">
                  <c:v>1.05</c:v>
                </c:pt>
                <c:pt idx="90">
                  <c:v>1.05</c:v>
                </c:pt>
                <c:pt idx="91">
                  <c:v>1.05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344-4D41-A057-B0A81E445E93}"/>
            </c:ext>
          </c:extLst>
        </c:ser>
        <c:ser>
          <c:idx val="1"/>
          <c:order val="2"/>
          <c:tx>
            <c:v>Lower optimum limit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'GrE HnD BsC'!$AB$8:$AB$99</c:f>
              <c:numCache>
                <c:formatCode>General</c:formatCode>
                <c:ptCount val="92"/>
                <c:pt idx="0">
                  <c:v>0.95</c:v>
                </c:pt>
                <c:pt idx="1">
                  <c:v>0.95</c:v>
                </c:pt>
                <c:pt idx="2">
                  <c:v>0.95</c:v>
                </c:pt>
                <c:pt idx="3">
                  <c:v>0.95</c:v>
                </c:pt>
                <c:pt idx="4">
                  <c:v>0.95</c:v>
                </c:pt>
                <c:pt idx="5">
                  <c:v>0.95</c:v>
                </c:pt>
                <c:pt idx="6">
                  <c:v>0.95</c:v>
                </c:pt>
                <c:pt idx="7">
                  <c:v>0.95</c:v>
                </c:pt>
                <c:pt idx="8">
                  <c:v>0.95</c:v>
                </c:pt>
                <c:pt idx="9">
                  <c:v>0.95</c:v>
                </c:pt>
                <c:pt idx="10">
                  <c:v>0.95</c:v>
                </c:pt>
                <c:pt idx="11">
                  <c:v>0.95</c:v>
                </c:pt>
                <c:pt idx="12">
                  <c:v>0.95</c:v>
                </c:pt>
                <c:pt idx="13">
                  <c:v>0.95</c:v>
                </c:pt>
                <c:pt idx="14">
                  <c:v>0.95</c:v>
                </c:pt>
                <c:pt idx="15">
                  <c:v>0.95</c:v>
                </c:pt>
                <c:pt idx="16">
                  <c:v>0.95</c:v>
                </c:pt>
                <c:pt idx="17">
                  <c:v>0.95</c:v>
                </c:pt>
                <c:pt idx="18">
                  <c:v>0.95</c:v>
                </c:pt>
                <c:pt idx="19">
                  <c:v>0.95</c:v>
                </c:pt>
                <c:pt idx="20">
                  <c:v>0.95</c:v>
                </c:pt>
                <c:pt idx="21">
                  <c:v>0.95</c:v>
                </c:pt>
                <c:pt idx="22">
                  <c:v>0.95</c:v>
                </c:pt>
                <c:pt idx="23">
                  <c:v>0.95</c:v>
                </c:pt>
                <c:pt idx="24">
                  <c:v>0.95</c:v>
                </c:pt>
                <c:pt idx="25">
                  <c:v>0.95</c:v>
                </c:pt>
                <c:pt idx="26">
                  <c:v>0.95</c:v>
                </c:pt>
                <c:pt idx="27">
                  <c:v>0.95</c:v>
                </c:pt>
                <c:pt idx="28">
                  <c:v>0.95</c:v>
                </c:pt>
                <c:pt idx="29">
                  <c:v>0.95</c:v>
                </c:pt>
                <c:pt idx="30">
                  <c:v>0.95</c:v>
                </c:pt>
                <c:pt idx="31">
                  <c:v>0.95</c:v>
                </c:pt>
                <c:pt idx="32">
                  <c:v>0.95</c:v>
                </c:pt>
                <c:pt idx="33">
                  <c:v>0.95</c:v>
                </c:pt>
                <c:pt idx="34">
                  <c:v>0.95</c:v>
                </c:pt>
                <c:pt idx="35">
                  <c:v>0.95</c:v>
                </c:pt>
                <c:pt idx="36">
                  <c:v>0.95</c:v>
                </c:pt>
                <c:pt idx="37">
                  <c:v>0.95</c:v>
                </c:pt>
                <c:pt idx="38">
                  <c:v>0.95</c:v>
                </c:pt>
                <c:pt idx="39">
                  <c:v>0.95</c:v>
                </c:pt>
                <c:pt idx="40">
                  <c:v>0.95</c:v>
                </c:pt>
                <c:pt idx="41">
                  <c:v>0.95</c:v>
                </c:pt>
                <c:pt idx="42">
                  <c:v>0.95</c:v>
                </c:pt>
                <c:pt idx="43">
                  <c:v>0.95</c:v>
                </c:pt>
                <c:pt idx="44">
                  <c:v>0.95</c:v>
                </c:pt>
                <c:pt idx="45">
                  <c:v>0.95</c:v>
                </c:pt>
                <c:pt idx="46">
                  <c:v>0.95</c:v>
                </c:pt>
                <c:pt idx="47">
                  <c:v>0.95</c:v>
                </c:pt>
                <c:pt idx="48">
                  <c:v>0.95</c:v>
                </c:pt>
                <c:pt idx="49">
                  <c:v>0.95</c:v>
                </c:pt>
                <c:pt idx="50">
                  <c:v>0.95</c:v>
                </c:pt>
                <c:pt idx="51">
                  <c:v>0.95</c:v>
                </c:pt>
                <c:pt idx="52">
                  <c:v>0.95</c:v>
                </c:pt>
                <c:pt idx="53">
                  <c:v>0.95</c:v>
                </c:pt>
                <c:pt idx="54">
                  <c:v>0.95</c:v>
                </c:pt>
                <c:pt idx="55">
                  <c:v>0.95</c:v>
                </c:pt>
                <c:pt idx="56">
                  <c:v>0.95</c:v>
                </c:pt>
                <c:pt idx="57">
                  <c:v>0.95</c:v>
                </c:pt>
                <c:pt idx="58">
                  <c:v>0.95</c:v>
                </c:pt>
                <c:pt idx="59">
                  <c:v>0.95</c:v>
                </c:pt>
                <c:pt idx="60">
                  <c:v>0.95</c:v>
                </c:pt>
                <c:pt idx="61">
                  <c:v>0.95</c:v>
                </c:pt>
                <c:pt idx="62">
                  <c:v>0.95</c:v>
                </c:pt>
                <c:pt idx="63">
                  <c:v>0.95</c:v>
                </c:pt>
                <c:pt idx="64">
                  <c:v>0.95</c:v>
                </c:pt>
                <c:pt idx="65">
                  <c:v>0.95</c:v>
                </c:pt>
                <c:pt idx="66">
                  <c:v>0.95</c:v>
                </c:pt>
                <c:pt idx="67">
                  <c:v>0.95</c:v>
                </c:pt>
                <c:pt idx="68">
                  <c:v>0.95</c:v>
                </c:pt>
                <c:pt idx="69">
                  <c:v>0.95</c:v>
                </c:pt>
                <c:pt idx="70">
                  <c:v>0.95</c:v>
                </c:pt>
                <c:pt idx="71">
                  <c:v>0.95</c:v>
                </c:pt>
                <c:pt idx="72">
                  <c:v>0.95</c:v>
                </c:pt>
                <c:pt idx="73">
                  <c:v>0.95</c:v>
                </c:pt>
                <c:pt idx="74">
                  <c:v>0.95</c:v>
                </c:pt>
                <c:pt idx="75">
                  <c:v>0.95</c:v>
                </c:pt>
                <c:pt idx="76">
                  <c:v>0.95</c:v>
                </c:pt>
                <c:pt idx="77">
                  <c:v>0.95</c:v>
                </c:pt>
                <c:pt idx="78">
                  <c:v>0.95</c:v>
                </c:pt>
                <c:pt idx="79">
                  <c:v>0.95</c:v>
                </c:pt>
                <c:pt idx="80">
                  <c:v>0.95</c:v>
                </c:pt>
                <c:pt idx="81">
                  <c:v>0.95</c:v>
                </c:pt>
                <c:pt idx="82">
                  <c:v>0.95</c:v>
                </c:pt>
                <c:pt idx="83">
                  <c:v>0.95</c:v>
                </c:pt>
                <c:pt idx="84">
                  <c:v>0.95</c:v>
                </c:pt>
                <c:pt idx="85">
                  <c:v>0.95</c:v>
                </c:pt>
                <c:pt idx="86">
                  <c:v>0.95</c:v>
                </c:pt>
                <c:pt idx="87">
                  <c:v>0.95</c:v>
                </c:pt>
                <c:pt idx="88">
                  <c:v>0.95</c:v>
                </c:pt>
                <c:pt idx="89">
                  <c:v>0.95</c:v>
                </c:pt>
                <c:pt idx="90">
                  <c:v>0.95</c:v>
                </c:pt>
                <c:pt idx="91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344-4D41-A057-B0A81E445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4549072"/>
        <c:axId val="1120085312"/>
      </c:lineChart>
      <c:catAx>
        <c:axId val="20145490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085312"/>
        <c:crosses val="autoZero"/>
        <c:auto val="1"/>
        <c:lblAlgn val="ctr"/>
        <c:lblOffset val="100"/>
        <c:noMultiLvlLbl val="0"/>
      </c:catAx>
      <c:valAx>
        <c:axId val="1120085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Lambda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4549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and CBP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BsC'!$G$8</c:f>
              <c:strCache>
                <c:ptCount val="1"/>
                <c:pt idx="0">
                  <c:v>N/m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BsC'!$G$9:$G$99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D9-4BEB-A104-3F353DCD9F67}"/>
            </c:ext>
          </c:extLst>
        </c:ser>
        <c:ser>
          <c:idx val="1"/>
          <c:order val="1"/>
          <c:tx>
            <c:strRef>
              <c:f>'GrE HnD BsC'!$M$8</c:f>
              <c:strCache>
                <c:ptCount val="1"/>
                <c:pt idx="0">
                  <c:v>Kw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BsC'!$M$9:$M$99</c:f>
              <c:numCache>
                <c:formatCode>0.00</c:formatCode>
                <c:ptCount val="91"/>
                <c:pt idx="0">
                  <c:v>8.7940604027285598</c:v>
                </c:pt>
                <c:pt idx="1">
                  <c:v>9.2771898731842075</c:v>
                </c:pt>
                <c:pt idx="2">
                  <c:v>9.8072066683781376</c:v>
                </c:pt>
                <c:pt idx="3">
                  <c:v>10.304407495322723</c:v>
                </c:pt>
                <c:pt idx="4">
                  <c:v>10.917721733832645</c:v>
                </c:pt>
                <c:pt idx="5">
                  <c:v>11.555236297938736</c:v>
                </c:pt>
                <c:pt idx="6">
                  <c:v>12.238546184171378</c:v>
                </c:pt>
                <c:pt idx="7">
                  <c:v>12.977285951006508</c:v>
                </c:pt>
                <c:pt idx="8">
                  <c:v>13.755380804092709</c:v>
                </c:pt>
                <c:pt idx="9">
                  <c:v>14.435530761507943</c:v>
                </c:pt>
                <c:pt idx="10">
                  <c:v>15.088337661401132</c:v>
                </c:pt>
                <c:pt idx="11">
                  <c:v>15.698302805286893</c:v>
                </c:pt>
                <c:pt idx="12">
                  <c:v>16.298663485256888</c:v>
                </c:pt>
                <c:pt idx="13">
                  <c:v>16.850700900046409</c:v>
                </c:pt>
                <c:pt idx="14">
                  <c:v>17.344372065005835</c:v>
                </c:pt>
                <c:pt idx="15">
                  <c:v>17.885347579322989</c:v>
                </c:pt>
                <c:pt idx="16">
                  <c:v>18.508257683302912</c:v>
                </c:pt>
                <c:pt idx="17">
                  <c:v>19.078050888590241</c:v>
                </c:pt>
                <c:pt idx="18">
                  <c:v>19.633209539191242</c:v>
                </c:pt>
                <c:pt idx="19">
                  <c:v>20.279313950613219</c:v>
                </c:pt>
                <c:pt idx="20">
                  <c:v>21.007206778120022</c:v>
                </c:pt>
                <c:pt idx="21">
                  <c:v>21.653659426595347</c:v>
                </c:pt>
                <c:pt idx="22">
                  <c:v>22.353517021696291</c:v>
                </c:pt>
                <c:pt idx="23">
                  <c:v>23.070240468158708</c:v>
                </c:pt>
                <c:pt idx="24">
                  <c:v>23.671641560065865</c:v>
                </c:pt>
                <c:pt idx="25">
                  <c:v>24.382010755110425</c:v>
                </c:pt>
                <c:pt idx="26">
                  <c:v>25.048820223926452</c:v>
                </c:pt>
                <c:pt idx="27">
                  <c:v>25.626094077026423</c:v>
                </c:pt>
                <c:pt idx="28">
                  <c:v>26.144090245045557</c:v>
                </c:pt>
                <c:pt idx="29">
                  <c:v>26.659687446697205</c:v>
                </c:pt>
                <c:pt idx="30">
                  <c:v>27.179257130290726</c:v>
                </c:pt>
                <c:pt idx="31">
                  <c:v>27.679209459879043</c:v>
                </c:pt>
                <c:pt idx="32">
                  <c:v>28.204501409126941</c:v>
                </c:pt>
                <c:pt idx="33">
                  <c:v>28.675347999812068</c:v>
                </c:pt>
                <c:pt idx="34">
                  <c:v>28.999092380406879</c:v>
                </c:pt>
                <c:pt idx="35">
                  <c:v>29.303438667363395</c:v>
                </c:pt>
                <c:pt idx="36">
                  <c:v>29.778928418759808</c:v>
                </c:pt>
                <c:pt idx="37">
                  <c:v>30.237178286404117</c:v>
                </c:pt>
                <c:pt idx="38">
                  <c:v>30.550716311879842</c:v>
                </c:pt>
                <c:pt idx="39">
                  <c:v>30.904460669737048</c:v>
                </c:pt>
                <c:pt idx="40">
                  <c:v>31.395247056143447</c:v>
                </c:pt>
                <c:pt idx="41">
                  <c:v>31.764821152647848</c:v>
                </c:pt>
                <c:pt idx="42">
                  <c:v>32.285822477460684</c:v>
                </c:pt>
                <c:pt idx="43">
                  <c:v>32.732619215350468</c:v>
                </c:pt>
                <c:pt idx="44">
                  <c:v>33.182021282306046</c:v>
                </c:pt>
                <c:pt idx="45">
                  <c:v>33.768676039731972</c:v>
                </c:pt>
                <c:pt idx="46">
                  <c:v>34.513206859787573</c:v>
                </c:pt>
                <c:pt idx="47">
                  <c:v>35.193984503743401</c:v>
                </c:pt>
                <c:pt idx="48">
                  <c:v>35.939112915779432</c:v>
                </c:pt>
                <c:pt idx="49">
                  <c:v>36.628411619485064</c:v>
                </c:pt>
                <c:pt idx="50">
                  <c:v>37.145113721417076</c:v>
                </c:pt>
                <c:pt idx="51">
                  <c:v>37.912933431818111</c:v>
                </c:pt>
                <c:pt idx="52">
                  <c:v>38.403891787139742</c:v>
                </c:pt>
                <c:pt idx="53">
                  <c:v>38.906208689312514</c:v>
                </c:pt>
                <c:pt idx="54">
                  <c:v>39.39081279321627</c:v>
                </c:pt>
                <c:pt idx="55">
                  <c:v>39.907643871834722</c:v>
                </c:pt>
                <c:pt idx="56">
                  <c:v>40.355446627878621</c:v>
                </c:pt>
                <c:pt idx="57">
                  <c:v>40.609358731220183</c:v>
                </c:pt>
                <c:pt idx="58">
                  <c:v>40.964053217334047</c:v>
                </c:pt>
                <c:pt idx="59">
                  <c:v>41.158765021606641</c:v>
                </c:pt>
                <c:pt idx="60">
                  <c:v>41.273915407246648</c:v>
                </c:pt>
                <c:pt idx="61">
                  <c:v>41.347578292086716</c:v>
                </c:pt>
                <c:pt idx="62">
                  <c:v>41.402565352732474</c:v>
                </c:pt>
                <c:pt idx="63">
                  <c:v>41.57133564614216</c:v>
                </c:pt>
                <c:pt idx="64">
                  <c:v>41.866709454946403</c:v>
                </c:pt>
                <c:pt idx="65">
                  <c:v>42.037328414194839</c:v>
                </c:pt>
                <c:pt idx="66">
                  <c:v>42.29414679220384</c:v>
                </c:pt>
                <c:pt idx="67">
                  <c:v>42.645677050277406</c:v>
                </c:pt>
                <c:pt idx="68">
                  <c:v>43.080999162298284</c:v>
                </c:pt>
                <c:pt idx="69">
                  <c:v>43.614175886309617</c:v>
                </c:pt>
                <c:pt idx="70">
                  <c:v>43.841497296133269</c:v>
                </c:pt>
                <c:pt idx="71">
                  <c:v>44.237859850408093</c:v>
                </c:pt>
                <c:pt idx="72">
                  <c:v>44.376320622507947</c:v>
                </c:pt>
                <c:pt idx="73">
                  <c:v>44.405267290164552</c:v>
                </c:pt>
                <c:pt idx="74">
                  <c:v>44.443053160064125</c:v>
                </c:pt>
                <c:pt idx="75">
                  <c:v>44.37713747485531</c:v>
                </c:pt>
                <c:pt idx="76">
                  <c:v>44.192984561978022</c:v>
                </c:pt>
                <c:pt idx="77">
                  <c:v>43.887670949873325</c:v>
                </c:pt>
                <c:pt idx="78">
                  <c:v>43.662632427399394</c:v>
                </c:pt>
                <c:pt idx="79">
                  <c:v>43.556136377418468</c:v>
                </c:pt>
                <c:pt idx="80">
                  <c:v>43.467722858874296</c:v>
                </c:pt>
                <c:pt idx="81">
                  <c:v>43.124665939176538</c:v>
                </c:pt>
                <c:pt idx="82">
                  <c:v>42.791510989617898</c:v>
                </c:pt>
                <c:pt idx="83">
                  <c:v>42.443672904154376</c:v>
                </c:pt>
                <c:pt idx="84">
                  <c:v>42.388373719927458</c:v>
                </c:pt>
                <c:pt idx="85">
                  <c:v>42.02596986734369</c:v>
                </c:pt>
                <c:pt idx="86">
                  <c:v>41.829682827807595</c:v>
                </c:pt>
                <c:pt idx="87">
                  <c:v>41.674674346839417</c:v>
                </c:pt>
                <c:pt idx="88">
                  <c:v>41.620085394232426</c:v>
                </c:pt>
                <c:pt idx="89">
                  <c:v>41.671896189013843</c:v>
                </c:pt>
                <c:pt idx="90">
                  <c:v>41.922642344625935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D9-4BEB-A104-3F353DCD9F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8291664"/>
        <c:axId val="1790116192"/>
      </c:lineChart>
      <c:catAx>
        <c:axId val="1758291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0116192"/>
        <c:crosses val="autoZero"/>
        <c:auto val="1"/>
        <c:lblAlgn val="ctr"/>
        <c:lblOffset val="100"/>
        <c:noMultiLvlLbl val="0"/>
      </c:catAx>
      <c:valAx>
        <c:axId val="1790116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8291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</a:t>
            </a:r>
            <a:r>
              <a:rPr lang="en-US" baseline="0"/>
              <a:t> efficiency vs rpm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BsC'!$N$8</c:f>
              <c:strCache>
                <c:ptCount val="1"/>
                <c:pt idx="0">
                  <c:v>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BsC'!$N$9:$N$99</c:f>
              <c:numCache>
                <c:formatCode>0.00%</c:formatCode>
                <c:ptCount val="91"/>
                <c:pt idx="0">
                  <c:v>0.23030698664806273</c:v>
                </c:pt>
                <c:pt idx="1">
                  <c:v>0.23624803608824874</c:v>
                </c:pt>
                <c:pt idx="2">
                  <c:v>0.24533989064513501</c:v>
                </c:pt>
                <c:pt idx="3">
                  <c:v>0.26096482496681012</c:v>
                </c:pt>
                <c:pt idx="4">
                  <c:v>0.27055116810637969</c:v>
                </c:pt>
                <c:pt idx="5">
                  <c:v>0.26984664603375469</c:v>
                </c:pt>
                <c:pt idx="6">
                  <c:v>0.28562292849439125</c:v>
                </c:pt>
                <c:pt idx="7">
                  <c:v>0.30058072971866562</c:v>
                </c:pt>
                <c:pt idx="8">
                  <c:v>0.30372215335016406</c:v>
                </c:pt>
                <c:pt idx="9">
                  <c:v>0.3142242324640076</c:v>
                </c:pt>
                <c:pt idx="10">
                  <c:v>0.31380003125921874</c:v>
                </c:pt>
                <c:pt idx="11">
                  <c:v>0.3105468422089645</c:v>
                </c:pt>
                <c:pt idx="12">
                  <c:v>0.31334568158035281</c:v>
                </c:pt>
                <c:pt idx="13">
                  <c:v>0.31460903710796062</c:v>
                </c:pt>
                <c:pt idx="14">
                  <c:v>0.31961843170979026</c:v>
                </c:pt>
                <c:pt idx="15">
                  <c:v>0.31999243875912908</c:v>
                </c:pt>
                <c:pt idx="16">
                  <c:v>0.31220201613693904</c:v>
                </c:pt>
                <c:pt idx="17">
                  <c:v>0.30814023890500175</c:v>
                </c:pt>
                <c:pt idx="18">
                  <c:v>0.3081971429994344</c:v>
                </c:pt>
                <c:pt idx="19">
                  <c:v>0.31015327537671566</c:v>
                </c:pt>
                <c:pt idx="20">
                  <c:v>0.30849059001073331</c:v>
                </c:pt>
                <c:pt idx="21">
                  <c:v>0.31226326571755242</c:v>
                </c:pt>
                <c:pt idx="22">
                  <c:v>0.31484481424441302</c:v>
                </c:pt>
                <c:pt idx="23">
                  <c:v>0.3165955297545443</c:v>
                </c:pt>
                <c:pt idx="24">
                  <c:v>0.3169456267248425</c:v>
                </c:pt>
                <c:pt idx="25">
                  <c:v>0.31870344347857782</c:v>
                </c:pt>
                <c:pt idx="26">
                  <c:v>0.31860998637251975</c:v>
                </c:pt>
                <c:pt idx="27">
                  <c:v>0.31529421090824389</c:v>
                </c:pt>
                <c:pt idx="28">
                  <c:v>0.31361006635231564</c:v>
                </c:pt>
                <c:pt idx="29">
                  <c:v>0.3157884607585893</c:v>
                </c:pt>
                <c:pt idx="30">
                  <c:v>0.31397496680433451</c:v>
                </c:pt>
                <c:pt idx="31">
                  <c:v>0.31385096534610551</c:v>
                </c:pt>
                <c:pt idx="32">
                  <c:v>0.30943557211017586</c:v>
                </c:pt>
                <c:pt idx="33">
                  <c:v>0.30836248408680583</c:v>
                </c:pt>
                <c:pt idx="34">
                  <c:v>0.30613017755750394</c:v>
                </c:pt>
                <c:pt idx="35">
                  <c:v>0.30284057653008156</c:v>
                </c:pt>
                <c:pt idx="36">
                  <c:v>0.30493429299284058</c:v>
                </c:pt>
                <c:pt idx="37">
                  <c:v>0.30446911455378095</c:v>
                </c:pt>
                <c:pt idx="38">
                  <c:v>0.29976777556397577</c:v>
                </c:pt>
                <c:pt idx="39">
                  <c:v>0.29591567701625765</c:v>
                </c:pt>
                <c:pt idx="40">
                  <c:v>0.29087149055543393</c:v>
                </c:pt>
                <c:pt idx="41">
                  <c:v>0.28422620963618828</c:v>
                </c:pt>
                <c:pt idx="42">
                  <c:v>0.2833867212463167</c:v>
                </c:pt>
                <c:pt idx="43">
                  <c:v>0.2793295074306234</c:v>
                </c:pt>
                <c:pt idx="44">
                  <c:v>0.28069604408800525</c:v>
                </c:pt>
                <c:pt idx="45">
                  <c:v>0.27912718388283125</c:v>
                </c:pt>
                <c:pt idx="46">
                  <c:v>0.28218186282133939</c:v>
                </c:pt>
                <c:pt idx="47">
                  <c:v>0.28397006572009653</c:v>
                </c:pt>
                <c:pt idx="48">
                  <c:v>0.28292465200130684</c:v>
                </c:pt>
                <c:pt idx="49">
                  <c:v>0.28609114056347656</c:v>
                </c:pt>
                <c:pt idx="50">
                  <c:v>0.28305210809554754</c:v>
                </c:pt>
                <c:pt idx="51">
                  <c:v>0.28478340594472401</c:v>
                </c:pt>
                <c:pt idx="52">
                  <c:v>0.27761327998167101</c:v>
                </c:pt>
                <c:pt idx="53">
                  <c:v>0.27851442005757676</c:v>
                </c:pt>
                <c:pt idx="54">
                  <c:v>0.27462602995172908</c:v>
                </c:pt>
                <c:pt idx="55">
                  <c:v>0.27754709633647734</c:v>
                </c:pt>
                <c:pt idx="56">
                  <c:v>0.27628425294235659</c:v>
                </c:pt>
                <c:pt idx="57">
                  <c:v>0.27350314937035758</c:v>
                </c:pt>
                <c:pt idx="58">
                  <c:v>0.2737420713044682</c:v>
                </c:pt>
                <c:pt idx="59">
                  <c:v>0.26828505457352753</c:v>
                </c:pt>
                <c:pt idx="60">
                  <c:v>0.267428327139069</c:v>
                </c:pt>
                <c:pt idx="61">
                  <c:v>0.26552609812184086</c:v>
                </c:pt>
                <c:pt idx="62">
                  <c:v>0.26417692483594901</c:v>
                </c:pt>
                <c:pt idx="63">
                  <c:v>0.26154268648025109</c:v>
                </c:pt>
                <c:pt idx="64">
                  <c:v>0.26174860988425397</c:v>
                </c:pt>
                <c:pt idx="65">
                  <c:v>0.26082529120757236</c:v>
                </c:pt>
                <c:pt idx="66">
                  <c:v>0.25803352549498365</c:v>
                </c:pt>
                <c:pt idx="67">
                  <c:v>0.25690523721334307</c:v>
                </c:pt>
                <c:pt idx="68">
                  <c:v>0.25688373661225544</c:v>
                </c:pt>
                <c:pt idx="69">
                  <c:v>0.25947553872215501</c:v>
                </c:pt>
                <c:pt idx="70">
                  <c:v>0.25705384640790324</c:v>
                </c:pt>
                <c:pt idx="71">
                  <c:v>0.25721020424400121</c:v>
                </c:pt>
                <c:pt idx="72">
                  <c:v>0.25615728219703698</c:v>
                </c:pt>
                <c:pt idx="73">
                  <c:v>0.2554047883754943</c:v>
                </c:pt>
                <c:pt idx="74">
                  <c:v>0.25550255919451353</c:v>
                </c:pt>
                <c:pt idx="75">
                  <c:v>0.25186437421781388</c:v>
                </c:pt>
                <c:pt idx="76">
                  <c:v>0.25105105278921369</c:v>
                </c:pt>
                <c:pt idx="77">
                  <c:v>0.24843632908356963</c:v>
                </c:pt>
                <c:pt idx="78">
                  <c:v>0.24565397860743277</c:v>
                </c:pt>
                <c:pt idx="79">
                  <c:v>0.24449524125335131</c:v>
                </c:pt>
                <c:pt idx="80">
                  <c:v>0.2438133676861067</c:v>
                </c:pt>
                <c:pt idx="81">
                  <c:v>0.24104580812619175</c:v>
                </c:pt>
                <c:pt idx="82">
                  <c:v>0.2392924535268609</c:v>
                </c:pt>
                <c:pt idx="83">
                  <c:v>0.23645086189158268</c:v>
                </c:pt>
                <c:pt idx="84">
                  <c:v>0.23412659562645324</c:v>
                </c:pt>
                <c:pt idx="85">
                  <c:v>0.23387652739516784</c:v>
                </c:pt>
                <c:pt idx="86">
                  <c:v>0.23201383589368668</c:v>
                </c:pt>
                <c:pt idx="87">
                  <c:v>0.23227209754288988</c:v>
                </c:pt>
                <c:pt idx="88">
                  <c:v>0.22649044922825892</c:v>
                </c:pt>
                <c:pt idx="89">
                  <c:v>0.22347436816973068</c:v>
                </c:pt>
                <c:pt idx="90">
                  <c:v>0.2215962974217687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EC-4EA0-9E17-7DD1E186CA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3182432"/>
        <c:axId val="1921492224"/>
      </c:lineChart>
      <c:catAx>
        <c:axId val="21131824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5217071303587052"/>
              <c:y val="0.892569262175561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1492224"/>
        <c:crosses val="autoZero"/>
        <c:auto val="1"/>
        <c:lblAlgn val="ctr"/>
        <c:lblOffset val="100"/>
        <c:noMultiLvlLbl val="0"/>
      </c:catAx>
      <c:valAx>
        <c:axId val="192149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Thermal</a:t>
                </a:r>
                <a:r>
                  <a:rPr lang="en-GB" baseline="0"/>
                  <a:t> efficiency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3182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492124</xdr:colOff>
      <xdr:row>6</xdr:row>
      <xdr:rowOff>101600</xdr:rowOff>
    </xdr:from>
    <xdr:ext cx="676275" cy="2468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75ECBAD8-7A1C-9E9D-DFD6-631D87EB5A01}"/>
                </a:ext>
              </a:extLst>
            </xdr:cNvPr>
            <xdr:cNvSpPr txBox="1"/>
          </xdr:nvSpPr>
          <xdr:spPr>
            <a:xfrm>
              <a:off x="5013324" y="654050"/>
              <a:ext cx="676275" cy="2468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i="1"/>
                <a:t>BP</a:t>
              </a: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l-GR" sz="1100" i="1">
                          <a:latin typeface="Cambria Math" panose="02040503050406030204" pitchFamily="18" charset="0"/>
                        </a:rPr>
                        <m:t>2</m:t>
                      </m:r>
                      <m:r>
                        <a:rPr lang="el-GR" sz="1100" i="1">
                          <a:latin typeface="Cambria Math" panose="02040503050406030204" pitchFamily="18" charset="0"/>
                        </a:rPr>
                        <m:t>𝜋</m:t>
                      </m:r>
                      <m:r>
                        <a:rPr lang="en-GB" sz="1100" i="1">
                          <a:latin typeface="Cambria Math" panose="02040503050406030204" pitchFamily="18" charset="0"/>
                        </a:rPr>
                        <m:t>𝑁𝑇</m:t>
                      </m:r>
                    </m:num>
                    <m:den>
                      <m:r>
                        <a:rPr lang="en-GB" sz="1100" b="0" i="1">
                          <a:latin typeface="Cambria Math" panose="02040503050406030204" pitchFamily="18" charset="0"/>
                        </a:rPr>
                        <m:t>60</m:t>
                      </m:r>
                    </m:den>
                  </m:f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75ECBAD8-7A1C-9E9D-DFD6-631D87EB5A01}"/>
                </a:ext>
              </a:extLst>
            </xdr:cNvPr>
            <xdr:cNvSpPr txBox="1"/>
          </xdr:nvSpPr>
          <xdr:spPr>
            <a:xfrm>
              <a:off x="5013324" y="654050"/>
              <a:ext cx="676275" cy="2468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i="1"/>
                <a:t>BP</a:t>
              </a:r>
              <a:r>
                <a:rPr lang="en-GB" sz="1100" i="0">
                  <a:latin typeface="Cambria Math" panose="02040503050406030204" pitchFamily="18" charset="0"/>
                </a:rPr>
                <a:t>=</a:t>
              </a:r>
              <a:r>
                <a:rPr lang="el-GR" sz="1100" i="0">
                  <a:latin typeface="Cambria Math" panose="02040503050406030204" pitchFamily="18" charset="0"/>
                </a:rPr>
                <a:t>2𝜋</a:t>
              </a:r>
              <a:r>
                <a:rPr lang="en-GB" sz="1100" i="0">
                  <a:latin typeface="Cambria Math" panose="02040503050406030204" pitchFamily="18" charset="0"/>
                </a:rPr>
                <a:t>𝑁𝑇/</a:t>
              </a:r>
              <a:r>
                <a:rPr lang="en-GB" sz="1100" b="0" i="0">
                  <a:latin typeface="Cambria Math" panose="02040503050406030204" pitchFamily="18" charset="0"/>
                </a:rPr>
                <a:t>60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123825</xdr:colOff>
      <xdr:row>6</xdr:row>
      <xdr:rowOff>82550</xdr:rowOff>
    </xdr:from>
    <xdr:ext cx="945900" cy="25224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721AC7E-7E47-B758-2F25-9F1824A6FCD8}"/>
                </a:ext>
              </a:extLst>
            </xdr:cNvPr>
            <xdr:cNvSpPr txBox="1"/>
          </xdr:nvSpPr>
          <xdr:spPr>
            <a:xfrm>
              <a:off x="7788275" y="1212850"/>
              <a:ext cx="945900" cy="2522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i="1"/>
                <a:t>BP</a:t>
              </a: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en-GB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en-GB" sz="1100" b="0" i="1">
                              <a:latin typeface="Cambria Math" panose="02040503050406030204" pitchFamily="18" charset="0"/>
                            </a:rPr>
                            <m:t>𝐵𝑀𝐸𝑃</m:t>
                          </m:r>
                        </m:e>
                      </m:d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𝐿𝐴𝑁𝑛</m:t>
                      </m:r>
                    </m:num>
                    <m:den>
                      <m:r>
                        <a:rPr lang="en-GB" sz="1100" b="0" i="1">
                          <a:latin typeface="Cambria Math" panose="02040503050406030204" pitchFamily="18" charset="0"/>
                        </a:rPr>
                        <m:t>60∗2</m:t>
                      </m:r>
                    </m:den>
                  </m:f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721AC7E-7E47-B758-2F25-9F1824A6FCD8}"/>
                </a:ext>
              </a:extLst>
            </xdr:cNvPr>
            <xdr:cNvSpPr txBox="1"/>
          </xdr:nvSpPr>
          <xdr:spPr>
            <a:xfrm>
              <a:off x="7788275" y="1212850"/>
              <a:ext cx="945900" cy="2522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i="1"/>
                <a:t>BP</a:t>
              </a:r>
              <a:r>
                <a:rPr lang="en-GB" sz="1100" i="0">
                  <a:latin typeface="Cambria Math" panose="02040503050406030204" pitchFamily="18" charset="0"/>
                </a:rPr>
                <a:t>=</a:t>
              </a:r>
              <a:r>
                <a:rPr lang="en-GB" sz="1100" b="0" i="0">
                  <a:latin typeface="Cambria Math" panose="02040503050406030204" pitchFamily="18" charset="0"/>
                </a:rPr>
                <a:t>(𝐵𝑀𝐸𝑃)𝐿𝐴𝑁𝑛/(60∗2)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98425</xdr:colOff>
      <xdr:row>6</xdr:row>
      <xdr:rowOff>95250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3DD21F4-3A5A-3D6F-F728-804E4AC52499}"/>
            </a:ext>
          </a:extLst>
        </xdr:cNvPr>
        <xdr:cNvSpPr txBox="1"/>
      </xdr:nvSpPr>
      <xdr:spPr>
        <a:xfrm>
          <a:off x="8480425" y="120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120618</xdr:colOff>
      <xdr:row>6</xdr:row>
      <xdr:rowOff>135413</xdr:rowOff>
    </xdr:from>
    <xdr:ext cx="66691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4A539EAE-6051-225B-AFC5-2E1B8AC91FC3}"/>
                </a:ext>
              </a:extLst>
            </xdr:cNvPr>
            <xdr:cNvSpPr txBox="1"/>
          </xdr:nvSpPr>
          <xdr:spPr>
            <a:xfrm>
              <a:off x="5029168" y="1240313"/>
              <a:ext cx="66691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𝑇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𝑊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∗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𝑅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4A539EAE-6051-225B-AFC5-2E1B8AC91FC3}"/>
                </a:ext>
              </a:extLst>
            </xdr:cNvPr>
            <xdr:cNvSpPr txBox="1"/>
          </xdr:nvSpPr>
          <xdr:spPr>
            <a:xfrm>
              <a:off x="5029168" y="1240313"/>
              <a:ext cx="66691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𝑇=𝑊∗𝑅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47625</xdr:colOff>
      <xdr:row>11</xdr:row>
      <xdr:rowOff>114300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288246C8-46C9-84E3-965C-9A4C3B3BD5C3}"/>
            </a:ext>
          </a:extLst>
        </xdr:cNvPr>
        <xdr:cNvSpPr txBox="1"/>
      </xdr:nvSpPr>
      <xdr:spPr>
        <a:xfrm>
          <a:off x="7445375" y="236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11</xdr:col>
      <xdr:colOff>107950</xdr:colOff>
      <xdr:row>6</xdr:row>
      <xdr:rowOff>74612</xdr:rowOff>
    </xdr:from>
    <xdr:ext cx="1200149" cy="2426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FC8653C5-D62B-767A-AC2B-7B7E4A217B93}"/>
                </a:ext>
              </a:extLst>
            </xdr:cNvPr>
            <xdr:cNvSpPr txBox="1"/>
          </xdr:nvSpPr>
          <xdr:spPr>
            <a:xfrm>
              <a:off x="9886950" y="1179512"/>
              <a:ext cx="1200149" cy="2426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f>
                    <m:f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𝐵𝑐𝑃</m:t>
                      </m:r>
                    </m:num>
                    <m:den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𝐵𝑃</m:t>
                      </m:r>
                    </m:den>
                  </m:f>
                  <m:r>
                    <a:rPr lang="en-GB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1.01325</m:t>
                      </m:r>
                    </m:num>
                    <m:den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𝑃𝑎</m:t>
                      </m:r>
                    </m:den>
                  </m:f>
                </m:oMath>
              </a14:m>
              <a:r>
                <a:rPr lang="en-GB" sz="1100"/>
                <a:t> </a:t>
              </a: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√</m:t>
                  </m:r>
                  <m:f>
                    <m:fPr>
                      <m:ctrlPr>
                        <a:rPr lang="en-GB" sz="11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𝑇𝑎</m:t>
                      </m:r>
                    </m:num>
                    <m:den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293</m:t>
                      </m:r>
                    </m:den>
                  </m:f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FC8653C5-D62B-767A-AC2B-7B7E4A217B93}"/>
                </a:ext>
              </a:extLst>
            </xdr:cNvPr>
            <xdr:cNvSpPr txBox="1"/>
          </xdr:nvSpPr>
          <xdr:spPr>
            <a:xfrm>
              <a:off x="9886950" y="1179512"/>
              <a:ext cx="1200149" cy="2426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𝐵𝑐𝑃/𝐵𝑃</a:t>
              </a:r>
              <a:r>
                <a:rPr lang="en-GB" sz="1100" i="0">
                  <a:latin typeface="Cambria Math" panose="02040503050406030204" pitchFamily="18" charset="0"/>
                </a:rPr>
                <a:t>=</a:t>
              </a:r>
              <a:r>
                <a:rPr lang="en-GB" sz="1100" b="0" i="0">
                  <a:latin typeface="Cambria Math" panose="02040503050406030204" pitchFamily="18" charset="0"/>
                </a:rPr>
                <a:t>1.01325/𝑃𝑎</a:t>
              </a:r>
              <a:r>
                <a:rPr lang="en-GB" sz="1100"/>
                <a:t> </a:t>
              </a: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𝑇𝑎/293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69850</xdr:colOff>
      <xdr:row>6</xdr:row>
      <xdr:rowOff>76200</xdr:rowOff>
    </xdr:from>
    <xdr:ext cx="1504950" cy="2426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15A9FB33-3C1C-4FA1-A6BE-747F468C3210}"/>
                </a:ext>
              </a:extLst>
            </xdr:cNvPr>
            <xdr:cNvSpPr txBox="1"/>
          </xdr:nvSpPr>
          <xdr:spPr>
            <a:xfrm>
              <a:off x="11125200" y="1181100"/>
              <a:ext cx="1504950" cy="242631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ea typeface="+mn-ea"/>
                  <a:cs typeface="+mn-cs"/>
                </a:rPr>
                <a:t>BcP </a:t>
              </a:r>
              <a14:m>
                <m:oMath xmlns:m="http://schemas.openxmlformats.org/officeDocument/2006/math">
                  <m:r>
                    <a:rPr kumimoji="0" lang="en-GB" sz="1100" b="0" i="1" u="none" strike="noStrike" kern="0" cap="none" spc="0" normalizeH="0" baseline="0" noProof="0" smtClean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Cambria Math" panose="02040503050406030204" pitchFamily="18" charset="0"/>
                      <a:ea typeface="+mn-ea"/>
                      <a:cs typeface="+mn-cs"/>
                    </a:rPr>
                    <m:t>=</m:t>
                  </m:r>
                  <m:r>
                    <a:rPr kumimoji="0" lang="en-GB" sz="1100" b="0" i="1" u="none" strike="noStrike" kern="0" cap="none" spc="0" normalizeH="0" baseline="0" noProof="0" smtClean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Cambria Math" panose="02040503050406030204" pitchFamily="18" charset="0"/>
                      <a:ea typeface="+mn-ea"/>
                      <a:cs typeface="+mn-cs"/>
                    </a:rPr>
                    <m:t>𝐵𝑃</m:t>
                  </m:r>
                  <m:r>
                    <a:rPr kumimoji="0" lang="en-GB" sz="1100" b="0" i="1" u="none" strike="noStrike" kern="0" cap="none" spc="0" normalizeH="0" baseline="0" noProof="0" smtClean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Cambria Math" panose="02040503050406030204" pitchFamily="18" charset="0"/>
                      <a:ea typeface="+mn-ea"/>
                      <a:cs typeface="+mn-cs"/>
                    </a:rPr>
                    <m:t>∗</m:t>
                  </m:r>
                  <m:f>
                    <m:fPr>
                      <m:ctrlPr>
                        <a:rPr kumimoji="0" lang="en-GB" sz="1100" b="0" i="1" u="none" strike="noStrike" kern="0" cap="none" spc="0" normalizeH="0" baseline="0" noProof="0" smtClean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kumimoji="0" lang="en-GB" sz="1100" b="0" i="1" u="none" strike="noStrike" kern="0" cap="none" spc="0" normalizeH="0" baseline="0" noProof="0" smtClean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1.01325</m:t>
                      </m:r>
                    </m:num>
                    <m:den>
                      <m:r>
                        <a:rPr kumimoji="0" lang="en-GB" sz="1100" b="0" i="1" u="none" strike="noStrike" kern="0" cap="none" spc="0" normalizeH="0" baseline="0" noProof="0" smtClean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𝑃𝑎</m:t>
                      </m:r>
                    </m:den>
                  </m:f>
                </m:oMath>
              </a14:m>
              <a:r>
                <a:rPr kumimoji="0" lang="en-GB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 </a:t>
              </a:r>
              <a14:m>
                <m:oMath xmlns:m="http://schemas.openxmlformats.org/officeDocument/2006/math">
                  <m:r>
                    <a:rPr kumimoji="0" lang="en-GB" sz="1100" b="0" i="1" u="none" strike="noStrike" kern="0" cap="none" spc="0" normalizeH="0" baseline="0" noProof="0" smtClean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√</m:t>
                  </m:r>
                  <m:f>
                    <m:fPr>
                      <m:ctrlPr>
                        <a:rPr kumimoji="0" lang="en-GB" sz="1100" b="0" i="1" u="none" strike="noStrike" kern="0" cap="none" spc="0" normalizeH="0" baseline="0" noProof="0" smtClean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Cambria Math" panose="02040503050406030204" pitchFamily="18" charset="0"/>
                          <a:cs typeface="+mn-cs"/>
                        </a:rPr>
                      </m:ctrlPr>
                    </m:fPr>
                    <m:num>
                      <m:r>
                        <a:rPr kumimoji="0" lang="en-GB" sz="1100" b="0" i="1" u="none" strike="noStrike" kern="0" cap="none" spc="0" normalizeH="0" baseline="0" noProof="0" smtClean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Cambria Math" panose="02040503050406030204" pitchFamily="18" charset="0"/>
                          <a:cs typeface="+mn-cs"/>
                        </a:rPr>
                        <m:t>𝑇𝑎</m:t>
                      </m:r>
                    </m:num>
                    <m:den>
                      <m:r>
                        <a:rPr kumimoji="0" lang="en-GB" sz="1100" b="0" i="1" u="none" strike="noStrike" kern="0" cap="none" spc="0" normalizeH="0" baseline="0" noProof="0" smtClean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Cambria Math" panose="02040503050406030204" pitchFamily="18" charset="0"/>
                          <a:cs typeface="+mn-cs"/>
                        </a:rPr>
                        <m:t>293</m:t>
                      </m:r>
                    </m:den>
                  </m:f>
                </m:oMath>
              </a14:m>
              <a:endParaRPr kumimoji="0" lang="en-GB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15A9FB33-3C1C-4FA1-A6BE-747F468C3210}"/>
                </a:ext>
              </a:extLst>
            </xdr:cNvPr>
            <xdr:cNvSpPr txBox="1"/>
          </xdr:nvSpPr>
          <xdr:spPr>
            <a:xfrm>
              <a:off x="11125200" y="1181100"/>
              <a:ext cx="1504950" cy="242631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ea typeface="+mn-ea"/>
                  <a:cs typeface="+mn-cs"/>
                </a:rPr>
                <a:t>BcP </a:t>
              </a:r>
              <a:r>
                <a:rPr kumimoji="0" lang="en-GB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=𝐵𝑃∗1.01325/𝑃𝑎</a:t>
              </a:r>
              <a:r>
                <a:rPr kumimoji="0" lang="en-GB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 </a:t>
              </a:r>
              <a:r>
                <a:rPr kumimoji="0" lang="en-GB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√𝑇𝑎/293</a:t>
              </a:r>
              <a:endParaRPr kumimoji="0" lang="en-GB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10</xdr:col>
      <xdr:colOff>193675</xdr:colOff>
      <xdr:row>6</xdr:row>
      <xdr:rowOff>82550</xdr:rowOff>
    </xdr:from>
    <xdr:ext cx="890180" cy="2394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D95493DB-9690-11E4-3180-8FBF83E8D21C}"/>
                </a:ext>
              </a:extLst>
            </xdr:cNvPr>
            <xdr:cNvSpPr txBox="1"/>
          </xdr:nvSpPr>
          <xdr:spPr>
            <a:xfrm>
              <a:off x="8861425" y="1212850"/>
              <a:ext cx="890180" cy="2394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/>
                <a:t>BMEP</a:t>
              </a:r>
              <a:r>
                <a:rPr lang="en-GB" sz="1100" baseline="0"/>
                <a:t> = </a:t>
              </a:r>
              <a14:m>
                <m:oMath xmlns:m="http://schemas.openxmlformats.org/officeDocument/2006/math">
                  <m:f>
                    <m:fPr>
                      <m:ctrlPr>
                        <a:rPr lang="en-GB" sz="1100" i="1" baseline="0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100" b="0" i="1" baseline="0">
                          <a:latin typeface="Cambria Math" panose="02040503050406030204" pitchFamily="18" charset="0"/>
                        </a:rPr>
                        <m:t>60∗2∗</m:t>
                      </m:r>
                      <m:r>
                        <a:rPr lang="en-GB" sz="1100" b="0" i="1" baseline="0">
                          <a:latin typeface="Cambria Math" panose="02040503050406030204" pitchFamily="18" charset="0"/>
                        </a:rPr>
                        <m:t>𝐵𝑃</m:t>
                      </m:r>
                    </m:num>
                    <m:den>
                      <m:r>
                        <a:rPr lang="en-GB" sz="1100" b="0" i="1" baseline="0">
                          <a:latin typeface="Cambria Math" panose="02040503050406030204" pitchFamily="18" charset="0"/>
                        </a:rPr>
                        <m:t>𝐿𝐴𝑁𝑛</m:t>
                      </m:r>
                    </m:den>
                  </m:f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D95493DB-9690-11E4-3180-8FBF83E8D21C}"/>
                </a:ext>
              </a:extLst>
            </xdr:cNvPr>
            <xdr:cNvSpPr txBox="1"/>
          </xdr:nvSpPr>
          <xdr:spPr>
            <a:xfrm>
              <a:off x="8861425" y="1212850"/>
              <a:ext cx="890180" cy="2394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/>
                <a:t>BMEP</a:t>
              </a:r>
              <a:r>
                <a:rPr lang="en-GB" sz="1100" baseline="0"/>
                <a:t> = </a:t>
              </a:r>
              <a:r>
                <a:rPr lang="en-GB" sz="1100" i="0" baseline="0">
                  <a:latin typeface="Cambria Math" panose="02040503050406030204" pitchFamily="18" charset="0"/>
                </a:rPr>
                <a:t>(</a:t>
              </a:r>
              <a:r>
                <a:rPr lang="en-GB" sz="1100" b="0" i="0" baseline="0">
                  <a:latin typeface="Cambria Math" panose="02040503050406030204" pitchFamily="18" charset="0"/>
                </a:rPr>
                <a:t>60∗2∗𝐵𝑃)/𝐿𝐴𝑁𝑛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384175</xdr:colOff>
      <xdr:row>6</xdr:row>
      <xdr:rowOff>88900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34D4330-926C-0D8F-D3F7-DB1C0BEC7847}"/>
            </a:ext>
          </a:extLst>
        </xdr:cNvPr>
        <xdr:cNvSpPr txBox="1"/>
      </xdr:nvSpPr>
      <xdr:spPr>
        <a:xfrm>
          <a:off x="9553575" y="1193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 i="1"/>
        </a:p>
      </xdr:txBody>
    </xdr:sp>
    <xdr:clientData/>
  </xdr:oneCellAnchor>
  <xdr:oneCellAnchor>
    <xdr:from>
      <xdr:col>13</xdr:col>
      <xdr:colOff>155575</xdr:colOff>
      <xdr:row>6</xdr:row>
      <xdr:rowOff>95250</xdr:rowOff>
    </xdr:from>
    <xdr:ext cx="866583" cy="34657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3BD5A0B7-152D-10B2-6AA8-66A94EFA9EE7}"/>
                </a:ext>
              </a:extLst>
            </xdr:cNvPr>
            <xdr:cNvSpPr txBox="1"/>
          </xdr:nvSpPr>
          <xdr:spPr>
            <a:xfrm>
              <a:off x="12919075" y="1225550"/>
              <a:ext cx="866583" cy="3465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ƞ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𝐵𝑃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𝑠𝑓𝑐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∗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𝑐𝑣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</m:oMath>
                </m:oMathPara>
              </a14:m>
              <a:endParaRPr lang="en-GB" sz="1100" i="1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3BD5A0B7-152D-10B2-6AA8-66A94EFA9EE7}"/>
                </a:ext>
              </a:extLst>
            </xdr:cNvPr>
            <xdr:cNvSpPr txBox="1"/>
          </xdr:nvSpPr>
          <xdr:spPr>
            <a:xfrm>
              <a:off x="12919075" y="1225550"/>
              <a:ext cx="866583" cy="3465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ƞ_</a:t>
              </a:r>
              <a:r>
                <a:rPr lang="en-GB" sz="1100" b="0" i="0">
                  <a:latin typeface="Cambria Math" panose="02040503050406030204" pitchFamily="18" charset="0"/>
                </a:rPr>
                <a:t>𝑡=𝐵𝑃/(𝑠𝑓𝑐∗𝑐𝑣)  </a:t>
              </a:r>
              <a:endParaRPr lang="en-GB" sz="1100" i="1"/>
            </a:p>
          </xdr:txBody>
        </xdr:sp>
      </mc:Fallback>
    </mc:AlternateContent>
    <xdr:clientData/>
  </xdr:oneCellAnchor>
  <xdr:oneCellAnchor>
    <xdr:from>
      <xdr:col>13</xdr:col>
      <xdr:colOff>498475</xdr:colOff>
      <xdr:row>2</xdr:row>
      <xdr:rowOff>0</xdr:rowOff>
    </xdr:from>
    <xdr:ext cx="230128" cy="17966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97F20D80-589D-D86A-645B-58729EF0F23C}"/>
                </a:ext>
              </a:extLst>
            </xdr:cNvPr>
            <xdr:cNvSpPr txBox="1"/>
          </xdr:nvSpPr>
          <xdr:spPr>
            <a:xfrm>
              <a:off x="12512675" y="368300"/>
              <a:ext cx="230128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b="1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100" b="1" i="0">
                            <a:latin typeface="Cambria Math" panose="02040503050406030204" pitchFamily="18" charset="0"/>
                          </a:rPr>
                          <m:t>𝐦</m:t>
                        </m:r>
                      </m:e>
                      <m:sup>
                        <m:r>
                          <a:rPr lang="en-GB" sz="1100" b="1" i="0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en-GB" sz="1100" b="1" i="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97F20D80-589D-D86A-645B-58729EF0F23C}"/>
                </a:ext>
              </a:extLst>
            </xdr:cNvPr>
            <xdr:cNvSpPr txBox="1"/>
          </xdr:nvSpPr>
          <xdr:spPr>
            <a:xfrm>
              <a:off x="12512675" y="368300"/>
              <a:ext cx="230128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1" i="0">
                  <a:latin typeface="Cambria Math" panose="02040503050406030204" pitchFamily="18" charset="0"/>
                </a:rPr>
                <a:t>𝐦^𝟐</a:t>
              </a:r>
              <a:endParaRPr lang="en-GB" sz="1100" b="1" i="0"/>
            </a:p>
          </xdr:txBody>
        </xdr:sp>
      </mc:Fallback>
    </mc:AlternateContent>
    <xdr:clientData/>
  </xdr:oneCellAnchor>
  <xdr:oneCellAnchor>
    <xdr:from>
      <xdr:col>14</xdr:col>
      <xdr:colOff>57150</xdr:colOff>
      <xdr:row>6</xdr:row>
      <xdr:rowOff>88900</xdr:rowOff>
    </xdr:from>
    <xdr:ext cx="1174937" cy="24275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3C8C2790-7CBF-4368-B3A3-54C2D34056DA}"/>
                </a:ext>
              </a:extLst>
            </xdr:cNvPr>
            <xdr:cNvSpPr txBox="1"/>
          </xdr:nvSpPr>
          <xdr:spPr>
            <a:xfrm>
              <a:off x="14389100" y="1193800"/>
              <a:ext cx="1174937" cy="24275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non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BcP SFC =</a:t>
              </a:r>
              <a:r>
                <a:rPr kumimoji="0" lang="en-GB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 </a:t>
              </a:r>
              <a14:m>
                <m:oMath xmlns:m="http://schemas.openxmlformats.org/officeDocument/2006/math">
                  <m:f>
                    <m:fPr>
                      <m:ctrlPr>
                        <a:rPr kumimoji="0" lang="en-GB" sz="1100" b="0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kumimoji="0" lang="en-GB" sz="1100" b="0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𝑣</m:t>
                      </m:r>
                      <m:r>
                        <a:rPr kumimoji="0" lang="en-GB" sz="1100" b="0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∗0.75∗3600</m:t>
                      </m:r>
                    </m:num>
                    <m:den>
                      <m:r>
                        <a:rPr kumimoji="0" lang="en-GB" sz="1100" b="0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𝑡</m:t>
                      </m:r>
                      <m:r>
                        <a:rPr kumimoji="0" lang="en-GB" sz="1100" b="0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∗1000∗</m:t>
                      </m:r>
                      <m:r>
                        <a:rPr kumimoji="0" lang="en-GB" sz="1100" b="0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𝑃</m:t>
                      </m:r>
                    </m:den>
                  </m:f>
                </m:oMath>
              </a14:m>
              <a:endParaRPr kumimoji="0" lang="en-GB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3C8C2790-7CBF-4368-B3A3-54C2D34056DA}"/>
                </a:ext>
              </a:extLst>
            </xdr:cNvPr>
            <xdr:cNvSpPr txBox="1"/>
          </xdr:nvSpPr>
          <xdr:spPr>
            <a:xfrm>
              <a:off x="14389100" y="1193800"/>
              <a:ext cx="1174937" cy="24275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non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GB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BcP SFC =</a:t>
              </a:r>
              <a:r>
                <a:rPr kumimoji="0" lang="en-GB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 </a:t>
              </a:r>
              <a:r>
                <a:rPr kumimoji="0" lang="en-GB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(𝑣∗0.75∗3600)/(𝑡∗1000∗𝑃)</a:t>
              </a:r>
              <a:endParaRPr kumimoji="0" lang="en-GB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20</xdr:col>
      <xdr:colOff>650875</xdr:colOff>
      <xdr:row>6</xdr:row>
      <xdr:rowOff>44450</xdr:rowOff>
    </xdr:from>
    <xdr:ext cx="359650" cy="34541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9397F6B5-C741-3252-04BC-F0E5A9317768}"/>
                </a:ext>
              </a:extLst>
            </xdr:cNvPr>
            <xdr:cNvSpPr txBox="1"/>
          </xdr:nvSpPr>
          <xdr:spPr>
            <a:xfrm>
              <a:off x="18627725" y="1149350"/>
              <a:ext cx="359650" cy="34541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ƞ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b>
                    </m:sSub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𝐵𝑝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𝐼𝑝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9397F6B5-C741-3252-04BC-F0E5A9317768}"/>
                </a:ext>
              </a:extLst>
            </xdr:cNvPr>
            <xdr:cNvSpPr txBox="1"/>
          </xdr:nvSpPr>
          <xdr:spPr>
            <a:xfrm>
              <a:off x="18627725" y="1149350"/>
              <a:ext cx="359650" cy="34541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ƞ_</a:t>
              </a:r>
              <a:r>
                <a:rPr lang="en-GB" sz="1100" b="0" i="0">
                  <a:latin typeface="Cambria Math" panose="02040503050406030204" pitchFamily="18" charset="0"/>
                </a:rPr>
                <a:t>𝑡  𝐵𝑝/𝐼𝑝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409575</xdr:colOff>
      <xdr:row>6</xdr:row>
      <xdr:rowOff>146050</xdr:rowOff>
    </xdr:from>
    <xdr:ext cx="1121397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DA3BBB6-6BE1-68C1-A440-A22C6931BC83}"/>
            </a:ext>
          </a:extLst>
        </xdr:cNvPr>
        <xdr:cNvSpPr txBox="1"/>
      </xdr:nvSpPr>
      <xdr:spPr>
        <a:xfrm>
          <a:off x="16932275" y="1276350"/>
          <a:ext cx="1121397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n-GB" sz="1100"/>
            <a:t>(fuel flow*0.75)*60</a:t>
          </a:r>
        </a:p>
      </xdr:txBody>
    </xdr:sp>
    <xdr:clientData/>
  </xdr:oneCellAnchor>
  <xdr:twoCellAnchor>
    <xdr:from>
      <xdr:col>0</xdr:col>
      <xdr:colOff>606425</xdr:colOff>
      <xdr:row>100</xdr:row>
      <xdr:rowOff>6350</xdr:rowOff>
    </xdr:from>
    <xdr:to>
      <xdr:col>6</xdr:col>
      <xdr:colOff>269875</xdr:colOff>
      <xdr:row>114</xdr:row>
      <xdr:rowOff>171450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15E9017-5DAC-36DB-D28E-0DC3980100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257175</xdr:colOff>
      <xdr:row>100</xdr:row>
      <xdr:rowOff>6350</xdr:rowOff>
    </xdr:from>
    <xdr:to>
      <xdr:col>14</xdr:col>
      <xdr:colOff>701675</xdr:colOff>
      <xdr:row>114</xdr:row>
      <xdr:rowOff>171450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7881F508-8876-F86F-D092-561859A0B5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593725</xdr:colOff>
      <xdr:row>115</xdr:row>
      <xdr:rowOff>25400</xdr:rowOff>
    </xdr:from>
    <xdr:to>
      <xdr:col>6</xdr:col>
      <xdr:colOff>257175</xdr:colOff>
      <xdr:row>130</xdr:row>
      <xdr:rowOff>6350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437894BE-8CE7-AC70-9CA5-C7E5A27043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415925</xdr:colOff>
      <xdr:row>100</xdr:row>
      <xdr:rowOff>0</xdr:rowOff>
    </xdr:from>
    <xdr:to>
      <xdr:col>11</xdr:col>
      <xdr:colOff>53975</xdr:colOff>
      <xdr:row>114</xdr:row>
      <xdr:rowOff>165100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5F70A2C2-F101-C7CC-0D23-246762C010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422275</xdr:colOff>
      <xdr:row>115</xdr:row>
      <xdr:rowOff>25400</xdr:rowOff>
    </xdr:from>
    <xdr:to>
      <xdr:col>11</xdr:col>
      <xdr:colOff>60325</xdr:colOff>
      <xdr:row>130</xdr:row>
      <xdr:rowOff>6350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9614EB81-DEE1-1336-B132-5E301FA81A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276225</xdr:colOff>
      <xdr:row>115</xdr:row>
      <xdr:rowOff>31750</xdr:rowOff>
    </xdr:from>
    <xdr:to>
      <xdr:col>14</xdr:col>
      <xdr:colOff>720725</xdr:colOff>
      <xdr:row>130</xdr:row>
      <xdr:rowOff>12700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22D18F24-02AB-7897-3FD0-DDBDA747E2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917575</xdr:colOff>
      <xdr:row>100</xdr:row>
      <xdr:rowOff>0</xdr:rowOff>
    </xdr:from>
    <xdr:to>
      <xdr:col>19</xdr:col>
      <xdr:colOff>123825</xdr:colOff>
      <xdr:row>114</xdr:row>
      <xdr:rowOff>165100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31D4238C-B47B-7FD0-0EA1-ABC3FFE71B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917575</xdr:colOff>
      <xdr:row>115</xdr:row>
      <xdr:rowOff>25400</xdr:rowOff>
    </xdr:from>
    <xdr:to>
      <xdr:col>19</xdr:col>
      <xdr:colOff>123825</xdr:colOff>
      <xdr:row>130</xdr:row>
      <xdr:rowOff>6350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D1D2E39A-BEE8-9E44-A532-F941EB0B61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19</xdr:col>
      <xdr:colOff>238125</xdr:colOff>
      <xdr:row>100</xdr:row>
      <xdr:rowOff>0</xdr:rowOff>
    </xdr:from>
    <xdr:to>
      <xdr:col>24</xdr:col>
      <xdr:colOff>9525</xdr:colOff>
      <xdr:row>114</xdr:row>
      <xdr:rowOff>165100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F80AABAE-31AC-0A30-E619-B9360D762C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9"/>
  <sheetViews>
    <sheetView tabSelected="1" topLeftCell="L1" zoomScaleNormal="100" workbookViewId="0">
      <selection activeCell="X9" sqref="X9"/>
    </sheetView>
  </sheetViews>
  <sheetFormatPr defaultRowHeight="14.5" x14ac:dyDescent="0.35"/>
  <cols>
    <col min="2" max="2" width="9.1796875" style="1"/>
    <col min="3" max="3" width="13.81640625" style="1" bestFit="1" customWidth="1"/>
    <col min="4" max="4" width="16.81640625" bestFit="1" customWidth="1"/>
    <col min="5" max="5" width="13" style="1" bestFit="1" customWidth="1"/>
    <col min="7" max="7" width="13" bestFit="1" customWidth="1"/>
    <col min="8" max="8" width="13" style="1" bestFit="1" customWidth="1"/>
    <col min="9" max="9" width="13.453125" style="1" bestFit="1" customWidth="1"/>
    <col min="10" max="10" width="14.36328125" style="1" customWidth="1"/>
    <col min="11" max="11" width="16.81640625" customWidth="1"/>
    <col min="12" max="12" width="18.26953125" customWidth="1"/>
    <col min="13" max="13" width="23.54296875" customWidth="1"/>
    <col min="14" max="14" width="17.26953125" customWidth="1"/>
    <col min="15" max="16" width="18.26953125" customWidth="1"/>
    <col min="17" max="17" width="13.81640625" customWidth="1"/>
    <col min="18" max="18" width="14.08984375" customWidth="1"/>
    <col min="19" max="19" width="12.36328125" bestFit="1" customWidth="1"/>
    <col min="20" max="20" width="11.90625" bestFit="1" customWidth="1"/>
    <col min="21" max="21" width="13.08984375" customWidth="1"/>
    <col min="22" max="22" width="10.08984375" customWidth="1"/>
    <col min="23" max="24" width="16.81640625" bestFit="1" customWidth="1"/>
  </cols>
  <sheetData>
    <row r="1" spans="1:29" ht="15" thickBot="1" x14ac:dyDescent="0.4">
      <c r="F1" s="3"/>
    </row>
    <row r="2" spans="1:29" x14ac:dyDescent="0.35">
      <c r="A2" s="53" t="s">
        <v>0</v>
      </c>
      <c r="B2" s="54"/>
      <c r="C2" s="30" t="s">
        <v>1</v>
      </c>
      <c r="D2" s="53" t="s">
        <v>24</v>
      </c>
      <c r="E2" s="54"/>
      <c r="F2" s="3"/>
      <c r="H2" s="53" t="s">
        <v>18</v>
      </c>
      <c r="I2" s="54"/>
      <c r="K2" s="53" t="s">
        <v>20</v>
      </c>
      <c r="L2" s="54"/>
      <c r="M2" s="4"/>
      <c r="N2" s="30" t="s">
        <v>21</v>
      </c>
      <c r="P2" s="53" t="s">
        <v>19</v>
      </c>
      <c r="Q2" s="58"/>
      <c r="R2" s="54"/>
      <c r="T2" s="53" t="s">
        <v>36</v>
      </c>
      <c r="U2" s="54"/>
      <c r="W2" s="30" t="s">
        <v>22</v>
      </c>
    </row>
    <row r="3" spans="1:29" x14ac:dyDescent="0.35">
      <c r="A3" s="36" t="s">
        <v>2</v>
      </c>
      <c r="B3" s="37" t="s">
        <v>25</v>
      </c>
      <c r="C3" s="31" t="s">
        <v>3</v>
      </c>
      <c r="D3" s="36" t="s">
        <v>4</v>
      </c>
      <c r="E3" s="37" t="s">
        <v>23</v>
      </c>
      <c r="F3" s="3"/>
      <c r="H3" s="36" t="s">
        <v>13</v>
      </c>
      <c r="I3" s="37" t="s">
        <v>14</v>
      </c>
      <c r="K3" s="36" t="s">
        <v>13</v>
      </c>
      <c r="L3" s="37" t="s">
        <v>14</v>
      </c>
      <c r="N3" s="31"/>
      <c r="P3" s="36" t="s">
        <v>13</v>
      </c>
      <c r="Q3" s="44"/>
      <c r="R3" s="37" t="s">
        <v>14</v>
      </c>
      <c r="T3" s="36" t="s">
        <v>35</v>
      </c>
      <c r="U3" s="37" t="s">
        <v>44</v>
      </c>
      <c r="W3" s="40"/>
    </row>
    <row r="4" spans="1:29" ht="15" thickBot="1" x14ac:dyDescent="0.4">
      <c r="A4" s="6">
        <v>1018.9</v>
      </c>
      <c r="B4" s="7">
        <f>$A$4/1000</f>
        <v>1.0188999999999999</v>
      </c>
      <c r="C4" s="11">
        <v>46</v>
      </c>
      <c r="D4" s="6">
        <v>27</v>
      </c>
      <c r="E4" s="7">
        <f>$D$4+273.15</f>
        <v>300.14999999999998</v>
      </c>
      <c r="F4" s="3"/>
      <c r="H4" s="9">
        <v>815.77599999999995</v>
      </c>
      <c r="I4" s="10">
        <v>0.81577599999999995</v>
      </c>
      <c r="K4" s="6">
        <v>75</v>
      </c>
      <c r="L4" s="7">
        <v>7.4999999999999997E-2</v>
      </c>
      <c r="N4" s="8">
        <f>(PI()*$L$4^2)/4</f>
        <v>4.4178646691106467E-3</v>
      </c>
      <c r="P4" s="6">
        <v>90</v>
      </c>
      <c r="Q4" s="45"/>
      <c r="R4" s="7">
        <v>0.09</v>
      </c>
      <c r="T4" s="6">
        <v>43391</v>
      </c>
      <c r="U4" s="7">
        <f>T4*1000</f>
        <v>43391000</v>
      </c>
      <c r="W4" s="11">
        <v>4</v>
      </c>
    </row>
    <row r="5" spans="1:29" ht="15" thickBot="1" x14ac:dyDescent="0.4">
      <c r="F5" s="3"/>
      <c r="H5" s="57"/>
      <c r="I5" s="57"/>
      <c r="J5" s="57"/>
      <c r="K5" s="57"/>
      <c r="L5" s="1"/>
    </row>
    <row r="6" spans="1:29" ht="15" thickBot="1" x14ac:dyDescent="0.4">
      <c r="F6" s="3"/>
      <c r="G6" s="30" t="s">
        <v>10</v>
      </c>
      <c r="H6" s="53" t="s">
        <v>26</v>
      </c>
      <c r="I6" s="54"/>
      <c r="J6" s="53" t="s">
        <v>27</v>
      </c>
      <c r="K6" s="54"/>
      <c r="L6" s="53" t="s">
        <v>29</v>
      </c>
      <c r="M6" s="54"/>
      <c r="N6" s="49" t="s">
        <v>28</v>
      </c>
      <c r="O6" s="53" t="s">
        <v>30</v>
      </c>
      <c r="P6" s="54"/>
      <c r="Q6" s="61" t="s">
        <v>40</v>
      </c>
      <c r="R6" s="62"/>
      <c r="S6" s="53" t="s">
        <v>33</v>
      </c>
      <c r="T6" s="54"/>
      <c r="U6" s="53" t="s">
        <v>34</v>
      </c>
      <c r="V6" s="54"/>
      <c r="W6" s="30" t="s">
        <v>43</v>
      </c>
    </row>
    <row r="7" spans="1:29" ht="32.5" customHeight="1" x14ac:dyDescent="0.35">
      <c r="B7" s="50" t="s">
        <v>17</v>
      </c>
      <c r="C7" s="51" t="s">
        <v>16</v>
      </c>
      <c r="D7" s="50" t="s">
        <v>5</v>
      </c>
      <c r="E7" s="50" t="s">
        <v>6</v>
      </c>
      <c r="F7" s="3"/>
      <c r="G7" s="31"/>
      <c r="H7" s="55"/>
      <c r="I7" s="56"/>
      <c r="J7" s="55"/>
      <c r="K7" s="56"/>
      <c r="L7" s="55"/>
      <c r="M7" s="56"/>
      <c r="N7" s="33"/>
      <c r="O7" s="33"/>
      <c r="P7" s="34" t="s">
        <v>45</v>
      </c>
      <c r="Q7" s="63"/>
      <c r="R7" s="64"/>
      <c r="S7" s="59" t="s">
        <v>37</v>
      </c>
      <c r="T7" s="60"/>
      <c r="U7" s="55"/>
      <c r="V7" s="56"/>
      <c r="W7" s="35" t="s">
        <v>46</v>
      </c>
    </row>
    <row r="8" spans="1:29" ht="29.5" customHeight="1" thickBot="1" x14ac:dyDescent="0.4">
      <c r="B8" s="32" t="s">
        <v>7</v>
      </c>
      <c r="C8" s="32" t="s">
        <v>8</v>
      </c>
      <c r="D8" s="32" t="s">
        <v>9</v>
      </c>
      <c r="E8" s="32" t="s">
        <v>6</v>
      </c>
      <c r="F8" s="3"/>
      <c r="G8" s="32" t="s">
        <v>11</v>
      </c>
      <c r="H8" s="38" t="s">
        <v>12</v>
      </c>
      <c r="I8" s="39" t="s">
        <v>15</v>
      </c>
      <c r="J8" s="38" t="s">
        <v>12</v>
      </c>
      <c r="K8" s="39" t="s">
        <v>15</v>
      </c>
      <c r="L8" s="38" t="s">
        <v>41</v>
      </c>
      <c r="M8" s="39" t="s">
        <v>15</v>
      </c>
      <c r="N8" s="36" t="s">
        <v>3</v>
      </c>
      <c r="O8" s="38" t="s">
        <v>31</v>
      </c>
      <c r="P8" s="39" t="s">
        <v>31</v>
      </c>
      <c r="Q8" s="38" t="s">
        <v>47</v>
      </c>
      <c r="R8" s="39" t="s">
        <v>32</v>
      </c>
      <c r="S8" s="38" t="s">
        <v>38</v>
      </c>
      <c r="T8" s="39" t="s">
        <v>39</v>
      </c>
      <c r="U8" s="38" t="s">
        <v>38</v>
      </c>
      <c r="V8" s="39" t="s">
        <v>42</v>
      </c>
      <c r="W8" s="32" t="s">
        <v>3</v>
      </c>
      <c r="X8" s="2"/>
      <c r="AB8">
        <v>0.95</v>
      </c>
      <c r="AC8">
        <v>1.05</v>
      </c>
    </row>
    <row r="9" spans="1:29" x14ac:dyDescent="0.35">
      <c r="B9" s="12">
        <v>102.27500000000001</v>
      </c>
      <c r="C9" s="12">
        <v>1000</v>
      </c>
      <c r="D9" s="12">
        <v>7.0400000000000004E-2</v>
      </c>
      <c r="E9" s="12">
        <v>1.2658</v>
      </c>
      <c r="F9" s="3"/>
      <c r="G9" s="14">
        <f>B9*$I$4</f>
        <v>83.433490399999997</v>
      </c>
      <c r="H9" s="16">
        <f>(2*PI()*C9*G9)/60</f>
        <v>8737.1346834664837</v>
      </c>
      <c r="I9" s="17">
        <f>H9/1000</f>
        <v>8.7371346834664845</v>
      </c>
      <c r="J9" s="22">
        <f t="shared" ref="J9:J40" si="0">(60*2*M9)/($R$4*$N$4*C9*$W$4)</f>
        <v>663.52269413591898</v>
      </c>
      <c r="K9" s="20">
        <f>J9/1000</f>
        <v>0.66352269413591902</v>
      </c>
      <c r="L9" s="22">
        <f>M9*1000</f>
        <v>8794.060402728559</v>
      </c>
      <c r="M9" s="52">
        <f>SUM(I9*(1.01325/$B$4)*SQRT($E$4/293))</f>
        <v>8.7940604027285598</v>
      </c>
      <c r="N9" s="43">
        <f>(M9)/(Q9*$T$4)</f>
        <v>0.23030698664806273</v>
      </c>
      <c r="O9" s="41">
        <f>(((D9*1000)*0.75*3600)/(60*1000*M9))</f>
        <v>0.36024314763826909</v>
      </c>
      <c r="P9" s="20">
        <f>R9/M9</f>
        <v>0.36024314763826903</v>
      </c>
      <c r="Q9" s="48">
        <f>R9/3600</f>
        <v>8.8000000000000003E-4</v>
      </c>
      <c r="R9" s="26">
        <f>(D9*0.75)*60</f>
        <v>3.1680000000000001</v>
      </c>
      <c r="S9" s="16">
        <f t="shared" ref="S9:S40" si="1">R9*($T$4*1000)</f>
        <v>137462688</v>
      </c>
      <c r="T9" s="17">
        <f>S9/1000000</f>
        <v>137.46268800000001</v>
      </c>
      <c r="U9" s="16">
        <f>L9*3600</f>
        <v>31658617.449822813</v>
      </c>
      <c r="V9" s="28">
        <f>U9/1000000</f>
        <v>31.658617449822813</v>
      </c>
      <c r="W9" s="24">
        <f>V9/T9</f>
        <v>0.23030698664806271</v>
      </c>
      <c r="X9" s="5"/>
      <c r="AB9">
        <v>0.95</v>
      </c>
      <c r="AC9">
        <v>1.05</v>
      </c>
    </row>
    <row r="10" spans="1:29" x14ac:dyDescent="0.35">
      <c r="B10" s="12">
        <v>102.756</v>
      </c>
      <c r="C10" s="12">
        <f t="shared" ref="C10:C41" si="2">C9+50</f>
        <v>1050</v>
      </c>
      <c r="D10" s="12">
        <v>7.2400000000000006E-2</v>
      </c>
      <c r="E10" s="12">
        <v>1.26783</v>
      </c>
      <c r="F10" s="3"/>
      <c r="G10" s="14">
        <f t="shared" ref="G10:G73" si="3">B10*$I$4</f>
        <v>83.825878656</v>
      </c>
      <c r="H10" s="16">
        <f t="shared" ref="H10:H73" si="4">(2*PI()*C10*G10)/60</f>
        <v>9217.1367598239667</v>
      </c>
      <c r="I10" s="17">
        <f t="shared" ref="I10:I73" si="5">H10/1000</f>
        <v>9.2171367598239673</v>
      </c>
      <c r="J10" s="22">
        <f t="shared" si="0"/>
        <v>666.64324574559282</v>
      </c>
      <c r="K10" s="20">
        <f t="shared" ref="K10:K73" si="6">J10/1000</f>
        <v>0.66664324574559286</v>
      </c>
      <c r="L10" s="22">
        <f t="shared" ref="L10:L73" si="7">M10*1000</f>
        <v>9277.1898731842084</v>
      </c>
      <c r="M10" s="46">
        <f t="shared" ref="M10:M73" si="8">SUM(I10*(1.01325/$B$4)*SQRT($E$4/293))</f>
        <v>9.2771898731842075</v>
      </c>
      <c r="N10" s="24">
        <f t="shared" ref="N10:N73" si="9">(M10)/(Q10*$T$4)</f>
        <v>0.23624803608824874</v>
      </c>
      <c r="O10" s="41">
        <f t="shared" ref="O10:O73" si="10">(((D10*1000)*0.75*3600)/(60*1000*M10))</f>
        <v>0.35118393010552429</v>
      </c>
      <c r="P10" s="20">
        <f t="shared" ref="P10:P73" si="11">R10/M10</f>
        <v>0.35118393010552423</v>
      </c>
      <c r="Q10" s="26">
        <f t="shared" ref="Q10:Q73" si="12">R10/3600</f>
        <v>9.0499999999999999E-4</v>
      </c>
      <c r="R10" s="26">
        <f t="shared" ref="R10:R73" si="13">(D10*0.75)*60</f>
        <v>3.258</v>
      </c>
      <c r="S10" s="16">
        <f t="shared" si="1"/>
        <v>141367878</v>
      </c>
      <c r="T10" s="17">
        <f t="shared" ref="T10:T73" si="14">S10/1000000</f>
        <v>141.36787799999999</v>
      </c>
      <c r="U10" s="16">
        <f t="shared" ref="U10:U73" si="15">L10*3600</f>
        <v>33397883.543463152</v>
      </c>
      <c r="V10" s="28">
        <f t="shared" ref="V10:V73" si="16">U10/1000000</f>
        <v>33.397883543463152</v>
      </c>
      <c r="W10" s="24">
        <f t="shared" ref="W10:W73" si="17">V10/T10</f>
        <v>0.23624803608824879</v>
      </c>
      <c r="X10" s="5"/>
      <c r="AB10">
        <v>0.95</v>
      </c>
      <c r="AC10">
        <v>1.05</v>
      </c>
    </row>
    <row r="11" spans="1:29" x14ac:dyDescent="0.35">
      <c r="B11" s="12">
        <v>103.68899999999999</v>
      </c>
      <c r="C11" s="12">
        <f t="shared" si="2"/>
        <v>1100</v>
      </c>
      <c r="D11" s="12">
        <v>7.3700000000000002E-2</v>
      </c>
      <c r="E11" s="12">
        <v>1.2734399999999999</v>
      </c>
      <c r="F11" s="3"/>
      <c r="G11" s="14">
        <f t="shared" si="3"/>
        <v>84.586997663999995</v>
      </c>
      <c r="H11" s="16">
        <f t="shared" si="4"/>
        <v>9743.7226498494456</v>
      </c>
      <c r="I11" s="17">
        <f t="shared" si="5"/>
        <v>9.7437226498494454</v>
      </c>
      <c r="J11" s="22">
        <f t="shared" si="0"/>
        <v>672.69620759970007</v>
      </c>
      <c r="K11" s="20">
        <f t="shared" si="6"/>
        <v>0.67269620759970006</v>
      </c>
      <c r="L11" s="22">
        <f t="shared" si="7"/>
        <v>9807.2066683781377</v>
      </c>
      <c r="M11" s="46">
        <f t="shared" si="8"/>
        <v>9.8072066683781376</v>
      </c>
      <c r="N11" s="24">
        <f t="shared" si="9"/>
        <v>0.24533989064513501</v>
      </c>
      <c r="O11" s="41">
        <f t="shared" si="10"/>
        <v>0.33816968604256664</v>
      </c>
      <c r="P11" s="20">
        <f t="shared" si="11"/>
        <v>0.33816968604256659</v>
      </c>
      <c r="Q11" s="26">
        <f t="shared" si="12"/>
        <v>9.2125000000000009E-4</v>
      </c>
      <c r="R11" s="26">
        <f t="shared" si="13"/>
        <v>3.3165000000000004</v>
      </c>
      <c r="S11" s="16">
        <f t="shared" si="1"/>
        <v>143906251.50000003</v>
      </c>
      <c r="T11" s="17">
        <f t="shared" si="14"/>
        <v>143.90625150000002</v>
      </c>
      <c r="U11" s="16">
        <f t="shared" si="15"/>
        <v>35305944.006161295</v>
      </c>
      <c r="V11" s="28">
        <f t="shared" si="16"/>
        <v>35.305944006161297</v>
      </c>
      <c r="W11" s="24">
        <f t="shared" si="17"/>
        <v>0.24533989064513498</v>
      </c>
      <c r="X11" s="5"/>
      <c r="AB11">
        <v>0.95</v>
      </c>
      <c r="AC11">
        <v>1.05</v>
      </c>
    </row>
    <row r="12" spans="1:29" x14ac:dyDescent="0.35">
      <c r="B12" s="12">
        <v>104.209</v>
      </c>
      <c r="C12" s="12">
        <f t="shared" si="2"/>
        <v>1150</v>
      </c>
      <c r="D12" s="12">
        <v>7.2800000000000004E-2</v>
      </c>
      <c r="E12" s="12">
        <v>1.2847599999999999</v>
      </c>
      <c r="F12" s="3"/>
      <c r="G12" s="14">
        <f t="shared" si="3"/>
        <v>85.011201184000001</v>
      </c>
      <c r="H12" s="16">
        <f t="shared" si="4"/>
        <v>10237.7049959791</v>
      </c>
      <c r="I12" s="17">
        <f t="shared" si="5"/>
        <v>10.237704995979101</v>
      </c>
      <c r="J12" s="22">
        <f t="shared" si="0"/>
        <v>676.06977690745521</v>
      </c>
      <c r="K12" s="20">
        <f t="shared" si="6"/>
        <v>0.67606977690745518</v>
      </c>
      <c r="L12" s="22">
        <f t="shared" si="7"/>
        <v>10304.407495322723</v>
      </c>
      <c r="M12" s="46">
        <f t="shared" si="8"/>
        <v>10.304407495322723</v>
      </c>
      <c r="N12" s="24">
        <f t="shared" si="9"/>
        <v>0.26096482496681012</v>
      </c>
      <c r="O12" s="41">
        <f t="shared" si="10"/>
        <v>0.31792220964543666</v>
      </c>
      <c r="P12" s="20">
        <f t="shared" si="11"/>
        <v>0.31792220964543672</v>
      </c>
      <c r="Q12" s="26">
        <f t="shared" si="12"/>
        <v>9.1000000000000011E-4</v>
      </c>
      <c r="R12" s="26">
        <f t="shared" si="13"/>
        <v>3.2760000000000002</v>
      </c>
      <c r="S12" s="16">
        <f t="shared" si="1"/>
        <v>142148916</v>
      </c>
      <c r="T12" s="17">
        <f t="shared" si="14"/>
        <v>142.14891600000001</v>
      </c>
      <c r="U12" s="16">
        <f t="shared" si="15"/>
        <v>37095866.9831618</v>
      </c>
      <c r="V12" s="28">
        <f t="shared" si="16"/>
        <v>37.095866983161798</v>
      </c>
      <c r="W12" s="24">
        <f t="shared" si="17"/>
        <v>0.26096482496681012</v>
      </c>
      <c r="X12" s="5"/>
      <c r="AB12">
        <v>0.95</v>
      </c>
      <c r="AC12">
        <v>1.05</v>
      </c>
    </row>
    <row r="13" spans="1:29" x14ac:dyDescent="0.35">
      <c r="B13" s="12">
        <v>105.81100000000001</v>
      </c>
      <c r="C13" s="12">
        <f t="shared" si="2"/>
        <v>1200</v>
      </c>
      <c r="D13" s="12">
        <v>7.4399999999999994E-2</v>
      </c>
      <c r="E13" s="12">
        <v>1.2918099999999999</v>
      </c>
      <c r="F13" s="3"/>
      <c r="G13" s="14">
        <f t="shared" si="3"/>
        <v>86.318074335999995</v>
      </c>
      <c r="H13" s="16">
        <f t="shared" si="4"/>
        <v>10847.049128239809</v>
      </c>
      <c r="I13" s="17">
        <f t="shared" si="5"/>
        <v>10.847049128239808</v>
      </c>
      <c r="J13" s="22">
        <f t="shared" si="0"/>
        <v>686.46296542865514</v>
      </c>
      <c r="K13" s="20">
        <f t="shared" si="6"/>
        <v>0.68646296542865515</v>
      </c>
      <c r="L13" s="22">
        <f t="shared" si="7"/>
        <v>10917.721733832645</v>
      </c>
      <c r="M13" s="46">
        <f t="shared" si="8"/>
        <v>10.917721733832645</v>
      </c>
      <c r="N13" s="24">
        <f t="shared" si="9"/>
        <v>0.27055116810637969</v>
      </c>
      <c r="O13" s="41">
        <f t="shared" si="10"/>
        <v>0.30665738526976466</v>
      </c>
      <c r="P13" s="20">
        <f t="shared" si="11"/>
        <v>0.3066573852697646</v>
      </c>
      <c r="Q13" s="26">
        <f t="shared" si="12"/>
        <v>9.2999999999999995E-4</v>
      </c>
      <c r="R13" s="26">
        <f t="shared" si="13"/>
        <v>3.3479999999999999</v>
      </c>
      <c r="S13" s="16">
        <f t="shared" si="1"/>
        <v>145273068</v>
      </c>
      <c r="T13" s="17">
        <f t="shared" si="14"/>
        <v>145.27306799999999</v>
      </c>
      <c r="U13" s="16">
        <f t="shared" si="15"/>
        <v>39303798.241797522</v>
      </c>
      <c r="V13" s="28">
        <f t="shared" si="16"/>
        <v>39.303798241797523</v>
      </c>
      <c r="W13" s="24">
        <f t="shared" si="17"/>
        <v>0.27055116810637969</v>
      </c>
      <c r="X13" s="5"/>
      <c r="AB13">
        <v>0.95</v>
      </c>
      <c r="AC13">
        <v>1.05</v>
      </c>
    </row>
    <row r="14" spans="1:29" x14ac:dyDescent="0.35">
      <c r="B14" s="12">
        <v>107.51</v>
      </c>
      <c r="C14" s="12">
        <f t="shared" si="2"/>
        <v>1250</v>
      </c>
      <c r="D14" s="12">
        <v>7.8950000000000006E-2</v>
      </c>
      <c r="E14" s="12">
        <v>1.2972900000000001</v>
      </c>
      <c r="F14" s="3"/>
      <c r="G14" s="14">
        <f t="shared" si="3"/>
        <v>87.704077760000004</v>
      </c>
      <c r="H14" s="16">
        <f t="shared" si="4"/>
        <v>11480.436932528499</v>
      </c>
      <c r="I14" s="17">
        <f t="shared" si="5"/>
        <v>11.480436932528498</v>
      </c>
      <c r="J14" s="22">
        <f t="shared" si="0"/>
        <v>697.48545437841744</v>
      </c>
      <c r="K14" s="20">
        <f t="shared" si="6"/>
        <v>0.69748545437841747</v>
      </c>
      <c r="L14" s="22">
        <f t="shared" si="7"/>
        <v>11555.236297938736</v>
      </c>
      <c r="M14" s="46">
        <f t="shared" si="8"/>
        <v>11.555236297938736</v>
      </c>
      <c r="N14" s="24">
        <f t="shared" si="9"/>
        <v>0.26984664603375469</v>
      </c>
      <c r="O14" s="41">
        <f t="shared" si="10"/>
        <v>0.30745801370013981</v>
      </c>
      <c r="P14" s="20">
        <f t="shared" si="11"/>
        <v>0.30745801370013975</v>
      </c>
      <c r="Q14" s="26">
        <f t="shared" si="12"/>
        <v>9.8687500000000012E-4</v>
      </c>
      <c r="R14" s="26">
        <f t="shared" si="13"/>
        <v>3.5527500000000001</v>
      </c>
      <c r="S14" s="16">
        <f t="shared" si="1"/>
        <v>154157375.25</v>
      </c>
      <c r="T14" s="17">
        <f t="shared" si="14"/>
        <v>154.15737525</v>
      </c>
      <c r="U14" s="16">
        <f t="shared" si="15"/>
        <v>41598850.672579452</v>
      </c>
      <c r="V14" s="28">
        <f t="shared" si="16"/>
        <v>41.598850672579452</v>
      </c>
      <c r="W14" s="24">
        <f t="shared" si="17"/>
        <v>0.26984664603375474</v>
      </c>
      <c r="X14" s="5"/>
      <c r="AB14">
        <v>0.95</v>
      </c>
      <c r="AC14">
        <v>1.05</v>
      </c>
    </row>
    <row r="15" spans="1:29" x14ac:dyDescent="0.35">
      <c r="B15" s="12">
        <v>109.488</v>
      </c>
      <c r="C15" s="12">
        <f t="shared" si="2"/>
        <v>1300</v>
      </c>
      <c r="D15" s="12">
        <v>7.9000000000000001E-2</v>
      </c>
      <c r="E15" s="12">
        <v>1.29895</v>
      </c>
      <c r="F15" s="3"/>
      <c r="G15" s="14">
        <f t="shared" si="3"/>
        <v>89.317682687999991</v>
      </c>
      <c r="H15" s="16">
        <f t="shared" si="4"/>
        <v>12159.323616625683</v>
      </c>
      <c r="I15" s="17">
        <f t="shared" si="5"/>
        <v>12.159323616625683</v>
      </c>
      <c r="J15" s="22">
        <f t="shared" si="0"/>
        <v>710.31799301445596</v>
      </c>
      <c r="K15" s="20">
        <f t="shared" si="6"/>
        <v>0.71031799301445597</v>
      </c>
      <c r="L15" s="22">
        <f t="shared" si="7"/>
        <v>12238.546184171379</v>
      </c>
      <c r="M15" s="46">
        <f t="shared" si="8"/>
        <v>12.238546184171378</v>
      </c>
      <c r="N15" s="24">
        <f t="shared" si="9"/>
        <v>0.28562292849439125</v>
      </c>
      <c r="O15" s="41">
        <f t="shared" si="10"/>
        <v>0.29047567795248669</v>
      </c>
      <c r="P15" s="20">
        <f t="shared" si="11"/>
        <v>0.29047567795248669</v>
      </c>
      <c r="Q15" s="26">
        <f t="shared" si="12"/>
        <v>9.8749999999999988E-4</v>
      </c>
      <c r="R15" s="26">
        <f t="shared" si="13"/>
        <v>3.5549999999999997</v>
      </c>
      <c r="S15" s="16">
        <f t="shared" si="1"/>
        <v>154255005</v>
      </c>
      <c r="T15" s="17">
        <f t="shared" si="14"/>
        <v>154.25500500000001</v>
      </c>
      <c r="U15" s="16">
        <f t="shared" si="15"/>
        <v>44058766.263016962</v>
      </c>
      <c r="V15" s="28">
        <f t="shared" si="16"/>
        <v>44.058766263016963</v>
      </c>
      <c r="W15" s="24">
        <f t="shared" si="17"/>
        <v>0.28562292849439119</v>
      </c>
      <c r="X15" s="5"/>
      <c r="AB15">
        <v>0.95</v>
      </c>
      <c r="AC15">
        <v>1.05</v>
      </c>
    </row>
    <row r="16" spans="1:29" x14ac:dyDescent="0.35">
      <c r="B16" s="12">
        <v>111.797</v>
      </c>
      <c r="C16" s="12">
        <f t="shared" si="2"/>
        <v>1350</v>
      </c>
      <c r="D16" s="12">
        <v>7.9600000000000004E-2</v>
      </c>
      <c r="E16" s="12">
        <v>1.2946899999999999</v>
      </c>
      <c r="F16" s="3"/>
      <c r="G16" s="14">
        <f t="shared" si="3"/>
        <v>91.201309471999991</v>
      </c>
      <c r="H16" s="16">
        <f t="shared" si="4"/>
        <v>12893.281372575198</v>
      </c>
      <c r="I16" s="17">
        <f t="shared" si="5"/>
        <v>12.893281372575199</v>
      </c>
      <c r="J16" s="22">
        <f t="shared" si="0"/>
        <v>725.29793826754678</v>
      </c>
      <c r="K16" s="20">
        <f t="shared" si="6"/>
        <v>0.72529793826754674</v>
      </c>
      <c r="L16" s="22">
        <f t="shared" si="7"/>
        <v>12977.285951006508</v>
      </c>
      <c r="M16" s="46">
        <f t="shared" si="8"/>
        <v>12.977285951006508</v>
      </c>
      <c r="N16" s="24">
        <f t="shared" si="9"/>
        <v>0.30058072971866562</v>
      </c>
      <c r="O16" s="41">
        <f t="shared" si="10"/>
        <v>0.27602073449897147</v>
      </c>
      <c r="P16" s="20">
        <f t="shared" si="11"/>
        <v>0.27602073449897152</v>
      </c>
      <c r="Q16" s="26">
        <f t="shared" si="12"/>
        <v>9.9500000000000001E-4</v>
      </c>
      <c r="R16" s="26">
        <f t="shared" si="13"/>
        <v>3.5820000000000003</v>
      </c>
      <c r="S16" s="16">
        <f t="shared" si="1"/>
        <v>155426562</v>
      </c>
      <c r="T16" s="17">
        <f t="shared" si="14"/>
        <v>155.42656199999999</v>
      </c>
      <c r="U16" s="16">
        <f t="shared" si="15"/>
        <v>46718229.423623428</v>
      </c>
      <c r="V16" s="28">
        <f t="shared" si="16"/>
        <v>46.718229423623427</v>
      </c>
      <c r="W16" s="24">
        <f t="shared" si="17"/>
        <v>0.30058072971866567</v>
      </c>
      <c r="X16" s="5"/>
      <c r="AB16">
        <v>0.95</v>
      </c>
      <c r="AC16">
        <v>1.05</v>
      </c>
    </row>
    <row r="17" spans="2:29" x14ac:dyDescent="0.35">
      <c r="B17" s="12">
        <v>114.268</v>
      </c>
      <c r="C17" s="12">
        <f t="shared" si="2"/>
        <v>1400</v>
      </c>
      <c r="D17" s="12">
        <v>8.3500000000000005E-2</v>
      </c>
      <c r="E17" s="12">
        <v>1.2855000000000001</v>
      </c>
      <c r="F17" s="3"/>
      <c r="G17" s="14">
        <f t="shared" si="3"/>
        <v>93.217091967999991</v>
      </c>
      <c r="H17" s="16">
        <f t="shared" si="4"/>
        <v>13666.339461398067</v>
      </c>
      <c r="I17" s="17">
        <f t="shared" si="5"/>
        <v>13.666339461398067</v>
      </c>
      <c r="J17" s="22">
        <f t="shared" si="0"/>
        <v>741.32888011266868</v>
      </c>
      <c r="K17" s="20">
        <f t="shared" si="6"/>
        <v>0.74132888011266873</v>
      </c>
      <c r="L17" s="22">
        <f t="shared" si="7"/>
        <v>13755.380804092709</v>
      </c>
      <c r="M17" s="46">
        <f t="shared" si="8"/>
        <v>13.755380804092709</v>
      </c>
      <c r="N17" s="24">
        <f t="shared" si="9"/>
        <v>0.30372215335016406</v>
      </c>
      <c r="O17" s="41">
        <f t="shared" si="10"/>
        <v>0.27316582895923985</v>
      </c>
      <c r="P17" s="20">
        <f t="shared" si="11"/>
        <v>0.2731658289592398</v>
      </c>
      <c r="Q17" s="26">
        <f t="shared" si="12"/>
        <v>1.04375E-3</v>
      </c>
      <c r="R17" s="26">
        <f t="shared" si="13"/>
        <v>3.7574999999999998</v>
      </c>
      <c r="S17" s="16">
        <f t="shared" si="1"/>
        <v>163041682.5</v>
      </c>
      <c r="T17" s="17">
        <f t="shared" si="14"/>
        <v>163.04168250000001</v>
      </c>
      <c r="U17" s="16">
        <f t="shared" si="15"/>
        <v>49519370.894733749</v>
      </c>
      <c r="V17" s="28">
        <f t="shared" si="16"/>
        <v>49.519370894733747</v>
      </c>
      <c r="W17" s="24">
        <f t="shared" si="17"/>
        <v>0.30372215335016395</v>
      </c>
      <c r="X17" s="5"/>
      <c r="AB17">
        <v>0.95</v>
      </c>
      <c r="AC17">
        <v>1.05</v>
      </c>
    </row>
    <row r="18" spans="2:29" x14ac:dyDescent="0.35">
      <c r="B18" s="12">
        <v>115.783</v>
      </c>
      <c r="C18" s="12">
        <f t="shared" si="2"/>
        <v>1450</v>
      </c>
      <c r="D18" s="12">
        <v>8.4699999999999998E-2</v>
      </c>
      <c r="E18" s="12">
        <v>1.2781800000000001</v>
      </c>
      <c r="F18" s="3"/>
      <c r="G18" s="14">
        <f t="shared" si="3"/>
        <v>94.452992607999988</v>
      </c>
      <c r="H18" s="16">
        <f t="shared" si="4"/>
        <v>14342.08667153175</v>
      </c>
      <c r="I18" s="17">
        <f t="shared" si="5"/>
        <v>14.342086671531749</v>
      </c>
      <c r="J18" s="22">
        <f t="shared" si="0"/>
        <v>751.15764453814802</v>
      </c>
      <c r="K18" s="20">
        <f t="shared" si="6"/>
        <v>0.75115764453814804</v>
      </c>
      <c r="L18" s="22">
        <f t="shared" si="7"/>
        <v>14435.530761507944</v>
      </c>
      <c r="M18" s="46">
        <f t="shared" si="8"/>
        <v>14.435530761507943</v>
      </c>
      <c r="N18" s="24">
        <f t="shared" si="9"/>
        <v>0.3142242324640076</v>
      </c>
      <c r="O18" s="41">
        <f t="shared" si="10"/>
        <v>0.26403601384462355</v>
      </c>
      <c r="P18" s="20">
        <f t="shared" si="11"/>
        <v>0.2640360138446235</v>
      </c>
      <c r="Q18" s="26">
        <f t="shared" si="12"/>
        <v>1.05875E-3</v>
      </c>
      <c r="R18" s="26">
        <f t="shared" si="13"/>
        <v>3.8114999999999997</v>
      </c>
      <c r="S18" s="16">
        <f t="shared" si="1"/>
        <v>165384796.5</v>
      </c>
      <c r="T18" s="17">
        <f t="shared" si="14"/>
        <v>165.38479649999999</v>
      </c>
      <c r="U18" s="16">
        <f t="shared" si="15"/>
        <v>51967910.741428599</v>
      </c>
      <c r="V18" s="28">
        <f t="shared" si="16"/>
        <v>51.967910741428597</v>
      </c>
      <c r="W18" s="24">
        <f t="shared" si="17"/>
        <v>0.31422423246400766</v>
      </c>
      <c r="X18" s="5"/>
      <c r="AB18">
        <v>0.95</v>
      </c>
      <c r="AC18">
        <v>1.05</v>
      </c>
    </row>
    <row r="19" spans="2:29" x14ac:dyDescent="0.35">
      <c r="B19" s="12">
        <v>116.985</v>
      </c>
      <c r="C19" s="12">
        <f t="shared" si="2"/>
        <v>1500</v>
      </c>
      <c r="D19" s="12">
        <v>8.8650000000000007E-2</v>
      </c>
      <c r="E19" s="12">
        <v>1.2795000000000001</v>
      </c>
      <c r="F19" s="3"/>
      <c r="G19" s="14">
        <f t="shared" si="3"/>
        <v>95.43355536</v>
      </c>
      <c r="H19" s="16">
        <f t="shared" si="4"/>
        <v>14990.667821246541</v>
      </c>
      <c r="I19" s="17">
        <f t="shared" si="5"/>
        <v>14.990667821246541</v>
      </c>
      <c r="J19" s="22">
        <f t="shared" si="0"/>
        <v>758.95577974569028</v>
      </c>
      <c r="K19" s="20">
        <f t="shared" si="6"/>
        <v>0.75895577974569028</v>
      </c>
      <c r="L19" s="22">
        <f t="shared" si="7"/>
        <v>15088.337661401132</v>
      </c>
      <c r="M19" s="46">
        <f t="shared" si="8"/>
        <v>15.088337661401132</v>
      </c>
      <c r="N19" s="24">
        <f t="shared" si="9"/>
        <v>0.31380003125921874</v>
      </c>
      <c r="O19" s="41">
        <f t="shared" si="10"/>
        <v>0.26439294304801175</v>
      </c>
      <c r="P19" s="20">
        <f t="shared" si="11"/>
        <v>0.26439294304801175</v>
      </c>
      <c r="Q19" s="26">
        <f t="shared" si="12"/>
        <v>1.108125E-3</v>
      </c>
      <c r="R19" s="26">
        <f t="shared" si="13"/>
        <v>3.9892500000000002</v>
      </c>
      <c r="S19" s="16">
        <f t="shared" si="1"/>
        <v>173097546.75</v>
      </c>
      <c r="T19" s="17">
        <f t="shared" si="14"/>
        <v>173.09754674999999</v>
      </c>
      <c r="U19" s="16">
        <f t="shared" si="15"/>
        <v>54318015.581044078</v>
      </c>
      <c r="V19" s="28">
        <f t="shared" si="16"/>
        <v>54.318015581044079</v>
      </c>
      <c r="W19" s="24">
        <f t="shared" si="17"/>
        <v>0.31380003125921879</v>
      </c>
      <c r="X19" s="5"/>
      <c r="AB19">
        <v>0.95</v>
      </c>
      <c r="AC19">
        <v>1.05</v>
      </c>
    </row>
    <row r="20" spans="2:29" x14ac:dyDescent="0.35">
      <c r="B20" s="12">
        <v>117.788</v>
      </c>
      <c r="C20" s="12">
        <f t="shared" si="2"/>
        <v>1550</v>
      </c>
      <c r="D20" s="12">
        <v>9.3200000000000005E-2</v>
      </c>
      <c r="E20" s="12">
        <v>1.27766</v>
      </c>
      <c r="F20" s="3"/>
      <c r="G20" s="14">
        <f t="shared" si="3"/>
        <v>96.088623487999996</v>
      </c>
      <c r="H20" s="16">
        <f t="shared" si="4"/>
        <v>15596.68453824525</v>
      </c>
      <c r="I20" s="17">
        <f t="shared" si="5"/>
        <v>15.596684538245251</v>
      </c>
      <c r="J20" s="22">
        <f t="shared" si="0"/>
        <v>764.16534927285875</v>
      </c>
      <c r="K20" s="20">
        <f t="shared" si="6"/>
        <v>0.76416534927285873</v>
      </c>
      <c r="L20" s="22">
        <f t="shared" si="7"/>
        <v>15698.302805286894</v>
      </c>
      <c r="M20" s="46">
        <f t="shared" si="8"/>
        <v>15.698302805286893</v>
      </c>
      <c r="N20" s="24">
        <f t="shared" si="9"/>
        <v>0.3105468422089645</v>
      </c>
      <c r="O20" s="41">
        <f t="shared" si="10"/>
        <v>0.26716263866355927</v>
      </c>
      <c r="P20" s="20">
        <f t="shared" si="11"/>
        <v>0.26716263866355922</v>
      </c>
      <c r="Q20" s="26">
        <f t="shared" si="12"/>
        <v>1.165E-3</v>
      </c>
      <c r="R20" s="26">
        <f t="shared" si="13"/>
        <v>4.194</v>
      </c>
      <c r="S20" s="16">
        <f t="shared" si="1"/>
        <v>181981854</v>
      </c>
      <c r="T20" s="17">
        <f t="shared" si="14"/>
        <v>181.981854</v>
      </c>
      <c r="U20" s="16">
        <f t="shared" si="15"/>
        <v>56513890.099032819</v>
      </c>
      <c r="V20" s="28">
        <f t="shared" si="16"/>
        <v>56.513890099032821</v>
      </c>
      <c r="W20" s="24">
        <f t="shared" si="17"/>
        <v>0.31054684220896456</v>
      </c>
      <c r="X20" s="5"/>
      <c r="AB20">
        <v>0.95</v>
      </c>
      <c r="AC20">
        <v>1.05</v>
      </c>
    </row>
    <row r="21" spans="2:29" x14ac:dyDescent="0.35">
      <c r="B21" s="12">
        <v>118.471</v>
      </c>
      <c r="C21" s="12">
        <f t="shared" si="2"/>
        <v>1600</v>
      </c>
      <c r="D21" s="12">
        <v>9.5899999999999999E-2</v>
      </c>
      <c r="E21" s="12">
        <v>1.2823500000000001</v>
      </c>
      <c r="F21" s="3"/>
      <c r="G21" s="14">
        <f t="shared" si="3"/>
        <v>96.645798495999998</v>
      </c>
      <c r="H21" s="16">
        <f t="shared" si="4"/>
        <v>16193.158962952166</v>
      </c>
      <c r="I21" s="17">
        <f t="shared" si="5"/>
        <v>16.193158962952165</v>
      </c>
      <c r="J21" s="22">
        <f t="shared" si="0"/>
        <v>768.59640280592953</v>
      </c>
      <c r="K21" s="20">
        <f t="shared" si="6"/>
        <v>0.76859640280592956</v>
      </c>
      <c r="L21" s="22">
        <f t="shared" si="7"/>
        <v>16298.663485256888</v>
      </c>
      <c r="M21" s="46">
        <f t="shared" si="8"/>
        <v>16.298663485256888</v>
      </c>
      <c r="N21" s="24">
        <f t="shared" si="9"/>
        <v>0.31334568158035281</v>
      </c>
      <c r="O21" s="41">
        <f t="shared" si="10"/>
        <v>0.2647763114996286</v>
      </c>
      <c r="P21" s="20">
        <f t="shared" si="11"/>
        <v>0.2647763114996286</v>
      </c>
      <c r="Q21" s="26">
        <f t="shared" si="12"/>
        <v>1.1987499999999999E-3</v>
      </c>
      <c r="R21" s="26">
        <f t="shared" si="13"/>
        <v>4.3155000000000001</v>
      </c>
      <c r="S21" s="16">
        <f t="shared" si="1"/>
        <v>187253860.5</v>
      </c>
      <c r="T21" s="17">
        <f t="shared" si="14"/>
        <v>187.2538605</v>
      </c>
      <c r="U21" s="16">
        <f t="shared" si="15"/>
        <v>58675188.546924792</v>
      </c>
      <c r="V21" s="28">
        <f t="shared" si="16"/>
        <v>58.675188546924794</v>
      </c>
      <c r="W21" s="24">
        <f t="shared" si="17"/>
        <v>0.31334568158035275</v>
      </c>
      <c r="X21" s="5"/>
      <c r="AB21">
        <v>0.95</v>
      </c>
      <c r="AC21">
        <v>1.05</v>
      </c>
    </row>
    <row r="22" spans="2:29" x14ac:dyDescent="0.35">
      <c r="B22" s="12">
        <v>118.77200000000001</v>
      </c>
      <c r="C22" s="12">
        <f t="shared" si="2"/>
        <v>1650</v>
      </c>
      <c r="D22" s="12">
        <v>9.8750000000000004E-2</v>
      </c>
      <c r="E22" s="12">
        <v>1.2902800000000001</v>
      </c>
      <c r="F22" s="3"/>
      <c r="G22" s="14">
        <f t="shared" si="3"/>
        <v>96.891347072000002</v>
      </c>
      <c r="H22" s="16">
        <f t="shared" si="4"/>
        <v>16741.622928679779</v>
      </c>
      <c r="I22" s="17">
        <f t="shared" si="5"/>
        <v>16.741622928679778</v>
      </c>
      <c r="J22" s="22">
        <f t="shared" si="0"/>
        <v>770.54918042445729</v>
      </c>
      <c r="K22" s="20">
        <f t="shared" si="6"/>
        <v>0.7705491804244573</v>
      </c>
      <c r="L22" s="22">
        <f t="shared" si="7"/>
        <v>16850.70090004641</v>
      </c>
      <c r="M22" s="46">
        <f t="shared" si="8"/>
        <v>16.850700900046409</v>
      </c>
      <c r="N22" s="24">
        <f t="shared" si="9"/>
        <v>0.31460903710796062</v>
      </c>
      <c r="O22" s="41">
        <f t="shared" si="10"/>
        <v>0.26371306608307082</v>
      </c>
      <c r="P22" s="20">
        <f t="shared" si="11"/>
        <v>0.26371306608307088</v>
      </c>
      <c r="Q22" s="26">
        <f t="shared" si="12"/>
        <v>1.2343750000000002E-3</v>
      </c>
      <c r="R22" s="26">
        <f t="shared" si="13"/>
        <v>4.4437500000000005</v>
      </c>
      <c r="S22" s="16">
        <f t="shared" si="1"/>
        <v>192818756.25000003</v>
      </c>
      <c r="T22" s="17">
        <f t="shared" si="14"/>
        <v>192.81875625000004</v>
      </c>
      <c r="U22" s="16">
        <f t="shared" si="15"/>
        <v>60662523.240167074</v>
      </c>
      <c r="V22" s="28">
        <f t="shared" si="16"/>
        <v>60.662523240167076</v>
      </c>
      <c r="W22" s="24">
        <f t="shared" si="17"/>
        <v>0.31460903710796062</v>
      </c>
      <c r="X22" s="5"/>
      <c r="AB22">
        <v>0.95</v>
      </c>
      <c r="AC22">
        <v>1.05</v>
      </c>
    </row>
    <row r="23" spans="2:29" x14ac:dyDescent="0.35">
      <c r="B23" s="12">
        <v>118.65600000000001</v>
      </c>
      <c r="C23" s="12">
        <f t="shared" si="2"/>
        <v>1700</v>
      </c>
      <c r="D23" s="12">
        <v>0.10005</v>
      </c>
      <c r="E23" s="12">
        <v>1.29942</v>
      </c>
      <c r="F23" s="3"/>
      <c r="G23" s="14">
        <f t="shared" si="3"/>
        <v>96.796717055999991</v>
      </c>
      <c r="H23" s="16">
        <f t="shared" si="4"/>
        <v>17232.098461035232</v>
      </c>
      <c r="I23" s="17">
        <f t="shared" si="5"/>
        <v>17.232098461035232</v>
      </c>
      <c r="J23" s="22">
        <f t="shared" si="0"/>
        <v>769.79661496349638</v>
      </c>
      <c r="K23" s="20">
        <f t="shared" si="6"/>
        <v>0.76979661496349638</v>
      </c>
      <c r="L23" s="22">
        <f t="shared" si="7"/>
        <v>17344.372065005835</v>
      </c>
      <c r="M23" s="46">
        <f t="shared" si="8"/>
        <v>17.344372065005835</v>
      </c>
      <c r="N23" s="24">
        <f t="shared" si="9"/>
        <v>0.31961843170979026</v>
      </c>
      <c r="O23" s="41">
        <f t="shared" si="10"/>
        <v>0.25957987888669554</v>
      </c>
      <c r="P23" s="20">
        <f t="shared" si="11"/>
        <v>0.25957987888669554</v>
      </c>
      <c r="Q23" s="26">
        <f t="shared" si="12"/>
        <v>1.250625E-3</v>
      </c>
      <c r="R23" s="26">
        <f t="shared" si="13"/>
        <v>4.5022500000000001</v>
      </c>
      <c r="S23" s="16">
        <f t="shared" si="1"/>
        <v>195357129.75</v>
      </c>
      <c r="T23" s="17">
        <f t="shared" si="14"/>
        <v>195.35712975000001</v>
      </c>
      <c r="U23" s="16">
        <f t="shared" si="15"/>
        <v>62439739.434021004</v>
      </c>
      <c r="V23" s="28">
        <f t="shared" si="16"/>
        <v>62.439739434021007</v>
      </c>
      <c r="W23" s="24">
        <f t="shared" si="17"/>
        <v>0.31961843170979021</v>
      </c>
      <c r="X23" s="5"/>
      <c r="AB23">
        <v>0.95</v>
      </c>
      <c r="AC23">
        <v>1.05</v>
      </c>
    </row>
    <row r="24" spans="2:29" x14ac:dyDescent="0.35">
      <c r="B24" s="12">
        <v>118.861</v>
      </c>
      <c r="C24" s="12">
        <f t="shared" si="2"/>
        <v>1750</v>
      </c>
      <c r="D24" s="12">
        <v>0.10305</v>
      </c>
      <c r="E24" s="12">
        <v>1.31053</v>
      </c>
      <c r="F24" s="3"/>
      <c r="G24" s="14">
        <f t="shared" si="3"/>
        <v>96.963951135999991</v>
      </c>
      <c r="H24" s="16">
        <f t="shared" si="4"/>
        <v>17769.572132194007</v>
      </c>
      <c r="I24" s="17">
        <f t="shared" si="5"/>
        <v>17.769572132194007</v>
      </c>
      <c r="J24" s="22">
        <f t="shared" si="0"/>
        <v>771.12657978674622</v>
      </c>
      <c r="K24" s="20">
        <f t="shared" si="6"/>
        <v>0.77112657978674626</v>
      </c>
      <c r="L24" s="22">
        <f t="shared" si="7"/>
        <v>17885.347579322988</v>
      </c>
      <c r="M24" s="46">
        <f t="shared" si="8"/>
        <v>17.885347579322989</v>
      </c>
      <c r="N24" s="24">
        <f t="shared" si="9"/>
        <v>0.31999243875912908</v>
      </c>
      <c r="O24" s="41">
        <f t="shared" si="10"/>
        <v>0.25927648201598624</v>
      </c>
      <c r="P24" s="20">
        <f t="shared" si="11"/>
        <v>0.2592764820159863</v>
      </c>
      <c r="Q24" s="26">
        <f t="shared" si="12"/>
        <v>1.2881250000000002E-3</v>
      </c>
      <c r="R24" s="26">
        <f t="shared" si="13"/>
        <v>4.6372500000000008</v>
      </c>
      <c r="S24" s="16">
        <f t="shared" si="1"/>
        <v>201214914.75000003</v>
      </c>
      <c r="T24" s="17">
        <f t="shared" si="14"/>
        <v>201.21491475000002</v>
      </c>
      <c r="U24" s="16">
        <f t="shared" si="15"/>
        <v>64387251.285562754</v>
      </c>
      <c r="V24" s="28">
        <f t="shared" si="16"/>
        <v>64.387251285562755</v>
      </c>
      <c r="W24" s="24">
        <f t="shared" si="17"/>
        <v>0.31999243875912903</v>
      </c>
      <c r="X24" s="5"/>
      <c r="AB24">
        <v>0.95</v>
      </c>
      <c r="AC24">
        <v>1.05</v>
      </c>
    </row>
    <row r="25" spans="2:29" x14ac:dyDescent="0.35">
      <c r="B25" s="12">
        <v>119.584</v>
      </c>
      <c r="C25" s="12">
        <f t="shared" si="2"/>
        <v>1800</v>
      </c>
      <c r="D25" s="12">
        <v>0.10929999999999999</v>
      </c>
      <c r="E25" s="12">
        <v>1.3149</v>
      </c>
      <c r="F25" s="3"/>
      <c r="G25" s="14">
        <f t="shared" si="3"/>
        <v>97.553757183999991</v>
      </c>
      <c r="H25" s="16">
        <f t="shared" si="4"/>
        <v>18388.45001396021</v>
      </c>
      <c r="I25" s="17">
        <f t="shared" si="5"/>
        <v>18.38845001396021</v>
      </c>
      <c r="J25" s="22">
        <f t="shared" si="0"/>
        <v>775.81713865118274</v>
      </c>
      <c r="K25" s="20">
        <f t="shared" si="6"/>
        <v>0.77581713865118274</v>
      </c>
      <c r="L25" s="22">
        <f t="shared" si="7"/>
        <v>18508.257683302912</v>
      </c>
      <c r="M25" s="46">
        <f t="shared" si="8"/>
        <v>18.508257683302912</v>
      </c>
      <c r="N25" s="24">
        <f t="shared" si="9"/>
        <v>0.31220201613693904</v>
      </c>
      <c r="O25" s="41">
        <f t="shared" si="10"/>
        <v>0.26574624603574587</v>
      </c>
      <c r="P25" s="20">
        <f t="shared" si="11"/>
        <v>0.26574624603574587</v>
      </c>
      <c r="Q25" s="26">
        <f t="shared" si="12"/>
        <v>1.3662500000000001E-3</v>
      </c>
      <c r="R25" s="26">
        <f t="shared" si="13"/>
        <v>4.9184999999999999</v>
      </c>
      <c r="S25" s="16">
        <f t="shared" si="1"/>
        <v>213418633.5</v>
      </c>
      <c r="T25" s="17">
        <f t="shared" si="14"/>
        <v>213.4186335</v>
      </c>
      <c r="U25" s="16">
        <f t="shared" si="15"/>
        <v>66629727.659890488</v>
      </c>
      <c r="V25" s="28">
        <f t="shared" si="16"/>
        <v>66.629727659890492</v>
      </c>
      <c r="W25" s="24">
        <f t="shared" si="17"/>
        <v>0.3122020161369391</v>
      </c>
      <c r="X25" s="5"/>
      <c r="AB25">
        <v>0.95</v>
      </c>
      <c r="AC25">
        <v>1.05</v>
      </c>
    </row>
    <row r="26" spans="2:29" x14ac:dyDescent="0.35">
      <c r="B26" s="12">
        <v>119.934</v>
      </c>
      <c r="C26" s="12">
        <f t="shared" si="2"/>
        <v>1850</v>
      </c>
      <c r="D26" s="12">
        <v>0.11415</v>
      </c>
      <c r="E26" s="12">
        <v>1.3184899999999999</v>
      </c>
      <c r="F26" s="3"/>
      <c r="G26" s="14">
        <f t="shared" si="3"/>
        <v>97.839278783999987</v>
      </c>
      <c r="H26" s="16">
        <f t="shared" si="4"/>
        <v>18954.554833387512</v>
      </c>
      <c r="I26" s="17">
        <f t="shared" si="5"/>
        <v>18.954554833387512</v>
      </c>
      <c r="J26" s="22">
        <f t="shared" si="0"/>
        <v>778.08781030063346</v>
      </c>
      <c r="K26" s="20">
        <f t="shared" si="6"/>
        <v>0.77808781030063345</v>
      </c>
      <c r="L26" s="22">
        <f t="shared" si="7"/>
        <v>19078.050888590242</v>
      </c>
      <c r="M26" s="46">
        <f t="shared" si="8"/>
        <v>19.078050888590241</v>
      </c>
      <c r="N26" s="24">
        <f t="shared" si="9"/>
        <v>0.30814023890500175</v>
      </c>
      <c r="O26" s="41">
        <f t="shared" si="10"/>
        <v>0.26924920318102674</v>
      </c>
      <c r="P26" s="20">
        <f t="shared" si="11"/>
        <v>0.26924920318102669</v>
      </c>
      <c r="Q26" s="26">
        <f t="shared" si="12"/>
        <v>1.426875E-3</v>
      </c>
      <c r="R26" s="26">
        <f t="shared" si="13"/>
        <v>5.1367500000000001</v>
      </c>
      <c r="S26" s="16">
        <f t="shared" si="1"/>
        <v>222888719.25</v>
      </c>
      <c r="T26" s="17">
        <f t="shared" si="14"/>
        <v>222.88871925000001</v>
      </c>
      <c r="U26" s="16">
        <f t="shared" si="15"/>
        <v>68680983.198924869</v>
      </c>
      <c r="V26" s="28">
        <f t="shared" si="16"/>
        <v>68.680983198924864</v>
      </c>
      <c r="W26" s="24">
        <f t="shared" si="17"/>
        <v>0.30814023890500175</v>
      </c>
      <c r="X26" s="5"/>
      <c r="AB26">
        <v>0.95</v>
      </c>
      <c r="AC26">
        <v>1.05</v>
      </c>
    </row>
    <row r="27" spans="2:29" x14ac:dyDescent="0.35">
      <c r="B27" s="12">
        <v>120.176</v>
      </c>
      <c r="C27" s="12">
        <f t="shared" si="2"/>
        <v>1900</v>
      </c>
      <c r="D27" s="12">
        <v>0.11745</v>
      </c>
      <c r="E27" s="12">
        <v>1.3189200000000001</v>
      </c>
      <c r="F27" s="3"/>
      <c r="G27" s="14">
        <f t="shared" si="3"/>
        <v>98.036696575999997</v>
      </c>
      <c r="H27" s="16">
        <f t="shared" si="4"/>
        <v>19506.119830540305</v>
      </c>
      <c r="I27" s="17">
        <f t="shared" si="5"/>
        <v>19.506119830540307</v>
      </c>
      <c r="J27" s="22">
        <f t="shared" si="0"/>
        <v>779.65781755539683</v>
      </c>
      <c r="K27" s="20">
        <f t="shared" si="6"/>
        <v>0.77965781755539687</v>
      </c>
      <c r="L27" s="22">
        <f t="shared" si="7"/>
        <v>19633.209539191241</v>
      </c>
      <c r="M27" s="46">
        <f t="shared" si="8"/>
        <v>19.633209539191242</v>
      </c>
      <c r="N27" s="24">
        <f t="shared" si="9"/>
        <v>0.3081971429994344</v>
      </c>
      <c r="O27" s="41">
        <f t="shared" si="10"/>
        <v>0.26919949025398715</v>
      </c>
      <c r="P27" s="20">
        <f t="shared" si="11"/>
        <v>0.26919949025398709</v>
      </c>
      <c r="Q27" s="26">
        <f t="shared" si="12"/>
        <v>1.4681249999999998E-3</v>
      </c>
      <c r="R27" s="26">
        <f t="shared" si="13"/>
        <v>5.2852499999999996</v>
      </c>
      <c r="S27" s="16">
        <f t="shared" si="1"/>
        <v>229332282.74999997</v>
      </c>
      <c r="T27" s="17">
        <f t="shared" si="14"/>
        <v>229.33228274999996</v>
      </c>
      <c r="U27" s="16">
        <f t="shared" si="15"/>
        <v>70679554.341088474</v>
      </c>
      <c r="V27" s="28">
        <f t="shared" si="16"/>
        <v>70.679554341088476</v>
      </c>
      <c r="W27" s="24">
        <f t="shared" si="17"/>
        <v>0.30819714299943446</v>
      </c>
      <c r="X27" s="5"/>
      <c r="AB27">
        <v>0.95</v>
      </c>
      <c r="AC27">
        <v>1.05</v>
      </c>
    </row>
    <row r="28" spans="2:29" x14ac:dyDescent="0.35">
      <c r="B28" s="12">
        <v>120.94799999999999</v>
      </c>
      <c r="C28" s="12">
        <f t="shared" si="2"/>
        <v>1950</v>
      </c>
      <c r="D28" s="12">
        <v>0.12055</v>
      </c>
      <c r="E28" s="12">
        <v>1.31484</v>
      </c>
      <c r="F28" s="3"/>
      <c r="G28" s="14">
        <f t="shared" si="3"/>
        <v>98.666475647999988</v>
      </c>
      <c r="H28" s="16">
        <f t="shared" si="4"/>
        <v>20148.041878337946</v>
      </c>
      <c r="I28" s="17">
        <f t="shared" si="5"/>
        <v>20.148041878337946</v>
      </c>
      <c r="J28" s="22">
        <f t="shared" si="0"/>
        <v>784.66627045075643</v>
      </c>
      <c r="K28" s="20">
        <f t="shared" si="6"/>
        <v>0.78466627045075643</v>
      </c>
      <c r="L28" s="22">
        <f t="shared" si="7"/>
        <v>20279.313950613217</v>
      </c>
      <c r="M28" s="46">
        <f t="shared" si="8"/>
        <v>20.279313950613219</v>
      </c>
      <c r="N28" s="24">
        <f t="shared" si="9"/>
        <v>0.31015327537671566</v>
      </c>
      <c r="O28" s="41">
        <f t="shared" si="10"/>
        <v>0.26750165282765714</v>
      </c>
      <c r="P28" s="20">
        <f t="shared" si="11"/>
        <v>0.26750165282765709</v>
      </c>
      <c r="Q28" s="26">
        <f t="shared" si="12"/>
        <v>1.5068750000000002E-3</v>
      </c>
      <c r="R28" s="26">
        <f t="shared" si="13"/>
        <v>5.4247500000000004</v>
      </c>
      <c r="S28" s="16">
        <f t="shared" si="1"/>
        <v>235385327.25000003</v>
      </c>
      <c r="T28" s="17">
        <f t="shared" si="14"/>
        <v>235.38532725000002</v>
      </c>
      <c r="U28" s="16">
        <f t="shared" si="15"/>
        <v>73005530.222207576</v>
      </c>
      <c r="V28" s="28">
        <f t="shared" si="16"/>
        <v>73.005530222207582</v>
      </c>
      <c r="W28" s="24">
        <f t="shared" si="17"/>
        <v>0.31015327537671561</v>
      </c>
      <c r="X28" s="5"/>
      <c r="AB28">
        <v>0.95</v>
      </c>
      <c r="AC28">
        <v>1.05</v>
      </c>
    </row>
    <row r="29" spans="2:29" x14ac:dyDescent="0.35">
      <c r="B29" s="12">
        <v>122.157</v>
      </c>
      <c r="C29" s="12">
        <f t="shared" si="2"/>
        <v>2000</v>
      </c>
      <c r="D29" s="12">
        <v>0.12554999999999999</v>
      </c>
      <c r="E29" s="12">
        <v>1.31653</v>
      </c>
      <c r="F29" s="3"/>
      <c r="G29" s="14">
        <f t="shared" si="3"/>
        <v>99.652748831999986</v>
      </c>
      <c r="H29" s="16">
        <f t="shared" si="4"/>
        <v>20871.222909376</v>
      </c>
      <c r="I29" s="17">
        <f t="shared" si="5"/>
        <v>20.871222909375998</v>
      </c>
      <c r="J29" s="22">
        <f t="shared" si="0"/>
        <v>792.50981909128768</v>
      </c>
      <c r="K29" s="20">
        <f t="shared" si="6"/>
        <v>0.7925098190912877</v>
      </c>
      <c r="L29" s="22">
        <f t="shared" si="7"/>
        <v>21007.20677812002</v>
      </c>
      <c r="M29" s="46">
        <f t="shared" si="8"/>
        <v>21.007206778120022</v>
      </c>
      <c r="N29" s="24">
        <f t="shared" si="9"/>
        <v>0.30849059001073331</v>
      </c>
      <c r="O29" s="41">
        <f t="shared" si="10"/>
        <v>0.26894341830749607</v>
      </c>
      <c r="P29" s="20">
        <f t="shared" si="11"/>
        <v>0.26894341830749607</v>
      </c>
      <c r="Q29" s="26">
        <f t="shared" si="12"/>
        <v>1.569375E-3</v>
      </c>
      <c r="R29" s="26">
        <f t="shared" si="13"/>
        <v>5.64975</v>
      </c>
      <c r="S29" s="16">
        <f t="shared" si="1"/>
        <v>245148302.25</v>
      </c>
      <c r="T29" s="17">
        <f t="shared" si="14"/>
        <v>245.14830225</v>
      </c>
      <c r="U29" s="16">
        <f t="shared" si="15"/>
        <v>75625944.401232079</v>
      </c>
      <c r="V29" s="28">
        <f t="shared" si="16"/>
        <v>75.625944401232076</v>
      </c>
      <c r="W29" s="24">
        <f t="shared" si="17"/>
        <v>0.30849059001073331</v>
      </c>
      <c r="X29" s="5"/>
      <c r="AB29">
        <v>0.95</v>
      </c>
      <c r="AC29">
        <v>1.05</v>
      </c>
    </row>
    <row r="30" spans="2:29" x14ac:dyDescent="0.35">
      <c r="B30" s="12">
        <v>122.845</v>
      </c>
      <c r="C30" s="12">
        <f t="shared" si="2"/>
        <v>2050</v>
      </c>
      <c r="D30" s="12">
        <v>0.12784999999999999</v>
      </c>
      <c r="E30" s="12">
        <v>1.32098</v>
      </c>
      <c r="F30" s="3"/>
      <c r="G30" s="14">
        <f t="shared" si="3"/>
        <v>100.21400272</v>
      </c>
      <c r="H30" s="16">
        <f t="shared" si="4"/>
        <v>21513.490940018601</v>
      </c>
      <c r="I30" s="17">
        <f t="shared" si="5"/>
        <v>21.513490940018599</v>
      </c>
      <c r="J30" s="22">
        <f t="shared" si="0"/>
        <v>796.97331079077924</v>
      </c>
      <c r="K30" s="20">
        <f t="shared" si="6"/>
        <v>0.79697331079077927</v>
      </c>
      <c r="L30" s="22">
        <f t="shared" si="7"/>
        <v>21653.659426595346</v>
      </c>
      <c r="M30" s="46">
        <f t="shared" si="8"/>
        <v>21.653659426595347</v>
      </c>
      <c r="N30" s="24">
        <f t="shared" si="9"/>
        <v>0.31226326571755242</v>
      </c>
      <c r="O30" s="41">
        <f t="shared" si="10"/>
        <v>0.26569412064058656</v>
      </c>
      <c r="P30" s="20">
        <f t="shared" si="11"/>
        <v>0.26569412064058662</v>
      </c>
      <c r="Q30" s="26">
        <f t="shared" si="12"/>
        <v>1.5981249999999999E-3</v>
      </c>
      <c r="R30" s="26">
        <f t="shared" si="13"/>
        <v>5.7532499999999995</v>
      </c>
      <c r="S30" s="16">
        <f t="shared" si="1"/>
        <v>249639270.74999997</v>
      </c>
      <c r="T30" s="17">
        <f t="shared" si="14"/>
        <v>249.63927074999998</v>
      </c>
      <c r="U30" s="16">
        <f t="shared" si="15"/>
        <v>77953173.935743243</v>
      </c>
      <c r="V30" s="28">
        <f t="shared" si="16"/>
        <v>77.953173935743237</v>
      </c>
      <c r="W30" s="24">
        <f t="shared" si="17"/>
        <v>0.31226326571755236</v>
      </c>
      <c r="X30" s="5"/>
      <c r="AB30">
        <v>0.95</v>
      </c>
      <c r="AC30">
        <v>1.05</v>
      </c>
    </row>
    <row r="31" spans="2:29" x14ac:dyDescent="0.35">
      <c r="B31" s="12">
        <v>123.79600000000001</v>
      </c>
      <c r="C31" s="12">
        <f t="shared" si="2"/>
        <v>2100</v>
      </c>
      <c r="D31" s="12">
        <v>0.13089999999999999</v>
      </c>
      <c r="E31" s="12">
        <v>1.32287</v>
      </c>
      <c r="F31" s="3"/>
      <c r="G31" s="14">
        <f t="shared" si="3"/>
        <v>100.989805696</v>
      </c>
      <c r="H31" s="16">
        <f t="shared" si="4"/>
        <v>22208.818216340998</v>
      </c>
      <c r="I31" s="17">
        <f t="shared" si="5"/>
        <v>22.208818216340998</v>
      </c>
      <c r="J31" s="22">
        <f t="shared" si="0"/>
        <v>803.14305004400126</v>
      </c>
      <c r="K31" s="20">
        <f t="shared" si="6"/>
        <v>0.80314305004400122</v>
      </c>
      <c r="L31" s="22">
        <f t="shared" si="7"/>
        <v>22353.517021696291</v>
      </c>
      <c r="M31" s="46">
        <f t="shared" si="8"/>
        <v>22.353517021696291</v>
      </c>
      <c r="N31" s="24">
        <f t="shared" si="9"/>
        <v>0.31484481424441302</v>
      </c>
      <c r="O31" s="41">
        <f t="shared" si="10"/>
        <v>0.26351557986524843</v>
      </c>
      <c r="P31" s="20">
        <f t="shared" si="11"/>
        <v>0.26351557986524843</v>
      </c>
      <c r="Q31" s="26">
        <f t="shared" si="12"/>
        <v>1.6362499999999999E-3</v>
      </c>
      <c r="R31" s="26">
        <f t="shared" si="13"/>
        <v>5.8904999999999994</v>
      </c>
      <c r="S31" s="16">
        <f t="shared" si="1"/>
        <v>255594685.49999997</v>
      </c>
      <c r="T31" s="17">
        <f t="shared" si="14"/>
        <v>255.59468549999997</v>
      </c>
      <c r="U31" s="16">
        <f t="shared" si="15"/>
        <v>80472661.278106645</v>
      </c>
      <c r="V31" s="28">
        <f t="shared" si="16"/>
        <v>80.472661278106642</v>
      </c>
      <c r="W31" s="24">
        <f t="shared" si="17"/>
        <v>0.31484481424441296</v>
      </c>
      <c r="X31" s="5"/>
      <c r="AB31">
        <v>0.95</v>
      </c>
      <c r="AC31">
        <v>1.05</v>
      </c>
    </row>
    <row r="32" spans="2:29" x14ac:dyDescent="0.35">
      <c r="B32" s="12">
        <v>124.794</v>
      </c>
      <c r="C32" s="12">
        <f t="shared" si="2"/>
        <v>2150</v>
      </c>
      <c r="D32" s="12">
        <v>0.13435</v>
      </c>
      <c r="E32" s="12">
        <v>1.3216399999999999</v>
      </c>
      <c r="F32" s="3"/>
      <c r="G32" s="14">
        <f t="shared" si="3"/>
        <v>101.80395014399998</v>
      </c>
      <c r="H32" s="16">
        <f t="shared" si="4"/>
        <v>22920.902167981523</v>
      </c>
      <c r="I32" s="17">
        <f t="shared" si="5"/>
        <v>22.920902167981524</v>
      </c>
      <c r="J32" s="22">
        <f t="shared" si="0"/>
        <v>809.61770806157779</v>
      </c>
      <c r="K32" s="20">
        <f t="shared" si="6"/>
        <v>0.80961770806157773</v>
      </c>
      <c r="L32" s="22">
        <f t="shared" si="7"/>
        <v>23070.240468158707</v>
      </c>
      <c r="M32" s="46">
        <f t="shared" si="8"/>
        <v>23.070240468158708</v>
      </c>
      <c r="N32" s="24">
        <f t="shared" si="9"/>
        <v>0.3165955297545443</v>
      </c>
      <c r="O32" s="41">
        <f t="shared" si="10"/>
        <v>0.26205838679246868</v>
      </c>
      <c r="P32" s="20">
        <f t="shared" si="11"/>
        <v>0.26205838679246873</v>
      </c>
      <c r="Q32" s="26">
        <f t="shared" si="12"/>
        <v>1.6793750000000001E-3</v>
      </c>
      <c r="R32" s="26">
        <f t="shared" si="13"/>
        <v>6.04575</v>
      </c>
      <c r="S32" s="16">
        <f t="shared" si="1"/>
        <v>262331138.25</v>
      </c>
      <c r="T32" s="17">
        <f t="shared" si="14"/>
        <v>262.33113824999998</v>
      </c>
      <c r="U32" s="16">
        <f t="shared" si="15"/>
        <v>83052865.685371339</v>
      </c>
      <c r="V32" s="28">
        <f t="shared" si="16"/>
        <v>83.052865685371344</v>
      </c>
      <c r="W32" s="24">
        <f t="shared" si="17"/>
        <v>0.3165955297545443</v>
      </c>
      <c r="X32" s="5"/>
      <c r="AB32">
        <v>0.95</v>
      </c>
      <c r="AC32">
        <v>1.05</v>
      </c>
    </row>
    <row r="33" spans="2:29" x14ac:dyDescent="0.35">
      <c r="B33" s="12">
        <v>125.137</v>
      </c>
      <c r="C33" s="12">
        <f t="shared" si="2"/>
        <v>2200</v>
      </c>
      <c r="D33" s="12">
        <v>0.13769999999999999</v>
      </c>
      <c r="E33" s="12">
        <v>1.3165199999999999</v>
      </c>
      <c r="F33" s="3"/>
      <c r="G33" s="14">
        <f t="shared" si="3"/>
        <v>102.08376131199999</v>
      </c>
      <c r="H33" s="16">
        <f t="shared" si="4"/>
        <v>23518.410269830161</v>
      </c>
      <c r="I33" s="17">
        <f t="shared" si="5"/>
        <v>23.518410269830163</v>
      </c>
      <c r="J33" s="22">
        <f t="shared" si="0"/>
        <v>811.84296627803963</v>
      </c>
      <c r="K33" s="20">
        <f t="shared" si="6"/>
        <v>0.81184296627803965</v>
      </c>
      <c r="L33" s="22">
        <f t="shared" si="7"/>
        <v>23671.641560065866</v>
      </c>
      <c r="M33" s="46">
        <f t="shared" si="8"/>
        <v>23.671641560065865</v>
      </c>
      <c r="N33" s="24">
        <f t="shared" si="9"/>
        <v>0.3169456267248425</v>
      </c>
      <c r="O33" s="41">
        <f t="shared" si="10"/>
        <v>0.26176891806496067</v>
      </c>
      <c r="P33" s="20">
        <f t="shared" si="11"/>
        <v>0.26176891806496067</v>
      </c>
      <c r="Q33" s="26">
        <f t="shared" si="12"/>
        <v>1.7212499999999999E-3</v>
      </c>
      <c r="R33" s="26">
        <f t="shared" si="13"/>
        <v>6.1964999999999995</v>
      </c>
      <c r="S33" s="16">
        <f t="shared" si="1"/>
        <v>268872331.5</v>
      </c>
      <c r="T33" s="17">
        <f t="shared" si="14"/>
        <v>268.87233149999997</v>
      </c>
      <c r="U33" s="16">
        <f t="shared" si="15"/>
        <v>85217909.616237119</v>
      </c>
      <c r="V33" s="28">
        <f t="shared" si="16"/>
        <v>85.217909616237122</v>
      </c>
      <c r="W33" s="24">
        <f t="shared" si="17"/>
        <v>0.31694562672484256</v>
      </c>
      <c r="X33" s="5"/>
      <c r="AB33">
        <v>0.95</v>
      </c>
      <c r="AC33">
        <v>1.05</v>
      </c>
    </row>
    <row r="34" spans="2:29" x14ac:dyDescent="0.35">
      <c r="B34" s="12">
        <v>126.02800000000001</v>
      </c>
      <c r="C34" s="12">
        <f t="shared" si="2"/>
        <v>2250</v>
      </c>
      <c r="D34" s="12">
        <v>0.14105000000000001</v>
      </c>
      <c r="E34" s="12">
        <v>1.3046500000000001</v>
      </c>
      <c r="F34" s="3"/>
      <c r="G34" s="14">
        <f t="shared" si="3"/>
        <v>102.810617728</v>
      </c>
      <c r="H34" s="16">
        <f t="shared" si="4"/>
        <v>24224.181102398499</v>
      </c>
      <c r="I34" s="17">
        <f t="shared" si="5"/>
        <v>24.2241811023985</v>
      </c>
      <c r="J34" s="22">
        <f t="shared" si="0"/>
        <v>817.6234475342128</v>
      </c>
      <c r="K34" s="20">
        <f t="shared" si="6"/>
        <v>0.81762344753421279</v>
      </c>
      <c r="L34" s="22">
        <f t="shared" si="7"/>
        <v>24382.010755110427</v>
      </c>
      <c r="M34" s="46">
        <f t="shared" si="8"/>
        <v>24.382010755110425</v>
      </c>
      <c r="N34" s="24">
        <f t="shared" si="9"/>
        <v>0.31870344347857782</v>
      </c>
      <c r="O34" s="41">
        <f t="shared" si="10"/>
        <v>0.2603251250994395</v>
      </c>
      <c r="P34" s="20">
        <f t="shared" si="11"/>
        <v>0.2603251250994395</v>
      </c>
      <c r="Q34" s="26">
        <f t="shared" si="12"/>
        <v>1.7631250000000002E-3</v>
      </c>
      <c r="R34" s="26">
        <f t="shared" si="13"/>
        <v>6.3472500000000007</v>
      </c>
      <c r="S34" s="16">
        <f t="shared" si="1"/>
        <v>275413524.75000006</v>
      </c>
      <c r="T34" s="17">
        <f t="shared" si="14"/>
        <v>275.41352475000008</v>
      </c>
      <c r="U34" s="16">
        <f t="shared" si="15"/>
        <v>87775238.718397543</v>
      </c>
      <c r="V34" s="28">
        <f t="shared" si="16"/>
        <v>87.775238718397546</v>
      </c>
      <c r="W34" s="24">
        <f t="shared" si="17"/>
        <v>0.31870344347857782</v>
      </c>
      <c r="X34" s="5"/>
      <c r="AB34">
        <v>0.95</v>
      </c>
      <c r="AC34">
        <v>1.05</v>
      </c>
    </row>
    <row r="35" spans="2:29" x14ac:dyDescent="0.35">
      <c r="B35" s="12">
        <v>126.66</v>
      </c>
      <c r="C35" s="12">
        <f t="shared" si="2"/>
        <v>2300</v>
      </c>
      <c r="D35" s="12">
        <v>0.14495</v>
      </c>
      <c r="E35" s="12">
        <v>1.2964599999999999</v>
      </c>
      <c r="F35" s="3"/>
      <c r="G35" s="14">
        <f t="shared" si="3"/>
        <v>103.32618815999999</v>
      </c>
      <c r="H35" s="16">
        <f t="shared" si="4"/>
        <v>24886.674179595098</v>
      </c>
      <c r="I35" s="17">
        <f t="shared" si="5"/>
        <v>24.886674179595097</v>
      </c>
      <c r="J35" s="22">
        <f t="shared" si="0"/>
        <v>821.72363176979206</v>
      </c>
      <c r="K35" s="20">
        <f t="shared" si="6"/>
        <v>0.82172363176979202</v>
      </c>
      <c r="L35" s="22">
        <f t="shared" si="7"/>
        <v>25048.82022392645</v>
      </c>
      <c r="M35" s="46">
        <f t="shared" si="8"/>
        <v>25.048820223926452</v>
      </c>
      <c r="N35" s="24">
        <f t="shared" si="9"/>
        <v>0.31860998637251975</v>
      </c>
      <c r="O35" s="41">
        <f t="shared" si="10"/>
        <v>0.26040148564639848</v>
      </c>
      <c r="P35" s="20">
        <f t="shared" si="11"/>
        <v>0.26040148564639848</v>
      </c>
      <c r="Q35" s="26">
        <f t="shared" si="12"/>
        <v>1.8118749999999999E-3</v>
      </c>
      <c r="R35" s="26">
        <f t="shared" si="13"/>
        <v>6.5227499999999994</v>
      </c>
      <c r="S35" s="16">
        <f t="shared" si="1"/>
        <v>283028645.25</v>
      </c>
      <c r="T35" s="17">
        <f t="shared" si="14"/>
        <v>283.02864525000001</v>
      </c>
      <c r="U35" s="16">
        <f t="shared" si="15"/>
        <v>90175752.806135222</v>
      </c>
      <c r="V35" s="28">
        <f t="shared" si="16"/>
        <v>90.175752806135222</v>
      </c>
      <c r="W35" s="24">
        <f t="shared" si="17"/>
        <v>0.31860998637251969</v>
      </c>
      <c r="X35" s="5"/>
      <c r="AB35">
        <v>0.95</v>
      </c>
      <c r="AC35">
        <v>1.05</v>
      </c>
    </row>
    <row r="36" spans="2:29" x14ac:dyDescent="0.35">
      <c r="B36" s="12">
        <v>126.822</v>
      </c>
      <c r="C36" s="12">
        <f t="shared" si="2"/>
        <v>2350</v>
      </c>
      <c r="D36" s="12">
        <v>0.14985000000000001</v>
      </c>
      <c r="E36" s="12">
        <v>1.2822899999999999</v>
      </c>
      <c r="F36" s="3"/>
      <c r="G36" s="14">
        <f t="shared" si="3"/>
        <v>103.458343872</v>
      </c>
      <c r="H36" s="16">
        <f t="shared" si="4"/>
        <v>25460.211223099272</v>
      </c>
      <c r="I36" s="17">
        <f t="shared" si="5"/>
        <v>25.460211223099272</v>
      </c>
      <c r="J36" s="22">
        <f t="shared" si="0"/>
        <v>822.77462836182372</v>
      </c>
      <c r="K36" s="20">
        <f t="shared" si="6"/>
        <v>0.82277462836182369</v>
      </c>
      <c r="L36" s="22">
        <f t="shared" si="7"/>
        <v>25626.094077026424</v>
      </c>
      <c r="M36" s="46">
        <f t="shared" si="8"/>
        <v>25.626094077026423</v>
      </c>
      <c r="N36" s="24">
        <f t="shared" si="9"/>
        <v>0.31529421090824389</v>
      </c>
      <c r="O36" s="41">
        <f t="shared" si="10"/>
        <v>0.26313998456929372</v>
      </c>
      <c r="P36" s="20">
        <f t="shared" si="11"/>
        <v>0.26313998456929361</v>
      </c>
      <c r="Q36" s="26">
        <f t="shared" si="12"/>
        <v>1.873125E-3</v>
      </c>
      <c r="R36" s="26">
        <f t="shared" si="13"/>
        <v>6.7432499999999997</v>
      </c>
      <c r="S36" s="16">
        <f t="shared" si="1"/>
        <v>292596360.75</v>
      </c>
      <c r="T36" s="17">
        <f t="shared" si="14"/>
        <v>292.59636074999997</v>
      </c>
      <c r="U36" s="16">
        <f t="shared" si="15"/>
        <v>92253938.677295133</v>
      </c>
      <c r="V36" s="28">
        <f t="shared" si="16"/>
        <v>92.253938677295139</v>
      </c>
      <c r="W36" s="24">
        <f t="shared" si="17"/>
        <v>0.315294210908244</v>
      </c>
      <c r="X36" s="5"/>
      <c r="AB36">
        <v>0.95</v>
      </c>
      <c r="AC36">
        <v>1.05</v>
      </c>
    </row>
    <row r="37" spans="2:29" x14ac:dyDescent="0.35">
      <c r="B37" s="12">
        <v>126.69</v>
      </c>
      <c r="C37" s="12">
        <f t="shared" si="2"/>
        <v>2400</v>
      </c>
      <c r="D37" s="12">
        <v>0.1537</v>
      </c>
      <c r="E37" s="12">
        <v>1.2730399999999999</v>
      </c>
      <c r="F37" s="3"/>
      <c r="G37" s="14">
        <f t="shared" si="3"/>
        <v>103.35066144</v>
      </c>
      <c r="H37" s="16">
        <f t="shared" si="4"/>
        <v>25974.854297883991</v>
      </c>
      <c r="I37" s="17">
        <f t="shared" si="5"/>
        <v>25.97485429788399</v>
      </c>
      <c r="J37" s="22">
        <f t="shared" si="0"/>
        <v>821.91826076831637</v>
      </c>
      <c r="K37" s="20">
        <f t="shared" si="6"/>
        <v>0.82191826076831642</v>
      </c>
      <c r="L37" s="22">
        <f t="shared" si="7"/>
        <v>26144.090245045558</v>
      </c>
      <c r="M37" s="46">
        <f t="shared" si="8"/>
        <v>26.144090245045557</v>
      </c>
      <c r="N37" s="24">
        <f t="shared" si="9"/>
        <v>0.31361006635231564</v>
      </c>
      <c r="O37" s="41">
        <f t="shared" si="10"/>
        <v>0.26455309537155203</v>
      </c>
      <c r="P37" s="20">
        <f t="shared" si="11"/>
        <v>0.26455309537155203</v>
      </c>
      <c r="Q37" s="26">
        <f t="shared" si="12"/>
        <v>1.92125E-3</v>
      </c>
      <c r="R37" s="26">
        <f t="shared" si="13"/>
        <v>6.9165000000000001</v>
      </c>
      <c r="S37" s="16">
        <f t="shared" si="1"/>
        <v>300113851.5</v>
      </c>
      <c r="T37" s="17">
        <f t="shared" si="14"/>
        <v>300.11385150000001</v>
      </c>
      <c r="U37" s="16">
        <f t="shared" si="15"/>
        <v>94118724.882164001</v>
      </c>
      <c r="V37" s="28">
        <f t="shared" si="16"/>
        <v>94.118724882164003</v>
      </c>
      <c r="W37" s="24">
        <f t="shared" si="17"/>
        <v>0.31361006635231564</v>
      </c>
      <c r="X37" s="5"/>
      <c r="AB37">
        <v>0.95</v>
      </c>
      <c r="AC37">
        <v>1.05</v>
      </c>
    </row>
    <row r="38" spans="2:29" x14ac:dyDescent="0.35">
      <c r="B38" s="12">
        <v>126.55200000000001</v>
      </c>
      <c r="C38" s="12">
        <f t="shared" si="2"/>
        <v>2450</v>
      </c>
      <c r="D38" s="12">
        <v>0.15565000000000001</v>
      </c>
      <c r="E38" s="12">
        <v>1.2698400000000001</v>
      </c>
      <c r="F38" s="3"/>
      <c r="G38" s="14">
        <f t="shared" si="3"/>
        <v>103.238084352</v>
      </c>
      <c r="H38" s="16">
        <f t="shared" si="4"/>
        <v>26487.113935292338</v>
      </c>
      <c r="I38" s="17">
        <f t="shared" si="5"/>
        <v>26.487113935292339</v>
      </c>
      <c r="J38" s="22">
        <f t="shared" si="0"/>
        <v>821.0229673751046</v>
      </c>
      <c r="K38" s="20">
        <f t="shared" si="6"/>
        <v>0.82102296737510461</v>
      </c>
      <c r="L38" s="22">
        <f t="shared" si="7"/>
        <v>26659.687446697204</v>
      </c>
      <c r="M38" s="46">
        <f t="shared" si="8"/>
        <v>26.659687446697205</v>
      </c>
      <c r="N38" s="24">
        <f t="shared" si="9"/>
        <v>0.3157884607585893</v>
      </c>
      <c r="O38" s="41">
        <f t="shared" si="10"/>
        <v>0.26272813640460507</v>
      </c>
      <c r="P38" s="20">
        <f t="shared" si="11"/>
        <v>0.26272813640460507</v>
      </c>
      <c r="Q38" s="26">
        <f t="shared" si="12"/>
        <v>1.9456250000000003E-3</v>
      </c>
      <c r="R38" s="26">
        <f t="shared" si="13"/>
        <v>7.0042500000000008</v>
      </c>
      <c r="S38" s="16">
        <f t="shared" si="1"/>
        <v>303921411.75000006</v>
      </c>
      <c r="T38" s="17">
        <f t="shared" si="14"/>
        <v>303.92141175000006</v>
      </c>
      <c r="U38" s="16">
        <f t="shared" si="15"/>
        <v>95974874.808109939</v>
      </c>
      <c r="V38" s="28">
        <f t="shared" si="16"/>
        <v>95.974874808109945</v>
      </c>
      <c r="W38" s="24">
        <f t="shared" si="17"/>
        <v>0.31578846075858924</v>
      </c>
      <c r="X38" s="5"/>
      <c r="AB38">
        <v>0.95</v>
      </c>
      <c r="AC38">
        <v>1.05</v>
      </c>
    </row>
    <row r="39" spans="2:29" x14ac:dyDescent="0.35">
      <c r="B39" s="12">
        <v>126.438</v>
      </c>
      <c r="C39" s="12">
        <f t="shared" si="2"/>
        <v>2500</v>
      </c>
      <c r="D39" s="12">
        <v>0.15959999999999999</v>
      </c>
      <c r="E39" s="12">
        <v>1.2744599999999999</v>
      </c>
      <c r="F39" s="3"/>
      <c r="G39" s="14">
        <f t="shared" si="3"/>
        <v>103.145085888</v>
      </c>
      <c r="H39" s="16">
        <f t="shared" si="4"/>
        <v>27003.320339969086</v>
      </c>
      <c r="I39" s="17">
        <f t="shared" si="5"/>
        <v>27.003320339969086</v>
      </c>
      <c r="J39" s="22">
        <f t="shared" si="0"/>
        <v>820.28337718071191</v>
      </c>
      <c r="K39" s="20">
        <f t="shared" si="6"/>
        <v>0.82028337718071187</v>
      </c>
      <c r="L39" s="22">
        <f t="shared" si="7"/>
        <v>27179.257130290727</v>
      </c>
      <c r="M39" s="46">
        <f t="shared" si="8"/>
        <v>27.179257130290726</v>
      </c>
      <c r="N39" s="24">
        <f t="shared" si="9"/>
        <v>0.31397496680433451</v>
      </c>
      <c r="O39" s="41">
        <f t="shared" si="10"/>
        <v>0.26424563282106067</v>
      </c>
      <c r="P39" s="20">
        <f t="shared" si="11"/>
        <v>0.26424563282106073</v>
      </c>
      <c r="Q39" s="26">
        <f t="shared" si="12"/>
        <v>1.9950000000000002E-3</v>
      </c>
      <c r="R39" s="26">
        <f t="shared" si="13"/>
        <v>7.1820000000000004</v>
      </c>
      <c r="S39" s="16">
        <f t="shared" si="1"/>
        <v>311634162</v>
      </c>
      <c r="T39" s="17">
        <f t="shared" si="14"/>
        <v>311.634162</v>
      </c>
      <c r="U39" s="16">
        <f t="shared" si="15"/>
        <v>97845325.669046611</v>
      </c>
      <c r="V39" s="28">
        <f t="shared" si="16"/>
        <v>97.845325669046616</v>
      </c>
      <c r="W39" s="24">
        <f t="shared" si="17"/>
        <v>0.31397496680433457</v>
      </c>
      <c r="X39" s="5"/>
      <c r="AB39">
        <v>0.95</v>
      </c>
      <c r="AC39">
        <v>1.05</v>
      </c>
    </row>
    <row r="40" spans="2:29" x14ac:dyDescent="0.35">
      <c r="B40" s="12">
        <v>126.239</v>
      </c>
      <c r="C40" s="12">
        <f t="shared" si="2"/>
        <v>2550</v>
      </c>
      <c r="D40" s="12">
        <v>0.16259999999999999</v>
      </c>
      <c r="E40" s="12">
        <v>1.2787599999999999</v>
      </c>
      <c r="F40" s="3"/>
      <c r="G40" s="14">
        <f t="shared" si="3"/>
        <v>102.982746464</v>
      </c>
      <c r="H40" s="16">
        <f t="shared" si="4"/>
        <v>27500.036377713226</v>
      </c>
      <c r="I40" s="17">
        <f t="shared" si="5"/>
        <v>27.500036377713226</v>
      </c>
      <c r="J40" s="22">
        <f t="shared" si="0"/>
        <v>818.9923381571673</v>
      </c>
      <c r="K40" s="20">
        <f t="shared" si="6"/>
        <v>0.81899233815716732</v>
      </c>
      <c r="L40" s="22">
        <f t="shared" si="7"/>
        <v>27679.209459879043</v>
      </c>
      <c r="M40" s="46">
        <f t="shared" si="8"/>
        <v>27.679209459879043</v>
      </c>
      <c r="N40" s="24">
        <f t="shared" si="9"/>
        <v>0.31385096534610551</v>
      </c>
      <c r="O40" s="41">
        <f t="shared" si="10"/>
        <v>0.26435003537965834</v>
      </c>
      <c r="P40" s="20">
        <f t="shared" si="11"/>
        <v>0.2643500353796584</v>
      </c>
      <c r="Q40" s="26">
        <f t="shared" si="12"/>
        <v>2.0325E-3</v>
      </c>
      <c r="R40" s="26">
        <f t="shared" si="13"/>
        <v>7.3170000000000002</v>
      </c>
      <c r="S40" s="16">
        <f t="shared" si="1"/>
        <v>317491947</v>
      </c>
      <c r="T40" s="17">
        <f t="shared" si="14"/>
        <v>317.49194699999998</v>
      </c>
      <c r="U40" s="16">
        <f t="shared" si="15"/>
        <v>99645154.055564553</v>
      </c>
      <c r="V40" s="28">
        <f t="shared" si="16"/>
        <v>99.645154055564547</v>
      </c>
      <c r="W40" s="24">
        <f t="shared" si="17"/>
        <v>0.31385096534610546</v>
      </c>
      <c r="X40" s="5"/>
      <c r="AB40">
        <v>0.95</v>
      </c>
      <c r="AC40">
        <v>1.05</v>
      </c>
    </row>
    <row r="41" spans="2:29" x14ac:dyDescent="0.35">
      <c r="B41" s="12">
        <v>126.161</v>
      </c>
      <c r="C41" s="12">
        <f t="shared" si="2"/>
        <v>2600</v>
      </c>
      <c r="D41" s="12">
        <v>0.16805</v>
      </c>
      <c r="E41" s="12">
        <v>1.27634</v>
      </c>
      <c r="F41" s="3"/>
      <c r="G41" s="14">
        <f t="shared" si="3"/>
        <v>102.919115936</v>
      </c>
      <c r="H41" s="16">
        <f t="shared" si="4"/>
        <v>28021.928006669459</v>
      </c>
      <c r="I41" s="17">
        <f t="shared" si="5"/>
        <v>28.021928006669459</v>
      </c>
      <c r="J41" s="22">
        <f t="shared" ref="J41:J72" si="18">(60*2*M41)/($R$4*$N$4*C41*$W$4)</f>
        <v>818.48630276100391</v>
      </c>
      <c r="K41" s="20">
        <f t="shared" si="6"/>
        <v>0.81848630276100387</v>
      </c>
      <c r="L41" s="22">
        <f t="shared" si="7"/>
        <v>28204.50140912694</v>
      </c>
      <c r="M41" s="46">
        <f t="shared" si="8"/>
        <v>28.204501409126941</v>
      </c>
      <c r="N41" s="24">
        <f t="shared" si="9"/>
        <v>0.30943557211017586</v>
      </c>
      <c r="O41" s="41">
        <f t="shared" si="10"/>
        <v>0.26812209477856136</v>
      </c>
      <c r="P41" s="20">
        <f t="shared" si="11"/>
        <v>0.2681220947785613</v>
      </c>
      <c r="Q41" s="26">
        <f t="shared" si="12"/>
        <v>2.1006250000000001E-3</v>
      </c>
      <c r="R41" s="26">
        <f t="shared" si="13"/>
        <v>7.5622499999999997</v>
      </c>
      <c r="S41" s="16">
        <f t="shared" ref="S41:S72" si="19">R41*($T$4*1000)</f>
        <v>328133589.75</v>
      </c>
      <c r="T41" s="17">
        <f t="shared" si="14"/>
        <v>328.13358975</v>
      </c>
      <c r="U41" s="16">
        <f t="shared" si="15"/>
        <v>101536205.07285699</v>
      </c>
      <c r="V41" s="28">
        <f t="shared" si="16"/>
        <v>101.53620507285699</v>
      </c>
      <c r="W41" s="24">
        <f t="shared" si="17"/>
        <v>0.30943557211017586</v>
      </c>
      <c r="X41" s="5"/>
      <c r="AB41">
        <v>0.95</v>
      </c>
      <c r="AC41">
        <v>1.05</v>
      </c>
    </row>
    <row r="42" spans="2:29" x14ac:dyDescent="0.35">
      <c r="B42" s="12">
        <v>125.84699999999999</v>
      </c>
      <c r="C42" s="12">
        <f t="shared" ref="C42:C73" si="20">C41+50</f>
        <v>2650</v>
      </c>
      <c r="D42" s="12">
        <v>0.17144999999999999</v>
      </c>
      <c r="E42" s="12">
        <v>1.28027</v>
      </c>
      <c r="F42" s="3"/>
      <c r="G42" s="14">
        <f t="shared" si="3"/>
        <v>102.66296227199999</v>
      </c>
      <c r="H42" s="16">
        <f t="shared" si="4"/>
        <v>28489.726712804179</v>
      </c>
      <c r="I42" s="17">
        <f t="shared" si="5"/>
        <v>28.489726712804178</v>
      </c>
      <c r="J42" s="22">
        <f t="shared" si="18"/>
        <v>816.44918590978227</v>
      </c>
      <c r="K42" s="20">
        <f t="shared" si="6"/>
        <v>0.81644918590978233</v>
      </c>
      <c r="L42" s="22">
        <f t="shared" si="7"/>
        <v>28675.347999812067</v>
      </c>
      <c r="M42" s="46">
        <f t="shared" si="8"/>
        <v>28.675347999812068</v>
      </c>
      <c r="N42" s="24">
        <f t="shared" si="9"/>
        <v>0.30836248408680583</v>
      </c>
      <c r="O42" s="41">
        <f t="shared" si="10"/>
        <v>0.26905514799857227</v>
      </c>
      <c r="P42" s="20">
        <f t="shared" si="11"/>
        <v>0.26905514799857227</v>
      </c>
      <c r="Q42" s="26">
        <f t="shared" si="12"/>
        <v>2.1431249999999996E-3</v>
      </c>
      <c r="R42" s="26">
        <f t="shared" si="13"/>
        <v>7.7152499999999993</v>
      </c>
      <c r="S42" s="16">
        <f t="shared" si="19"/>
        <v>334772412.74999994</v>
      </c>
      <c r="T42" s="17">
        <f t="shared" si="14"/>
        <v>334.77241274999994</v>
      </c>
      <c r="U42" s="16">
        <f t="shared" si="15"/>
        <v>103231252.79932344</v>
      </c>
      <c r="V42" s="28">
        <f t="shared" si="16"/>
        <v>103.23125279932344</v>
      </c>
      <c r="W42" s="24">
        <f t="shared" si="17"/>
        <v>0.30836248408680583</v>
      </c>
      <c r="X42" s="5"/>
      <c r="AB42">
        <v>0.95</v>
      </c>
      <c r="AC42">
        <v>1.05</v>
      </c>
    </row>
    <row r="43" spans="2:29" x14ac:dyDescent="0.35">
      <c r="B43" s="12">
        <v>124.911</v>
      </c>
      <c r="C43" s="12">
        <f t="shared" si="20"/>
        <v>2700</v>
      </c>
      <c r="D43" s="12">
        <v>0.17465</v>
      </c>
      <c r="E43" s="12">
        <v>1.2837099999999999</v>
      </c>
      <c r="F43" s="3"/>
      <c r="G43" s="14">
        <f t="shared" si="3"/>
        <v>101.89939593599999</v>
      </c>
      <c r="H43" s="16">
        <f t="shared" si="4"/>
        <v>28811.375430999771</v>
      </c>
      <c r="I43" s="17">
        <f t="shared" si="5"/>
        <v>28.811375430999771</v>
      </c>
      <c r="J43" s="22">
        <f t="shared" si="18"/>
        <v>810.37676115582292</v>
      </c>
      <c r="K43" s="20">
        <f t="shared" si="6"/>
        <v>0.81037676115582291</v>
      </c>
      <c r="L43" s="22">
        <f t="shared" si="7"/>
        <v>28999.092380406877</v>
      </c>
      <c r="M43" s="46">
        <f t="shared" si="8"/>
        <v>28.999092380406879</v>
      </c>
      <c r="N43" s="24">
        <f t="shared" si="9"/>
        <v>0.30613017755750394</v>
      </c>
      <c r="O43" s="41">
        <f t="shared" si="10"/>
        <v>0.27101710277353619</v>
      </c>
      <c r="P43" s="20">
        <f t="shared" si="11"/>
        <v>0.27101710277353613</v>
      </c>
      <c r="Q43" s="26">
        <f t="shared" si="12"/>
        <v>2.1831250000000002E-3</v>
      </c>
      <c r="R43" s="26">
        <f t="shared" si="13"/>
        <v>7.8592500000000003</v>
      </c>
      <c r="S43" s="16">
        <f t="shared" si="19"/>
        <v>341020716.75</v>
      </c>
      <c r="T43" s="17">
        <f t="shared" si="14"/>
        <v>341.02071675000002</v>
      </c>
      <c r="U43" s="16">
        <f t="shared" si="15"/>
        <v>104396732.56946476</v>
      </c>
      <c r="V43" s="28">
        <f t="shared" si="16"/>
        <v>104.39673256946476</v>
      </c>
      <c r="W43" s="24">
        <f t="shared" si="17"/>
        <v>0.30613017755750394</v>
      </c>
      <c r="X43" s="5"/>
      <c r="AB43">
        <v>0.95</v>
      </c>
      <c r="AC43">
        <v>1.05</v>
      </c>
    </row>
    <row r="44" spans="2:29" x14ac:dyDescent="0.35">
      <c r="B44" s="12">
        <v>123.92700000000001</v>
      </c>
      <c r="C44" s="12">
        <f t="shared" si="20"/>
        <v>2750</v>
      </c>
      <c r="D44" s="12">
        <v>0.1784</v>
      </c>
      <c r="E44" s="12">
        <v>1.2811999999999999</v>
      </c>
      <c r="F44" s="3"/>
      <c r="G44" s="14">
        <f t="shared" si="3"/>
        <v>101.096672352</v>
      </c>
      <c r="H44" s="16">
        <f t="shared" si="4"/>
        <v>29113.751623313274</v>
      </c>
      <c r="I44" s="17">
        <f t="shared" si="5"/>
        <v>29.113751623313274</v>
      </c>
      <c r="J44" s="22">
        <f t="shared" si="18"/>
        <v>803.99293000422426</v>
      </c>
      <c r="K44" s="20">
        <f t="shared" si="6"/>
        <v>0.80399293000422423</v>
      </c>
      <c r="L44" s="22">
        <f t="shared" si="7"/>
        <v>29303.438667363396</v>
      </c>
      <c r="M44" s="46">
        <f t="shared" si="8"/>
        <v>29.303438667363395</v>
      </c>
      <c r="N44" s="24">
        <f t="shared" si="9"/>
        <v>0.30284057653008156</v>
      </c>
      <c r="O44" s="41">
        <f t="shared" si="10"/>
        <v>0.27396102181486159</v>
      </c>
      <c r="P44" s="20">
        <f t="shared" si="11"/>
        <v>0.27396102181486154</v>
      </c>
      <c r="Q44" s="26">
        <f t="shared" si="12"/>
        <v>2.2300000000000002E-3</v>
      </c>
      <c r="R44" s="26">
        <f t="shared" si="13"/>
        <v>8.0280000000000005</v>
      </c>
      <c r="S44" s="16">
        <f t="shared" si="19"/>
        <v>348342948</v>
      </c>
      <c r="T44" s="17">
        <f t="shared" si="14"/>
        <v>348.34294799999998</v>
      </c>
      <c r="U44" s="16">
        <f t="shared" si="15"/>
        <v>105492379.20250823</v>
      </c>
      <c r="V44" s="28">
        <f t="shared" si="16"/>
        <v>105.49237920250823</v>
      </c>
      <c r="W44" s="24">
        <f t="shared" si="17"/>
        <v>0.30284057653008162</v>
      </c>
      <c r="X44" s="5"/>
      <c r="AB44">
        <v>0.95</v>
      </c>
      <c r="AC44">
        <v>1.05</v>
      </c>
    </row>
    <row r="45" spans="2:29" x14ac:dyDescent="0.35">
      <c r="B45" s="12">
        <v>123.68899999999999</v>
      </c>
      <c r="C45" s="12">
        <f t="shared" si="20"/>
        <v>2800</v>
      </c>
      <c r="D45" s="12">
        <v>0.18004999999999999</v>
      </c>
      <c r="E45" s="12">
        <v>1.2744800000000001</v>
      </c>
      <c r="F45" s="3"/>
      <c r="G45" s="14">
        <f t="shared" si="3"/>
        <v>100.90251766399999</v>
      </c>
      <c r="H45" s="16">
        <f t="shared" si="4"/>
        <v>29586.163434047423</v>
      </c>
      <c r="I45" s="17">
        <f t="shared" si="5"/>
        <v>29.586163434047425</v>
      </c>
      <c r="J45" s="22">
        <f t="shared" si="18"/>
        <v>802.44887328259767</v>
      </c>
      <c r="K45" s="20">
        <f t="shared" si="6"/>
        <v>0.80244887328259762</v>
      </c>
      <c r="L45" s="22">
        <f t="shared" si="7"/>
        <v>29778.92841875981</v>
      </c>
      <c r="M45" s="46">
        <f t="shared" si="8"/>
        <v>29.778928418759808</v>
      </c>
      <c r="N45" s="24">
        <f t="shared" si="9"/>
        <v>0.30493429299284058</v>
      </c>
      <c r="O45" s="41">
        <f t="shared" si="10"/>
        <v>0.27207997165189574</v>
      </c>
      <c r="P45" s="20">
        <f t="shared" si="11"/>
        <v>0.27207997165189562</v>
      </c>
      <c r="Q45" s="26">
        <f t="shared" si="12"/>
        <v>2.2506249999999996E-3</v>
      </c>
      <c r="R45" s="26">
        <f t="shared" si="13"/>
        <v>8.102249999999998</v>
      </c>
      <c r="S45" s="16">
        <f t="shared" si="19"/>
        <v>351564729.74999994</v>
      </c>
      <c r="T45" s="17">
        <f t="shared" si="14"/>
        <v>351.56472974999991</v>
      </c>
      <c r="U45" s="16">
        <f t="shared" si="15"/>
        <v>107204142.30753532</v>
      </c>
      <c r="V45" s="28">
        <f t="shared" si="16"/>
        <v>107.20414230753532</v>
      </c>
      <c r="W45" s="24">
        <f t="shared" si="17"/>
        <v>0.30493429299284064</v>
      </c>
      <c r="X45" s="5"/>
      <c r="AB45">
        <v>0.95</v>
      </c>
      <c r="AC45">
        <v>1.05</v>
      </c>
    </row>
    <row r="46" spans="2:29" x14ac:dyDescent="0.35">
      <c r="B46" s="12">
        <v>123.389</v>
      </c>
      <c r="C46" s="12">
        <f t="shared" si="20"/>
        <v>2850</v>
      </c>
      <c r="D46" s="12">
        <v>0.18310000000000001</v>
      </c>
      <c r="E46" s="12">
        <v>1.2603599999999999</v>
      </c>
      <c r="F46" s="3"/>
      <c r="G46" s="14">
        <f t="shared" si="3"/>
        <v>100.65778486399999</v>
      </c>
      <c r="H46" s="16">
        <f t="shared" si="4"/>
        <v>30041.446958259603</v>
      </c>
      <c r="I46" s="17">
        <f t="shared" si="5"/>
        <v>30.041446958259602</v>
      </c>
      <c r="J46" s="22">
        <f t="shared" si="18"/>
        <v>800.50258329735414</v>
      </c>
      <c r="K46" s="20">
        <f t="shared" si="6"/>
        <v>0.80050258329735413</v>
      </c>
      <c r="L46" s="22">
        <f t="shared" si="7"/>
        <v>30237.178286404116</v>
      </c>
      <c r="M46" s="46">
        <f t="shared" si="8"/>
        <v>30.237178286404117</v>
      </c>
      <c r="N46" s="24">
        <f t="shared" si="9"/>
        <v>0.30446911455378095</v>
      </c>
      <c r="O46" s="41">
        <f t="shared" si="10"/>
        <v>0.27249566483870025</v>
      </c>
      <c r="P46" s="20">
        <f t="shared" si="11"/>
        <v>0.27249566483870019</v>
      </c>
      <c r="Q46" s="26">
        <f t="shared" si="12"/>
        <v>2.28875E-3</v>
      </c>
      <c r="R46" s="26">
        <f t="shared" si="13"/>
        <v>8.2394999999999996</v>
      </c>
      <c r="S46" s="16">
        <f t="shared" si="19"/>
        <v>357520144.5</v>
      </c>
      <c r="T46" s="17">
        <f t="shared" si="14"/>
        <v>357.52014450000001</v>
      </c>
      <c r="U46" s="16">
        <f t="shared" si="15"/>
        <v>108853841.83105482</v>
      </c>
      <c r="V46" s="28">
        <f t="shared" si="16"/>
        <v>108.85384183105482</v>
      </c>
      <c r="W46" s="24">
        <f t="shared" si="17"/>
        <v>0.30446911455378095</v>
      </c>
      <c r="X46" s="5"/>
      <c r="AB46">
        <v>0.95</v>
      </c>
      <c r="AC46">
        <v>1.05</v>
      </c>
    </row>
    <row r="47" spans="2:29" x14ac:dyDescent="0.35">
      <c r="B47" s="12">
        <v>122.51900000000001</v>
      </c>
      <c r="C47" s="12">
        <f t="shared" si="20"/>
        <v>2900</v>
      </c>
      <c r="D47" s="12">
        <v>0.18790000000000001</v>
      </c>
      <c r="E47" s="12">
        <v>1.2531000000000001</v>
      </c>
      <c r="F47" s="3"/>
      <c r="G47" s="14">
        <f t="shared" si="3"/>
        <v>99.948059743999991</v>
      </c>
      <c r="H47" s="16">
        <f t="shared" si="4"/>
        <v>30352.95538912273</v>
      </c>
      <c r="I47" s="17">
        <f t="shared" si="5"/>
        <v>30.35295538912273</v>
      </c>
      <c r="J47" s="22">
        <f t="shared" si="18"/>
        <v>794.85834234014806</v>
      </c>
      <c r="K47" s="20">
        <f t="shared" si="6"/>
        <v>0.79485834234014807</v>
      </c>
      <c r="L47" s="22">
        <f t="shared" si="7"/>
        <v>30550.716311879842</v>
      </c>
      <c r="M47" s="46">
        <f t="shared" si="8"/>
        <v>30.550716311879842</v>
      </c>
      <c r="N47" s="24">
        <f t="shared" si="9"/>
        <v>0.29976777556397577</v>
      </c>
      <c r="O47" s="41">
        <f t="shared" si="10"/>
        <v>0.27676928794995309</v>
      </c>
      <c r="P47" s="20">
        <f t="shared" si="11"/>
        <v>0.27676928794995309</v>
      </c>
      <c r="Q47" s="26">
        <f t="shared" si="12"/>
        <v>2.3487500000000001E-3</v>
      </c>
      <c r="R47" s="26">
        <f t="shared" si="13"/>
        <v>8.4555000000000007</v>
      </c>
      <c r="S47" s="16">
        <f t="shared" si="19"/>
        <v>366892600.5</v>
      </c>
      <c r="T47" s="17">
        <f t="shared" si="14"/>
        <v>366.89260050000001</v>
      </c>
      <c r="U47" s="16">
        <f t="shared" si="15"/>
        <v>109982578.72276743</v>
      </c>
      <c r="V47" s="28">
        <f t="shared" si="16"/>
        <v>109.98257872276743</v>
      </c>
      <c r="W47" s="24">
        <f t="shared" si="17"/>
        <v>0.29976777556397577</v>
      </c>
      <c r="X47" s="5"/>
      <c r="AB47">
        <v>0.95</v>
      </c>
      <c r="AC47">
        <v>1.05</v>
      </c>
    </row>
    <row r="48" spans="2:29" x14ac:dyDescent="0.35">
      <c r="B48" s="12">
        <v>121.837</v>
      </c>
      <c r="C48" s="12">
        <f t="shared" si="20"/>
        <v>2950</v>
      </c>
      <c r="D48" s="12">
        <v>0.19255</v>
      </c>
      <c r="E48" s="12">
        <v>1.23943</v>
      </c>
      <c r="F48" s="3"/>
      <c r="G48" s="14">
        <f t="shared" si="3"/>
        <v>99.391700512</v>
      </c>
      <c r="H48" s="16">
        <f t="shared" si="4"/>
        <v>30704.409888702448</v>
      </c>
      <c r="I48" s="17">
        <f t="shared" si="5"/>
        <v>30.704409888702447</v>
      </c>
      <c r="J48" s="22">
        <f t="shared" si="18"/>
        <v>790.43377644036138</v>
      </c>
      <c r="K48" s="20">
        <f t="shared" si="6"/>
        <v>0.79043377644036139</v>
      </c>
      <c r="L48" s="22">
        <f t="shared" si="7"/>
        <v>30904.460669737047</v>
      </c>
      <c r="M48" s="46">
        <f t="shared" si="8"/>
        <v>30.904460669737048</v>
      </c>
      <c r="N48" s="24">
        <f t="shared" si="9"/>
        <v>0.29591567701625765</v>
      </c>
      <c r="O48" s="41">
        <f t="shared" si="10"/>
        <v>0.28037214732839166</v>
      </c>
      <c r="P48" s="20">
        <f t="shared" si="11"/>
        <v>0.28037214732839161</v>
      </c>
      <c r="Q48" s="26">
        <f t="shared" si="12"/>
        <v>2.4068749999999997E-3</v>
      </c>
      <c r="R48" s="26">
        <f t="shared" si="13"/>
        <v>8.6647499999999997</v>
      </c>
      <c r="S48" s="16">
        <f t="shared" si="19"/>
        <v>375972167.25</v>
      </c>
      <c r="T48" s="17">
        <f t="shared" si="14"/>
        <v>375.97216724999998</v>
      </c>
      <c r="U48" s="16">
        <f t="shared" si="15"/>
        <v>111256058.41105337</v>
      </c>
      <c r="V48" s="28">
        <f t="shared" si="16"/>
        <v>111.25605841105337</v>
      </c>
      <c r="W48" s="24">
        <f t="shared" si="17"/>
        <v>0.29591567701625759</v>
      </c>
      <c r="X48" s="5"/>
      <c r="AB48">
        <v>0.95</v>
      </c>
      <c r="AC48">
        <v>1.05</v>
      </c>
    </row>
    <row r="49" spans="2:29" x14ac:dyDescent="0.35">
      <c r="B49" s="12">
        <v>121.709</v>
      </c>
      <c r="C49" s="12">
        <f t="shared" si="20"/>
        <v>3000</v>
      </c>
      <c r="D49" s="12">
        <v>0.19900000000000001</v>
      </c>
      <c r="E49" s="12">
        <v>1.2273499999999999</v>
      </c>
      <c r="F49" s="3"/>
      <c r="G49" s="14">
        <f t="shared" si="3"/>
        <v>99.287281183999994</v>
      </c>
      <c r="H49" s="16">
        <f t="shared" si="4"/>
        <v>31192.01931625585</v>
      </c>
      <c r="I49" s="17">
        <f t="shared" si="5"/>
        <v>31.192019316255848</v>
      </c>
      <c r="J49" s="22">
        <f t="shared" si="18"/>
        <v>789.60335937999093</v>
      </c>
      <c r="K49" s="20">
        <f t="shared" si="6"/>
        <v>0.78960335937999093</v>
      </c>
      <c r="L49" s="22">
        <f t="shared" si="7"/>
        <v>31395.247056143446</v>
      </c>
      <c r="M49" s="46">
        <f t="shared" si="8"/>
        <v>31.395247056143447</v>
      </c>
      <c r="N49" s="24">
        <f t="shared" si="9"/>
        <v>0.29087149055543393</v>
      </c>
      <c r="O49" s="41">
        <f t="shared" si="10"/>
        <v>0.28523425803867591</v>
      </c>
      <c r="P49" s="20">
        <f t="shared" si="11"/>
        <v>0.28523425803867591</v>
      </c>
      <c r="Q49" s="26">
        <f t="shared" si="12"/>
        <v>2.4875000000000001E-3</v>
      </c>
      <c r="R49" s="26">
        <f t="shared" si="13"/>
        <v>8.9550000000000001</v>
      </c>
      <c r="S49" s="16">
        <f t="shared" si="19"/>
        <v>388566405</v>
      </c>
      <c r="T49" s="17">
        <f t="shared" si="14"/>
        <v>388.56640499999997</v>
      </c>
      <c r="U49" s="16">
        <f t="shared" si="15"/>
        <v>113022889.4021164</v>
      </c>
      <c r="V49" s="28">
        <f t="shared" si="16"/>
        <v>113.02288940211641</v>
      </c>
      <c r="W49" s="24">
        <f t="shared" si="17"/>
        <v>0.29087149055543393</v>
      </c>
      <c r="X49" s="5"/>
      <c r="AB49">
        <v>0.95</v>
      </c>
      <c r="AC49">
        <v>1.05</v>
      </c>
    </row>
    <row r="50" spans="2:29" x14ac:dyDescent="0.35">
      <c r="B50" s="12">
        <v>121.123</v>
      </c>
      <c r="C50" s="12">
        <f t="shared" si="20"/>
        <v>3050</v>
      </c>
      <c r="D50" s="12">
        <v>0.20605000000000001</v>
      </c>
      <c r="E50" s="12">
        <v>1.2193000000000001</v>
      </c>
      <c r="F50" s="3"/>
      <c r="G50" s="14">
        <f t="shared" si="3"/>
        <v>98.809236447999993</v>
      </c>
      <c r="H50" s="16">
        <f t="shared" si="4"/>
        <v>31559.201085405119</v>
      </c>
      <c r="I50" s="17">
        <f t="shared" si="5"/>
        <v>31.559201085405117</v>
      </c>
      <c r="J50" s="22">
        <f t="shared" si="18"/>
        <v>785.80160627548184</v>
      </c>
      <c r="K50" s="20">
        <f t="shared" si="6"/>
        <v>0.78580160627548179</v>
      </c>
      <c r="L50" s="22">
        <f t="shared" si="7"/>
        <v>31764.821152647848</v>
      </c>
      <c r="M50" s="46">
        <f t="shared" si="8"/>
        <v>31.764821152647848</v>
      </c>
      <c r="N50" s="24">
        <f t="shared" si="9"/>
        <v>0.28422620963618828</v>
      </c>
      <c r="O50" s="41">
        <f t="shared" si="10"/>
        <v>0.29190310738541925</v>
      </c>
      <c r="P50" s="20">
        <f t="shared" si="11"/>
        <v>0.29190310738541919</v>
      </c>
      <c r="Q50" s="26">
        <f t="shared" si="12"/>
        <v>2.5756249999999998E-3</v>
      </c>
      <c r="R50" s="26">
        <f t="shared" si="13"/>
        <v>9.2722499999999997</v>
      </c>
      <c r="S50" s="16">
        <f t="shared" si="19"/>
        <v>402332199.75</v>
      </c>
      <c r="T50" s="17">
        <f t="shared" si="14"/>
        <v>402.33219974999997</v>
      </c>
      <c r="U50" s="16">
        <f t="shared" si="15"/>
        <v>114353356.14953226</v>
      </c>
      <c r="V50" s="28">
        <f t="shared" si="16"/>
        <v>114.35335614953226</v>
      </c>
      <c r="W50" s="24">
        <f t="shared" si="17"/>
        <v>0.28422620963618828</v>
      </c>
      <c r="X50" s="5"/>
      <c r="AB50">
        <v>0.95</v>
      </c>
      <c r="AC50">
        <v>1.05</v>
      </c>
    </row>
    <row r="51" spans="2:29" x14ac:dyDescent="0.35">
      <c r="B51" s="12">
        <v>121.124</v>
      </c>
      <c r="C51" s="12">
        <f t="shared" si="20"/>
        <v>3100</v>
      </c>
      <c r="D51" s="12">
        <v>0.21004999999999999</v>
      </c>
      <c r="E51" s="12">
        <v>1.20692</v>
      </c>
      <c r="F51" s="3"/>
      <c r="G51" s="14">
        <f t="shared" si="3"/>
        <v>98.810052223999989</v>
      </c>
      <c r="H51" s="16">
        <f t="shared" si="4"/>
        <v>32076.829864000025</v>
      </c>
      <c r="I51" s="17">
        <f t="shared" si="5"/>
        <v>32.076829864000025</v>
      </c>
      <c r="J51" s="22">
        <f t="shared" si="18"/>
        <v>785.80809390876607</v>
      </c>
      <c r="K51" s="20">
        <f t="shared" si="6"/>
        <v>0.78580809390876605</v>
      </c>
      <c r="L51" s="22">
        <f t="shared" si="7"/>
        <v>32285.822477460682</v>
      </c>
      <c r="M51" s="46">
        <f t="shared" si="8"/>
        <v>32.285822477460684</v>
      </c>
      <c r="N51" s="24">
        <f t="shared" si="9"/>
        <v>0.2833867212463167</v>
      </c>
      <c r="O51" s="41">
        <f t="shared" si="10"/>
        <v>0.29276782422373743</v>
      </c>
      <c r="P51" s="20">
        <f t="shared" si="11"/>
        <v>0.29276782422373737</v>
      </c>
      <c r="Q51" s="26">
        <f t="shared" si="12"/>
        <v>2.6256249999999999E-3</v>
      </c>
      <c r="R51" s="26">
        <f t="shared" si="13"/>
        <v>9.4522499999999994</v>
      </c>
      <c r="S51" s="16">
        <f t="shared" si="19"/>
        <v>410142579.75</v>
      </c>
      <c r="T51" s="17">
        <f t="shared" si="14"/>
        <v>410.14257974999998</v>
      </c>
      <c r="U51" s="16">
        <f t="shared" si="15"/>
        <v>116228960.91885845</v>
      </c>
      <c r="V51" s="28">
        <f t="shared" si="16"/>
        <v>116.22896091885845</v>
      </c>
      <c r="W51" s="24">
        <f t="shared" si="17"/>
        <v>0.28338672124631664</v>
      </c>
      <c r="X51" s="5"/>
      <c r="AB51">
        <v>0.95</v>
      </c>
      <c r="AC51">
        <v>1.05</v>
      </c>
    </row>
    <row r="52" spans="2:29" x14ac:dyDescent="0.35">
      <c r="B52" s="12">
        <v>120.851</v>
      </c>
      <c r="C52" s="12">
        <f t="shared" si="20"/>
        <v>3150</v>
      </c>
      <c r="D52" s="12">
        <v>0.21604999999999999</v>
      </c>
      <c r="E52" s="12">
        <v>1.1927399999999999</v>
      </c>
      <c r="F52" s="3"/>
      <c r="G52" s="14">
        <f t="shared" si="3"/>
        <v>98.587345375999988</v>
      </c>
      <c r="H52" s="16">
        <f t="shared" si="4"/>
        <v>32520.73439686693</v>
      </c>
      <c r="I52" s="17">
        <f t="shared" si="5"/>
        <v>32.520734396866928</v>
      </c>
      <c r="J52" s="22">
        <f t="shared" si="18"/>
        <v>784.03697002219428</v>
      </c>
      <c r="K52" s="20">
        <f t="shared" si="6"/>
        <v>0.7840369700221943</v>
      </c>
      <c r="L52" s="22">
        <f t="shared" si="7"/>
        <v>32732.619215350467</v>
      </c>
      <c r="M52" s="46">
        <f t="shared" si="8"/>
        <v>32.732619215350468</v>
      </c>
      <c r="N52" s="24">
        <f t="shared" si="9"/>
        <v>0.2793295074306234</v>
      </c>
      <c r="O52" s="41">
        <f t="shared" si="10"/>
        <v>0.29702022731626077</v>
      </c>
      <c r="P52" s="20">
        <f t="shared" si="11"/>
        <v>0.29702022731626077</v>
      </c>
      <c r="Q52" s="26">
        <f t="shared" si="12"/>
        <v>2.7006250000000003E-3</v>
      </c>
      <c r="R52" s="26">
        <f t="shared" si="13"/>
        <v>9.7222500000000007</v>
      </c>
      <c r="S52" s="16">
        <f t="shared" si="19"/>
        <v>421858149.75000006</v>
      </c>
      <c r="T52" s="17">
        <f t="shared" si="14"/>
        <v>421.85814975000005</v>
      </c>
      <c r="U52" s="16">
        <f t="shared" si="15"/>
        <v>117837429.17526168</v>
      </c>
      <c r="V52" s="28">
        <f t="shared" si="16"/>
        <v>117.83742917526168</v>
      </c>
      <c r="W52" s="24">
        <f t="shared" si="17"/>
        <v>0.2793295074306234</v>
      </c>
      <c r="X52" s="5"/>
      <c r="AB52">
        <v>0.95</v>
      </c>
      <c r="AC52">
        <v>1.05</v>
      </c>
    </row>
    <row r="53" spans="2:29" x14ac:dyDescent="0.35">
      <c r="B53" s="12">
        <v>120.596</v>
      </c>
      <c r="C53" s="12">
        <f t="shared" si="20"/>
        <v>3200</v>
      </c>
      <c r="D53" s="12">
        <v>0.21795</v>
      </c>
      <c r="E53" s="12">
        <v>1.1848099999999999</v>
      </c>
      <c r="F53" s="3"/>
      <c r="G53" s="14">
        <f t="shared" si="3"/>
        <v>98.379322496</v>
      </c>
      <c r="H53" s="16">
        <f t="shared" si="4"/>
        <v>32967.227393981295</v>
      </c>
      <c r="I53" s="17">
        <f t="shared" si="5"/>
        <v>32.967227393981297</v>
      </c>
      <c r="J53" s="22">
        <f t="shared" si="18"/>
        <v>782.38262353473749</v>
      </c>
      <c r="K53" s="20">
        <f t="shared" si="6"/>
        <v>0.78238262353473753</v>
      </c>
      <c r="L53" s="22">
        <f t="shared" si="7"/>
        <v>33182.021282306043</v>
      </c>
      <c r="M53" s="46">
        <f t="shared" si="8"/>
        <v>33.182021282306046</v>
      </c>
      <c r="N53" s="24">
        <f t="shared" si="9"/>
        <v>0.28069604408800525</v>
      </c>
      <c r="O53" s="41">
        <f t="shared" si="10"/>
        <v>0.29557421823576119</v>
      </c>
      <c r="P53" s="20">
        <f t="shared" si="11"/>
        <v>0.29557421823576119</v>
      </c>
      <c r="Q53" s="26">
        <f t="shared" si="12"/>
        <v>2.7243750000000002E-3</v>
      </c>
      <c r="R53" s="26">
        <f t="shared" si="13"/>
        <v>9.8077500000000004</v>
      </c>
      <c r="S53" s="16">
        <f t="shared" si="19"/>
        <v>425568080.25</v>
      </c>
      <c r="T53" s="17">
        <f t="shared" si="14"/>
        <v>425.56808024999998</v>
      </c>
      <c r="U53" s="16">
        <f t="shared" si="15"/>
        <v>119455276.61630176</v>
      </c>
      <c r="V53" s="28">
        <f t="shared" si="16"/>
        <v>119.45527661630176</v>
      </c>
      <c r="W53" s="24">
        <f t="shared" si="17"/>
        <v>0.28069604408800525</v>
      </c>
      <c r="X53" s="5"/>
      <c r="AB53">
        <v>0.95</v>
      </c>
      <c r="AC53">
        <v>1.05</v>
      </c>
    </row>
    <row r="54" spans="2:29" x14ac:dyDescent="0.35">
      <c r="B54" s="12">
        <v>120.84</v>
      </c>
      <c r="C54" s="12">
        <f t="shared" si="20"/>
        <v>3250</v>
      </c>
      <c r="D54" s="12">
        <v>0.22305</v>
      </c>
      <c r="E54" s="12">
        <v>1.17378</v>
      </c>
      <c r="F54" s="3"/>
      <c r="G54" s="14">
        <f t="shared" si="3"/>
        <v>98.578371840000003</v>
      </c>
      <c r="H54" s="16">
        <f t="shared" si="4"/>
        <v>33550.084617333589</v>
      </c>
      <c r="I54" s="17">
        <f t="shared" si="5"/>
        <v>33.550084617333589</v>
      </c>
      <c r="J54" s="22">
        <f t="shared" si="18"/>
        <v>783.96560605606885</v>
      </c>
      <c r="K54" s="20">
        <f t="shared" si="6"/>
        <v>0.7839656060560688</v>
      </c>
      <c r="L54" s="22">
        <f t="shared" si="7"/>
        <v>33768.676039731974</v>
      </c>
      <c r="M54" s="46">
        <f t="shared" si="8"/>
        <v>33.768676039731972</v>
      </c>
      <c r="N54" s="24">
        <f t="shared" si="9"/>
        <v>0.27912718388283125</v>
      </c>
      <c r="O54" s="41">
        <f t="shared" si="10"/>
        <v>0.29723552052174768</v>
      </c>
      <c r="P54" s="20">
        <f t="shared" si="11"/>
        <v>0.29723552052174762</v>
      </c>
      <c r="Q54" s="26">
        <f t="shared" si="12"/>
        <v>2.7881250000000002E-3</v>
      </c>
      <c r="R54" s="26">
        <f t="shared" si="13"/>
        <v>10.03725</v>
      </c>
      <c r="S54" s="16">
        <f t="shared" si="19"/>
        <v>435526314.75</v>
      </c>
      <c r="T54" s="17">
        <f t="shared" si="14"/>
        <v>435.52631474999998</v>
      </c>
      <c r="U54" s="16">
        <f t="shared" si="15"/>
        <v>121567233.74303511</v>
      </c>
      <c r="V54" s="28">
        <f t="shared" si="16"/>
        <v>121.5672337430351</v>
      </c>
      <c r="W54" s="24">
        <f t="shared" si="17"/>
        <v>0.27912718388283131</v>
      </c>
      <c r="X54" s="5"/>
      <c r="AB54">
        <v>0.95</v>
      </c>
      <c r="AC54">
        <v>1.05</v>
      </c>
    </row>
    <row r="55" spans="2:29" x14ac:dyDescent="0.35">
      <c r="B55" s="12">
        <v>121.633</v>
      </c>
      <c r="C55" s="12">
        <f t="shared" si="20"/>
        <v>3300</v>
      </c>
      <c r="D55" s="12">
        <v>0.22550000000000001</v>
      </c>
      <c r="E55" s="12">
        <v>1.1611800000000001</v>
      </c>
      <c r="F55" s="3"/>
      <c r="G55" s="14">
        <f t="shared" si="3"/>
        <v>99.225282207999996</v>
      </c>
      <c r="H55" s="16">
        <f t="shared" si="4"/>
        <v>34289.795939852949</v>
      </c>
      <c r="I55" s="17">
        <f t="shared" si="5"/>
        <v>34.289795939852951</v>
      </c>
      <c r="J55" s="22">
        <f t="shared" si="18"/>
        <v>789.11029925039577</v>
      </c>
      <c r="K55" s="20">
        <f t="shared" si="6"/>
        <v>0.78911029925039577</v>
      </c>
      <c r="L55" s="22">
        <f t="shared" si="7"/>
        <v>34513.20685978757</v>
      </c>
      <c r="M55" s="46">
        <f t="shared" si="8"/>
        <v>34.513206859787573</v>
      </c>
      <c r="N55" s="24">
        <f t="shared" si="9"/>
        <v>0.28218186282133939</v>
      </c>
      <c r="O55" s="41">
        <f t="shared" si="10"/>
        <v>0.29401788252320221</v>
      </c>
      <c r="P55" s="20">
        <f t="shared" si="11"/>
        <v>0.29401788252320221</v>
      </c>
      <c r="Q55" s="26">
        <f t="shared" si="12"/>
        <v>2.8187499999999996E-3</v>
      </c>
      <c r="R55" s="26">
        <f t="shared" si="13"/>
        <v>10.147499999999999</v>
      </c>
      <c r="S55" s="16">
        <f t="shared" si="19"/>
        <v>440310172.49999994</v>
      </c>
      <c r="T55" s="17">
        <f t="shared" si="14"/>
        <v>440.31017249999996</v>
      </c>
      <c r="U55" s="16">
        <f t="shared" si="15"/>
        <v>124247544.69523525</v>
      </c>
      <c r="V55" s="28">
        <f t="shared" si="16"/>
        <v>124.24754469523525</v>
      </c>
      <c r="W55" s="24">
        <f t="shared" si="17"/>
        <v>0.28218186282133934</v>
      </c>
      <c r="X55" s="5"/>
      <c r="AB55">
        <v>0.95</v>
      </c>
      <c r="AC55">
        <v>1.05</v>
      </c>
    </row>
    <row r="56" spans="2:29" x14ac:dyDescent="0.35">
      <c r="B56" s="12">
        <v>122.181</v>
      </c>
      <c r="C56" s="12">
        <f t="shared" si="20"/>
        <v>3350</v>
      </c>
      <c r="D56" s="12">
        <v>0.22850000000000001</v>
      </c>
      <c r="E56" s="12">
        <v>1.1510400000000001</v>
      </c>
      <c r="F56" s="3"/>
      <c r="G56" s="14">
        <f t="shared" si="3"/>
        <v>99.672327455999991</v>
      </c>
      <c r="H56" s="16">
        <f t="shared" si="4"/>
        <v>34966.166773386183</v>
      </c>
      <c r="I56" s="17">
        <f t="shared" si="5"/>
        <v>34.966166773386185</v>
      </c>
      <c r="J56" s="22">
        <f t="shared" si="18"/>
        <v>792.66552229010699</v>
      </c>
      <c r="K56" s="20">
        <f t="shared" si="6"/>
        <v>0.79266552229010701</v>
      </c>
      <c r="L56" s="22">
        <f t="shared" si="7"/>
        <v>35193.984503743399</v>
      </c>
      <c r="M56" s="46">
        <f t="shared" si="8"/>
        <v>35.193984503743401</v>
      </c>
      <c r="N56" s="24">
        <f t="shared" si="9"/>
        <v>0.28397006572009653</v>
      </c>
      <c r="O56" s="41">
        <f t="shared" si="10"/>
        <v>0.29216640698657759</v>
      </c>
      <c r="P56" s="20">
        <f t="shared" si="11"/>
        <v>0.29216640698657764</v>
      </c>
      <c r="Q56" s="26">
        <f t="shared" si="12"/>
        <v>2.8562500000000003E-3</v>
      </c>
      <c r="R56" s="26">
        <f t="shared" si="13"/>
        <v>10.282500000000001</v>
      </c>
      <c r="S56" s="16">
        <f t="shared" si="19"/>
        <v>446167957.5</v>
      </c>
      <c r="T56" s="17">
        <f t="shared" si="14"/>
        <v>446.1679575</v>
      </c>
      <c r="U56" s="16">
        <f t="shared" si="15"/>
        <v>126698344.21347624</v>
      </c>
      <c r="V56" s="28">
        <f t="shared" si="16"/>
        <v>126.69834421347625</v>
      </c>
      <c r="W56" s="24">
        <f t="shared" si="17"/>
        <v>0.28397006572009653</v>
      </c>
      <c r="X56" s="5"/>
      <c r="AB56">
        <v>0.95</v>
      </c>
      <c r="AC56">
        <v>1.05</v>
      </c>
    </row>
    <row r="57" spans="2:29" x14ac:dyDescent="0.35">
      <c r="B57" s="12">
        <v>122.93300000000001</v>
      </c>
      <c r="C57" s="12">
        <f t="shared" si="20"/>
        <v>3400</v>
      </c>
      <c r="D57" s="12">
        <v>0.23419999999999999</v>
      </c>
      <c r="E57" s="12">
        <v>1.14117</v>
      </c>
      <c r="F57" s="3"/>
      <c r="G57" s="14">
        <f t="shared" si="3"/>
        <v>100.285791008</v>
      </c>
      <c r="H57" s="16">
        <f t="shared" si="4"/>
        <v>35706.471819553066</v>
      </c>
      <c r="I57" s="17">
        <f t="shared" si="5"/>
        <v>35.706471819553066</v>
      </c>
      <c r="J57" s="22">
        <f t="shared" si="18"/>
        <v>797.54422251978394</v>
      </c>
      <c r="K57" s="20">
        <f t="shared" si="6"/>
        <v>0.79754422251978396</v>
      </c>
      <c r="L57" s="22">
        <f t="shared" si="7"/>
        <v>35939.112915779435</v>
      </c>
      <c r="M57" s="46">
        <f t="shared" si="8"/>
        <v>35.939112915779432</v>
      </c>
      <c r="N57" s="24">
        <f t="shared" si="9"/>
        <v>0.28292465200130684</v>
      </c>
      <c r="O57" s="41">
        <f t="shared" si="10"/>
        <v>0.29324596922292823</v>
      </c>
      <c r="P57" s="20">
        <f t="shared" si="11"/>
        <v>0.29324596922292828</v>
      </c>
      <c r="Q57" s="26">
        <f t="shared" si="12"/>
        <v>2.9275E-3</v>
      </c>
      <c r="R57" s="26">
        <f t="shared" si="13"/>
        <v>10.539</v>
      </c>
      <c r="S57" s="16">
        <f t="shared" si="19"/>
        <v>457297749</v>
      </c>
      <c r="T57" s="17">
        <f t="shared" si="14"/>
        <v>457.29774900000001</v>
      </c>
      <c r="U57" s="16">
        <f t="shared" si="15"/>
        <v>129380806.49680597</v>
      </c>
      <c r="V57" s="28">
        <f t="shared" si="16"/>
        <v>129.38080649680597</v>
      </c>
      <c r="W57" s="24">
        <f t="shared" si="17"/>
        <v>0.28292465200130684</v>
      </c>
      <c r="X57" s="5"/>
      <c r="AB57">
        <v>0.95</v>
      </c>
      <c r="AC57">
        <v>1.05</v>
      </c>
    </row>
    <row r="58" spans="2:29" x14ac:dyDescent="0.35">
      <c r="B58" s="12">
        <v>123.47499999999999</v>
      </c>
      <c r="C58" s="12">
        <f t="shared" si="20"/>
        <v>3450</v>
      </c>
      <c r="D58" s="12">
        <v>0.23605000000000001</v>
      </c>
      <c r="E58" s="12">
        <v>1.12669</v>
      </c>
      <c r="F58" s="3"/>
      <c r="G58" s="14">
        <f t="shared" si="3"/>
        <v>100.72794159999999</v>
      </c>
      <c r="H58" s="16">
        <f t="shared" si="4"/>
        <v>36391.308554304895</v>
      </c>
      <c r="I58" s="17">
        <f t="shared" si="5"/>
        <v>36.391308554304892</v>
      </c>
      <c r="J58" s="22">
        <f t="shared" si="18"/>
        <v>801.06051975979062</v>
      </c>
      <c r="K58" s="20">
        <f t="shared" si="6"/>
        <v>0.80106051975979065</v>
      </c>
      <c r="L58" s="22">
        <f t="shared" si="7"/>
        <v>36628.411619485065</v>
      </c>
      <c r="M58" s="46">
        <f t="shared" si="8"/>
        <v>36.628411619485064</v>
      </c>
      <c r="N58" s="24">
        <f t="shared" si="9"/>
        <v>0.28609114056347656</v>
      </c>
      <c r="O58" s="41">
        <f t="shared" si="10"/>
        <v>0.29000029022141188</v>
      </c>
      <c r="P58" s="20">
        <f t="shared" si="11"/>
        <v>0.29000029022141183</v>
      </c>
      <c r="Q58" s="26">
        <f t="shared" si="12"/>
        <v>2.9506250000000001E-3</v>
      </c>
      <c r="R58" s="26">
        <f t="shared" si="13"/>
        <v>10.622250000000001</v>
      </c>
      <c r="S58" s="16">
        <f t="shared" si="19"/>
        <v>460910049.75000006</v>
      </c>
      <c r="T58" s="17">
        <f t="shared" si="14"/>
        <v>460.91004975000004</v>
      </c>
      <c r="U58" s="16">
        <f t="shared" si="15"/>
        <v>131862281.83014624</v>
      </c>
      <c r="V58" s="28">
        <f t="shared" si="16"/>
        <v>131.86228183014623</v>
      </c>
      <c r="W58" s="24">
        <f t="shared" si="17"/>
        <v>0.28609114056347656</v>
      </c>
      <c r="X58" s="5"/>
      <c r="AB58">
        <v>0.95</v>
      </c>
      <c r="AC58">
        <v>1.05</v>
      </c>
    </row>
    <row r="59" spans="2:29" x14ac:dyDescent="0.35">
      <c r="B59" s="12">
        <v>123.428</v>
      </c>
      <c r="C59" s="12">
        <f t="shared" si="20"/>
        <v>3500</v>
      </c>
      <c r="D59" s="12">
        <v>0.24195</v>
      </c>
      <c r="E59" s="12">
        <v>1.11975</v>
      </c>
      <c r="F59" s="3"/>
      <c r="G59" s="14">
        <f t="shared" si="3"/>
        <v>100.689600128</v>
      </c>
      <c r="H59" s="16">
        <f t="shared" si="4"/>
        <v>36904.665939752173</v>
      </c>
      <c r="I59" s="17">
        <f t="shared" si="5"/>
        <v>36.904665939752171</v>
      </c>
      <c r="J59" s="22">
        <f t="shared" si="18"/>
        <v>800.75560099543577</v>
      </c>
      <c r="K59" s="20">
        <f t="shared" si="6"/>
        <v>0.80075560099543575</v>
      </c>
      <c r="L59" s="22">
        <f t="shared" si="7"/>
        <v>37145.113721417074</v>
      </c>
      <c r="M59" s="46">
        <f t="shared" si="8"/>
        <v>37.145113721417076</v>
      </c>
      <c r="N59" s="24">
        <f t="shared" si="9"/>
        <v>0.28305210809554754</v>
      </c>
      <c r="O59" s="41">
        <f t="shared" si="10"/>
        <v>0.29311392291477506</v>
      </c>
      <c r="P59" s="20">
        <f t="shared" si="11"/>
        <v>0.29311392291477512</v>
      </c>
      <c r="Q59" s="26">
        <f t="shared" si="12"/>
        <v>3.0243750000000002E-3</v>
      </c>
      <c r="R59" s="26">
        <f t="shared" si="13"/>
        <v>10.88775</v>
      </c>
      <c r="S59" s="16">
        <f t="shared" si="19"/>
        <v>472430360.25</v>
      </c>
      <c r="T59" s="17">
        <f t="shared" si="14"/>
        <v>472.43036024999998</v>
      </c>
      <c r="U59" s="16">
        <f t="shared" si="15"/>
        <v>133722409.39710146</v>
      </c>
      <c r="V59" s="28">
        <f t="shared" si="16"/>
        <v>133.72240939710147</v>
      </c>
      <c r="W59" s="24">
        <f t="shared" si="17"/>
        <v>0.28305210809554759</v>
      </c>
      <c r="X59" s="5"/>
      <c r="AB59">
        <v>0.95</v>
      </c>
      <c r="AC59">
        <v>1.05</v>
      </c>
    </row>
    <row r="60" spans="2:29" x14ac:dyDescent="0.35">
      <c r="B60" s="12">
        <v>124.205</v>
      </c>
      <c r="C60" s="12">
        <f t="shared" si="20"/>
        <v>3550</v>
      </c>
      <c r="D60" s="12">
        <v>0.24545</v>
      </c>
      <c r="E60" s="12">
        <v>1.10622</v>
      </c>
      <c r="F60" s="3"/>
      <c r="G60" s="14">
        <f t="shared" si="3"/>
        <v>101.32345807999999</v>
      </c>
      <c r="H60" s="16">
        <f t="shared" si="4"/>
        <v>37667.515398952222</v>
      </c>
      <c r="I60" s="17">
        <f t="shared" si="5"/>
        <v>37.667515398952226</v>
      </c>
      <c r="J60" s="22">
        <f t="shared" si="18"/>
        <v>805.79649205721637</v>
      </c>
      <c r="K60" s="20">
        <f t="shared" si="6"/>
        <v>0.80579649205721637</v>
      </c>
      <c r="L60" s="22">
        <f t="shared" si="7"/>
        <v>37912.933431818114</v>
      </c>
      <c r="M60" s="46">
        <f t="shared" si="8"/>
        <v>37.912933431818111</v>
      </c>
      <c r="N60" s="24">
        <f t="shared" si="9"/>
        <v>0.28478340594472401</v>
      </c>
      <c r="O60" s="41">
        <f t="shared" si="10"/>
        <v>0.29133198094163731</v>
      </c>
      <c r="P60" s="20">
        <f t="shared" si="11"/>
        <v>0.29133198094163737</v>
      </c>
      <c r="Q60" s="26">
        <f t="shared" si="12"/>
        <v>3.0681250000000001E-3</v>
      </c>
      <c r="R60" s="26">
        <f t="shared" si="13"/>
        <v>11.045250000000001</v>
      </c>
      <c r="S60" s="16">
        <f t="shared" si="19"/>
        <v>479264442.75000006</v>
      </c>
      <c r="T60" s="17">
        <f t="shared" si="14"/>
        <v>479.26444275000006</v>
      </c>
      <c r="U60" s="16">
        <f t="shared" si="15"/>
        <v>136486560.35454521</v>
      </c>
      <c r="V60" s="28">
        <f t="shared" si="16"/>
        <v>136.48656035454522</v>
      </c>
      <c r="W60" s="24">
        <f t="shared" si="17"/>
        <v>0.28478340594472401</v>
      </c>
      <c r="X60" s="5"/>
      <c r="AB60">
        <v>0.95</v>
      </c>
      <c r="AC60">
        <v>1.05</v>
      </c>
    </row>
    <row r="61" spans="2:29" x14ac:dyDescent="0.35">
      <c r="B61" s="12">
        <v>124.066</v>
      </c>
      <c r="C61" s="12">
        <f t="shared" si="20"/>
        <v>3600</v>
      </c>
      <c r="D61" s="12">
        <v>0.25505</v>
      </c>
      <c r="E61" s="12">
        <v>1.09697</v>
      </c>
      <c r="F61" s="3"/>
      <c r="G61" s="14">
        <f t="shared" si="3"/>
        <v>101.21006521599999</v>
      </c>
      <c r="H61" s="16">
        <f t="shared" si="4"/>
        <v>38155.295682231532</v>
      </c>
      <c r="I61" s="17">
        <f t="shared" si="5"/>
        <v>38.155295682231532</v>
      </c>
      <c r="J61" s="22">
        <f t="shared" si="18"/>
        <v>804.89471103072037</v>
      </c>
      <c r="K61" s="20">
        <f t="shared" si="6"/>
        <v>0.80489471103072041</v>
      </c>
      <c r="L61" s="22">
        <f t="shared" si="7"/>
        <v>38403.891787139743</v>
      </c>
      <c r="M61" s="46">
        <f t="shared" si="8"/>
        <v>38.403891787139742</v>
      </c>
      <c r="N61" s="24">
        <f t="shared" si="9"/>
        <v>0.27761327998167101</v>
      </c>
      <c r="O61" s="41">
        <f t="shared" si="10"/>
        <v>0.2988564300622098</v>
      </c>
      <c r="P61" s="20">
        <f t="shared" si="11"/>
        <v>0.29885643006220974</v>
      </c>
      <c r="Q61" s="26">
        <f t="shared" si="12"/>
        <v>3.188125E-3</v>
      </c>
      <c r="R61" s="26">
        <f t="shared" si="13"/>
        <v>11.47725</v>
      </c>
      <c r="S61" s="16">
        <f t="shared" si="19"/>
        <v>498009354.75</v>
      </c>
      <c r="T61" s="17">
        <f t="shared" si="14"/>
        <v>498.00935475</v>
      </c>
      <c r="U61" s="16">
        <f t="shared" si="15"/>
        <v>138254010.43370306</v>
      </c>
      <c r="V61" s="28">
        <f t="shared" si="16"/>
        <v>138.25401043370306</v>
      </c>
      <c r="W61" s="24">
        <f t="shared" si="17"/>
        <v>0.27761327998167096</v>
      </c>
      <c r="X61" s="5"/>
      <c r="AB61">
        <v>0.95</v>
      </c>
      <c r="AC61">
        <v>1.05</v>
      </c>
    </row>
    <row r="62" spans="2:29" x14ac:dyDescent="0.35">
      <c r="B62" s="12">
        <v>123.967</v>
      </c>
      <c r="C62" s="12">
        <f t="shared" si="20"/>
        <v>3650</v>
      </c>
      <c r="D62" s="12">
        <v>0.25755</v>
      </c>
      <c r="E62" s="12">
        <v>1.0940099999999999</v>
      </c>
      <c r="F62" s="3"/>
      <c r="G62" s="14">
        <f t="shared" si="3"/>
        <v>101.129303392</v>
      </c>
      <c r="H62" s="16">
        <f t="shared" si="4"/>
        <v>38654.36098620687</v>
      </c>
      <c r="I62" s="17">
        <f t="shared" si="5"/>
        <v>38.654360986206868</v>
      </c>
      <c r="J62" s="22">
        <f t="shared" si="18"/>
        <v>804.25243533559001</v>
      </c>
      <c r="K62" s="20">
        <f t="shared" si="6"/>
        <v>0.80425243533558999</v>
      </c>
      <c r="L62" s="22">
        <f t="shared" si="7"/>
        <v>38906.208689312516</v>
      </c>
      <c r="M62" s="46">
        <f t="shared" si="8"/>
        <v>38.906208689312514</v>
      </c>
      <c r="N62" s="24">
        <f t="shared" si="9"/>
        <v>0.27851442005757676</v>
      </c>
      <c r="O62" s="41">
        <f t="shared" si="10"/>
        <v>0.2978894729257876</v>
      </c>
      <c r="P62" s="20">
        <f t="shared" si="11"/>
        <v>0.29788947292578755</v>
      </c>
      <c r="Q62" s="26">
        <f t="shared" si="12"/>
        <v>3.219375E-3</v>
      </c>
      <c r="R62" s="26">
        <f t="shared" si="13"/>
        <v>11.58975</v>
      </c>
      <c r="S62" s="16">
        <f t="shared" si="19"/>
        <v>502890842.25</v>
      </c>
      <c r="T62" s="17">
        <f t="shared" si="14"/>
        <v>502.89084224999999</v>
      </c>
      <c r="U62" s="16">
        <f t="shared" si="15"/>
        <v>140062351.28152505</v>
      </c>
      <c r="V62" s="28">
        <f t="shared" si="16"/>
        <v>140.06235128152505</v>
      </c>
      <c r="W62" s="24">
        <f t="shared" si="17"/>
        <v>0.27851442005757671</v>
      </c>
      <c r="X62" s="5"/>
      <c r="AB62">
        <v>0.95</v>
      </c>
      <c r="AC62">
        <v>1.05</v>
      </c>
    </row>
    <row r="63" spans="2:29" x14ac:dyDescent="0.35">
      <c r="B63" s="12">
        <v>123.815</v>
      </c>
      <c r="C63" s="12">
        <f t="shared" si="20"/>
        <v>3700</v>
      </c>
      <c r="D63" s="12">
        <v>0.26445000000000002</v>
      </c>
      <c r="E63" s="12">
        <v>1.09659</v>
      </c>
      <c r="F63" s="3"/>
      <c r="G63" s="14">
        <f t="shared" si="3"/>
        <v>101.00530543999999</v>
      </c>
      <c r="H63" s="16">
        <f t="shared" si="4"/>
        <v>39135.828150413974</v>
      </c>
      <c r="I63" s="17">
        <f t="shared" si="5"/>
        <v>39.135828150413971</v>
      </c>
      <c r="J63" s="22">
        <f t="shared" si="18"/>
        <v>803.26631507639979</v>
      </c>
      <c r="K63" s="20">
        <f t="shared" si="6"/>
        <v>0.80326631507639978</v>
      </c>
      <c r="L63" s="22">
        <f t="shared" si="7"/>
        <v>39390.812793216268</v>
      </c>
      <c r="M63" s="46">
        <f t="shared" si="8"/>
        <v>39.39081279321627</v>
      </c>
      <c r="N63" s="24">
        <f t="shared" si="9"/>
        <v>0.27462602995172908</v>
      </c>
      <c r="O63" s="41">
        <f t="shared" si="10"/>
        <v>0.30210724674484035</v>
      </c>
      <c r="P63" s="20">
        <f t="shared" si="11"/>
        <v>0.3021072467448403</v>
      </c>
      <c r="Q63" s="26">
        <f t="shared" si="12"/>
        <v>3.305625E-3</v>
      </c>
      <c r="R63" s="26">
        <f t="shared" si="13"/>
        <v>11.90025</v>
      </c>
      <c r="S63" s="16">
        <f t="shared" si="19"/>
        <v>516363747.75</v>
      </c>
      <c r="T63" s="17">
        <f t="shared" si="14"/>
        <v>516.36374775000002</v>
      </c>
      <c r="U63" s="16">
        <f t="shared" si="15"/>
        <v>141806926.05557856</v>
      </c>
      <c r="V63" s="28">
        <f t="shared" si="16"/>
        <v>141.80692605557857</v>
      </c>
      <c r="W63" s="24">
        <f t="shared" si="17"/>
        <v>0.27462602995172908</v>
      </c>
      <c r="X63" s="5"/>
      <c r="AB63">
        <v>0.95</v>
      </c>
      <c r="AC63">
        <v>1.05</v>
      </c>
    </row>
    <row r="64" spans="2:29" x14ac:dyDescent="0.35">
      <c r="B64" s="12">
        <v>123.767</v>
      </c>
      <c r="C64" s="12">
        <f t="shared" si="20"/>
        <v>3750</v>
      </c>
      <c r="D64" s="12">
        <v>0.2651</v>
      </c>
      <c r="E64" s="12">
        <v>1.0980799999999999</v>
      </c>
      <c r="F64" s="3"/>
      <c r="G64" s="14">
        <f t="shared" si="3"/>
        <v>100.96614819199999</v>
      </c>
      <c r="H64" s="16">
        <f t="shared" si="4"/>
        <v>39649.313677655693</v>
      </c>
      <c r="I64" s="17">
        <f t="shared" si="5"/>
        <v>39.649313677655691</v>
      </c>
      <c r="J64" s="22">
        <f t="shared" si="18"/>
        <v>802.95490867876106</v>
      </c>
      <c r="K64" s="20">
        <f t="shared" si="6"/>
        <v>0.80295490867876107</v>
      </c>
      <c r="L64" s="22">
        <f t="shared" si="7"/>
        <v>39907.64387183472</v>
      </c>
      <c r="M64" s="46">
        <f t="shared" si="8"/>
        <v>39.907643871834722</v>
      </c>
      <c r="N64" s="24">
        <f t="shared" si="9"/>
        <v>0.27754709633647734</v>
      </c>
      <c r="O64" s="41">
        <f t="shared" si="10"/>
        <v>0.2989276951130504</v>
      </c>
      <c r="P64" s="20">
        <f t="shared" si="11"/>
        <v>0.29892769511305034</v>
      </c>
      <c r="Q64" s="26">
        <f t="shared" si="12"/>
        <v>3.3137500000000003E-3</v>
      </c>
      <c r="R64" s="26">
        <f t="shared" si="13"/>
        <v>11.929500000000001</v>
      </c>
      <c r="S64" s="16">
        <f t="shared" si="19"/>
        <v>517632934.50000006</v>
      </c>
      <c r="T64" s="17">
        <f t="shared" si="14"/>
        <v>517.63293450000003</v>
      </c>
      <c r="U64" s="16">
        <f t="shared" si="15"/>
        <v>143667517.93860498</v>
      </c>
      <c r="V64" s="28">
        <f t="shared" si="16"/>
        <v>143.66751793860499</v>
      </c>
      <c r="W64" s="24">
        <f t="shared" si="17"/>
        <v>0.27754709633647734</v>
      </c>
      <c r="X64" s="5"/>
      <c r="AB64">
        <v>0.95</v>
      </c>
      <c r="AC64">
        <v>1.05</v>
      </c>
    </row>
    <row r="65" spans="2:29" x14ac:dyDescent="0.35">
      <c r="B65" s="12">
        <v>123.509</v>
      </c>
      <c r="C65" s="12">
        <f t="shared" si="20"/>
        <v>3800</v>
      </c>
      <c r="D65" s="12">
        <v>0.26929999999999998</v>
      </c>
      <c r="E65" s="12">
        <v>1.09907</v>
      </c>
      <c r="F65" s="3"/>
      <c r="G65" s="14">
        <f t="shared" si="3"/>
        <v>100.75567798399999</v>
      </c>
      <c r="H65" s="16">
        <f t="shared" si="4"/>
        <v>40094.217716519139</v>
      </c>
      <c r="I65" s="17">
        <f t="shared" si="5"/>
        <v>40.09421771651914</v>
      </c>
      <c r="J65" s="22">
        <f t="shared" si="18"/>
        <v>801.2810992914516</v>
      </c>
      <c r="K65" s="20">
        <f t="shared" si="6"/>
        <v>0.80128109929145164</v>
      </c>
      <c r="L65" s="22">
        <f t="shared" si="7"/>
        <v>40355.44662787862</v>
      </c>
      <c r="M65" s="46">
        <f t="shared" si="8"/>
        <v>40.355446627878621</v>
      </c>
      <c r="N65" s="24">
        <f t="shared" si="9"/>
        <v>0.27628425294235659</v>
      </c>
      <c r="O65" s="41">
        <f t="shared" si="10"/>
        <v>0.30029403742562516</v>
      </c>
      <c r="P65" s="20">
        <f t="shared" si="11"/>
        <v>0.3002940374256251</v>
      </c>
      <c r="Q65" s="26">
        <f t="shared" si="12"/>
        <v>3.3662499999999999E-3</v>
      </c>
      <c r="R65" s="26">
        <f t="shared" si="13"/>
        <v>12.118499999999999</v>
      </c>
      <c r="S65" s="16">
        <f t="shared" si="19"/>
        <v>525833833.49999994</v>
      </c>
      <c r="T65" s="17">
        <f t="shared" si="14"/>
        <v>525.83383349999997</v>
      </c>
      <c r="U65" s="16">
        <f t="shared" si="15"/>
        <v>145279607.86036304</v>
      </c>
      <c r="V65" s="28">
        <f t="shared" si="16"/>
        <v>145.27960786036303</v>
      </c>
      <c r="W65" s="24">
        <f t="shared" si="17"/>
        <v>0.27628425294235665</v>
      </c>
      <c r="X65" s="5"/>
      <c r="AB65">
        <v>0.95</v>
      </c>
      <c r="AC65">
        <v>1.05</v>
      </c>
    </row>
    <row r="66" spans="2:29" x14ac:dyDescent="0.35">
      <c r="B66" s="12">
        <v>122.672</v>
      </c>
      <c r="C66" s="12">
        <f t="shared" si="20"/>
        <v>3850</v>
      </c>
      <c r="D66" s="12">
        <v>0.27374999999999999</v>
      </c>
      <c r="E66" s="12">
        <v>1.1053299999999999</v>
      </c>
      <c r="F66" s="3"/>
      <c r="G66" s="14">
        <f t="shared" si="3"/>
        <v>100.072873472</v>
      </c>
      <c r="H66" s="16">
        <f t="shared" si="4"/>
        <v>40346.486195817866</v>
      </c>
      <c r="I66" s="17">
        <f t="shared" si="5"/>
        <v>40.346486195817867</v>
      </c>
      <c r="J66" s="22">
        <f t="shared" si="18"/>
        <v>795.85095023262249</v>
      </c>
      <c r="K66" s="20">
        <f t="shared" si="6"/>
        <v>0.79585095023262253</v>
      </c>
      <c r="L66" s="22">
        <f t="shared" si="7"/>
        <v>40609.358731220185</v>
      </c>
      <c r="M66" s="46">
        <f t="shared" si="8"/>
        <v>40.609358731220183</v>
      </c>
      <c r="N66" s="24">
        <f t="shared" si="9"/>
        <v>0.27350314937035758</v>
      </c>
      <c r="O66" s="41">
        <f t="shared" si="10"/>
        <v>0.30334756284958114</v>
      </c>
      <c r="P66" s="20">
        <f t="shared" si="11"/>
        <v>0.30334756284958114</v>
      </c>
      <c r="Q66" s="26">
        <f t="shared" si="12"/>
        <v>3.4218750000000004E-3</v>
      </c>
      <c r="R66" s="26">
        <f t="shared" si="13"/>
        <v>12.318750000000001</v>
      </c>
      <c r="S66" s="16">
        <f t="shared" si="19"/>
        <v>534522881.25000006</v>
      </c>
      <c r="T66" s="17">
        <f t="shared" si="14"/>
        <v>534.52288125000007</v>
      </c>
      <c r="U66" s="16">
        <f t="shared" si="15"/>
        <v>146193691.43239266</v>
      </c>
      <c r="V66" s="28">
        <f t="shared" si="16"/>
        <v>146.19369143239265</v>
      </c>
      <c r="W66" s="24">
        <f t="shared" si="17"/>
        <v>0.27350314937035752</v>
      </c>
      <c r="X66" s="5"/>
      <c r="AB66">
        <v>0.95</v>
      </c>
      <c r="AC66">
        <v>1.05</v>
      </c>
    </row>
    <row r="67" spans="2:29" x14ac:dyDescent="0.35">
      <c r="B67" s="12">
        <v>122.157</v>
      </c>
      <c r="C67" s="12">
        <f t="shared" si="20"/>
        <v>3900</v>
      </c>
      <c r="D67" s="12">
        <v>0.27589999999999998</v>
      </c>
      <c r="E67" s="12">
        <v>1.11704</v>
      </c>
      <c r="F67" s="3"/>
      <c r="G67" s="14">
        <f t="shared" si="3"/>
        <v>99.652748831999986</v>
      </c>
      <c r="H67" s="16">
        <f t="shared" si="4"/>
        <v>40698.884673283203</v>
      </c>
      <c r="I67" s="17">
        <f t="shared" si="5"/>
        <v>40.698884673283203</v>
      </c>
      <c r="J67" s="22">
        <f t="shared" si="18"/>
        <v>792.5098190912878</v>
      </c>
      <c r="K67" s="20">
        <f t="shared" si="6"/>
        <v>0.79250981909128781</v>
      </c>
      <c r="L67" s="22">
        <f t="shared" si="7"/>
        <v>40964.053217334047</v>
      </c>
      <c r="M67" s="46">
        <f t="shared" si="8"/>
        <v>40.964053217334047</v>
      </c>
      <c r="N67" s="24">
        <f t="shared" si="9"/>
        <v>0.2737420713044682</v>
      </c>
      <c r="O67" s="41">
        <f t="shared" si="10"/>
        <v>0.30308280125821013</v>
      </c>
      <c r="P67" s="20">
        <f t="shared" si="11"/>
        <v>0.30308280125821013</v>
      </c>
      <c r="Q67" s="26">
        <f t="shared" si="12"/>
        <v>3.4487499999999996E-3</v>
      </c>
      <c r="R67" s="26">
        <f t="shared" si="13"/>
        <v>12.415499999999998</v>
      </c>
      <c r="S67" s="16">
        <f t="shared" si="19"/>
        <v>538720960.49999988</v>
      </c>
      <c r="T67" s="17">
        <f t="shared" si="14"/>
        <v>538.72096049999993</v>
      </c>
      <c r="U67" s="16">
        <f t="shared" si="15"/>
        <v>147470591.58240256</v>
      </c>
      <c r="V67" s="28">
        <f t="shared" si="16"/>
        <v>147.47059158240256</v>
      </c>
      <c r="W67" s="24">
        <f t="shared" si="17"/>
        <v>0.27374207130446815</v>
      </c>
      <c r="X67" s="5"/>
      <c r="AB67">
        <v>0.95</v>
      </c>
      <c r="AC67">
        <v>1.05</v>
      </c>
    </row>
    <row r="68" spans="2:29" x14ac:dyDescent="0.35">
      <c r="B68" s="12">
        <v>121.184</v>
      </c>
      <c r="C68" s="12">
        <f t="shared" si="20"/>
        <v>3950</v>
      </c>
      <c r="D68" s="12">
        <v>0.28284999999999999</v>
      </c>
      <c r="E68" s="12">
        <v>1.12259</v>
      </c>
      <c r="F68" s="3"/>
      <c r="G68" s="14">
        <f t="shared" si="3"/>
        <v>98.858998783999994</v>
      </c>
      <c r="H68" s="16">
        <f t="shared" si="4"/>
        <v>40892.336068939134</v>
      </c>
      <c r="I68" s="17">
        <f t="shared" si="5"/>
        <v>40.892336068939137</v>
      </c>
      <c r="J68" s="22">
        <f t="shared" si="18"/>
        <v>786.19735190581491</v>
      </c>
      <c r="K68" s="20">
        <f t="shared" si="6"/>
        <v>0.78619735190581497</v>
      </c>
      <c r="L68" s="22">
        <f t="shared" si="7"/>
        <v>41158.765021606639</v>
      </c>
      <c r="M68" s="46">
        <f t="shared" si="8"/>
        <v>41.158765021606641</v>
      </c>
      <c r="N68" s="24">
        <f t="shared" si="9"/>
        <v>0.26828505457352753</v>
      </c>
      <c r="O68" s="41">
        <f t="shared" si="10"/>
        <v>0.3092476169612523</v>
      </c>
      <c r="P68" s="20">
        <f t="shared" si="11"/>
        <v>0.3092476169612523</v>
      </c>
      <c r="Q68" s="26">
        <f t="shared" si="12"/>
        <v>3.5356249999999997E-3</v>
      </c>
      <c r="R68" s="26">
        <f t="shared" si="13"/>
        <v>12.728249999999999</v>
      </c>
      <c r="S68" s="16">
        <f t="shared" si="19"/>
        <v>552291495.75</v>
      </c>
      <c r="T68" s="17">
        <f t="shared" si="14"/>
        <v>552.29149574999997</v>
      </c>
      <c r="U68" s="16">
        <f t="shared" si="15"/>
        <v>148171554.07778391</v>
      </c>
      <c r="V68" s="28">
        <f t="shared" si="16"/>
        <v>148.17155407778392</v>
      </c>
      <c r="W68" s="24">
        <f t="shared" si="17"/>
        <v>0.26828505457352758</v>
      </c>
      <c r="X68" s="5"/>
      <c r="AB68">
        <v>0.95</v>
      </c>
      <c r="AC68">
        <v>1.05</v>
      </c>
    </row>
    <row r="69" spans="2:29" x14ac:dyDescent="0.35">
      <c r="B69" s="12">
        <v>120.004</v>
      </c>
      <c r="C69" s="12">
        <f t="shared" si="20"/>
        <v>4000</v>
      </c>
      <c r="D69" s="12">
        <v>0.28455000000000003</v>
      </c>
      <c r="E69" s="12">
        <v>1.1246100000000001</v>
      </c>
      <c r="F69" s="3"/>
      <c r="G69" s="14">
        <f t="shared" si="3"/>
        <v>97.896383103999995</v>
      </c>
      <c r="H69" s="16">
        <f t="shared" si="4"/>
        <v>41006.741063005102</v>
      </c>
      <c r="I69" s="17">
        <f t="shared" si="5"/>
        <v>41.006741063005101</v>
      </c>
      <c r="J69" s="22">
        <f t="shared" si="18"/>
        <v>778.5419446305234</v>
      </c>
      <c r="K69" s="20">
        <f t="shared" si="6"/>
        <v>0.7785419446305234</v>
      </c>
      <c r="L69" s="22">
        <f t="shared" si="7"/>
        <v>41273.915407246648</v>
      </c>
      <c r="M69" s="46">
        <f t="shared" si="8"/>
        <v>41.273915407246648</v>
      </c>
      <c r="N69" s="24">
        <f t="shared" si="9"/>
        <v>0.267428327139069</v>
      </c>
      <c r="O69" s="41">
        <f t="shared" si="10"/>
        <v>0.31023831574146743</v>
      </c>
      <c r="P69" s="20">
        <f t="shared" si="11"/>
        <v>0.31023831574146737</v>
      </c>
      <c r="Q69" s="26">
        <f t="shared" si="12"/>
        <v>3.5568750000000001E-3</v>
      </c>
      <c r="R69" s="26">
        <f t="shared" si="13"/>
        <v>12.80475</v>
      </c>
      <c r="S69" s="16">
        <f t="shared" si="19"/>
        <v>555610907.25</v>
      </c>
      <c r="T69" s="17">
        <f t="shared" si="14"/>
        <v>555.61090724999997</v>
      </c>
      <c r="U69" s="16">
        <f t="shared" si="15"/>
        <v>148586095.46608794</v>
      </c>
      <c r="V69" s="28">
        <f t="shared" si="16"/>
        <v>148.58609546608793</v>
      </c>
      <c r="W69" s="24">
        <f t="shared" si="17"/>
        <v>0.267428327139069</v>
      </c>
      <c r="X69" s="5"/>
      <c r="AB69">
        <v>0.95</v>
      </c>
      <c r="AC69">
        <v>1.05</v>
      </c>
    </row>
    <row r="70" spans="2:29" x14ac:dyDescent="0.35">
      <c r="B70" s="12">
        <v>118.73399999999999</v>
      </c>
      <c r="C70" s="12">
        <f t="shared" si="20"/>
        <v>4050</v>
      </c>
      <c r="D70" s="12">
        <v>0.28710000000000002</v>
      </c>
      <c r="E70" s="12">
        <v>1.1222000000000001</v>
      </c>
      <c r="F70" s="3"/>
      <c r="G70" s="14">
        <f t="shared" si="3"/>
        <v>96.860347583999996</v>
      </c>
      <c r="H70" s="16">
        <f t="shared" si="4"/>
        <v>41079.927113196507</v>
      </c>
      <c r="I70" s="17">
        <f t="shared" si="5"/>
        <v>41.079927113196504</v>
      </c>
      <c r="J70" s="22">
        <f t="shared" si="18"/>
        <v>770.30265035965954</v>
      </c>
      <c r="K70" s="20">
        <f t="shared" si="6"/>
        <v>0.7703026503596595</v>
      </c>
      <c r="L70" s="22">
        <f t="shared" si="7"/>
        <v>41347.578292086713</v>
      </c>
      <c r="M70" s="46">
        <f t="shared" si="8"/>
        <v>41.347578292086716</v>
      </c>
      <c r="N70" s="24">
        <f t="shared" si="9"/>
        <v>0.26552609812184086</v>
      </c>
      <c r="O70" s="41">
        <f t="shared" si="10"/>
        <v>0.31246086309418986</v>
      </c>
      <c r="P70" s="20">
        <f t="shared" si="11"/>
        <v>0.3124608630941898</v>
      </c>
      <c r="Q70" s="26">
        <f t="shared" si="12"/>
        <v>3.5887500000000004E-3</v>
      </c>
      <c r="R70" s="26">
        <f t="shared" si="13"/>
        <v>12.919500000000001</v>
      </c>
      <c r="S70" s="16">
        <f t="shared" si="19"/>
        <v>560590024.5</v>
      </c>
      <c r="T70" s="17">
        <f t="shared" si="14"/>
        <v>560.59002450000003</v>
      </c>
      <c r="U70" s="16">
        <f t="shared" si="15"/>
        <v>148851281.85151216</v>
      </c>
      <c r="V70" s="28">
        <f t="shared" si="16"/>
        <v>148.85128185151217</v>
      </c>
      <c r="W70" s="24">
        <f t="shared" si="17"/>
        <v>0.26552609812184086</v>
      </c>
      <c r="X70" s="5"/>
      <c r="AB70">
        <v>0.95</v>
      </c>
      <c r="AC70">
        <v>1.05</v>
      </c>
    </row>
    <row r="71" spans="2:29" x14ac:dyDescent="0.35">
      <c r="B71" s="12">
        <v>117.44199999999999</v>
      </c>
      <c r="C71" s="12">
        <f t="shared" si="20"/>
        <v>4100</v>
      </c>
      <c r="D71" s="12">
        <v>0.28894999999999998</v>
      </c>
      <c r="E71" s="12">
        <v>1.1239399999999999</v>
      </c>
      <c r="F71" s="3"/>
      <c r="G71" s="14">
        <f t="shared" si="3"/>
        <v>95.806364991999985</v>
      </c>
      <c r="H71" s="16">
        <f t="shared" si="4"/>
        <v>41134.558231554627</v>
      </c>
      <c r="I71" s="17">
        <f t="shared" si="5"/>
        <v>41.134558231554628</v>
      </c>
      <c r="J71" s="22">
        <f t="shared" si="18"/>
        <v>761.92062815654435</v>
      </c>
      <c r="K71" s="20">
        <f t="shared" si="6"/>
        <v>0.76192062815654438</v>
      </c>
      <c r="L71" s="22">
        <f t="shared" si="7"/>
        <v>41402.565352732476</v>
      </c>
      <c r="M71" s="46">
        <f t="shared" si="8"/>
        <v>41.402565352732474</v>
      </c>
      <c r="N71" s="24">
        <f t="shared" si="9"/>
        <v>0.26417692483594901</v>
      </c>
      <c r="O71" s="41">
        <f t="shared" si="10"/>
        <v>0.31405662642452292</v>
      </c>
      <c r="P71" s="20">
        <f t="shared" si="11"/>
        <v>0.31405662642452292</v>
      </c>
      <c r="Q71" s="26">
        <f t="shared" si="12"/>
        <v>3.6118749999999996E-3</v>
      </c>
      <c r="R71" s="26">
        <f t="shared" si="13"/>
        <v>13.002749999999999</v>
      </c>
      <c r="S71" s="16">
        <f t="shared" si="19"/>
        <v>564202325.25</v>
      </c>
      <c r="T71" s="17">
        <f t="shared" si="14"/>
        <v>564.20232524999994</v>
      </c>
      <c r="U71" s="16">
        <f t="shared" si="15"/>
        <v>149049235.2698369</v>
      </c>
      <c r="V71" s="28">
        <f t="shared" si="16"/>
        <v>149.04923526983691</v>
      </c>
      <c r="W71" s="24">
        <f t="shared" si="17"/>
        <v>0.26417692483594907</v>
      </c>
      <c r="X71" s="5"/>
      <c r="AB71">
        <v>0.95</v>
      </c>
      <c r="AC71">
        <v>1.05</v>
      </c>
    </row>
    <row r="72" spans="2:29" x14ac:dyDescent="0.35">
      <c r="B72" s="12">
        <v>116.5</v>
      </c>
      <c r="C72" s="12">
        <f t="shared" si="20"/>
        <v>4150</v>
      </c>
      <c r="D72" s="12">
        <v>0.29304999999999998</v>
      </c>
      <c r="E72" s="12">
        <v>1.12233</v>
      </c>
      <c r="F72" s="3"/>
      <c r="G72" s="14">
        <f t="shared" si="3"/>
        <v>95.037903999999997</v>
      </c>
      <c r="H72" s="16">
        <f t="shared" si="4"/>
        <v>41302.236040957789</v>
      </c>
      <c r="I72" s="17">
        <f t="shared" si="5"/>
        <v>41.302236040957787</v>
      </c>
      <c r="J72" s="22">
        <f t="shared" si="18"/>
        <v>755.80927760287989</v>
      </c>
      <c r="K72" s="20">
        <f t="shared" si="6"/>
        <v>0.75580927760287986</v>
      </c>
      <c r="L72" s="22">
        <f t="shared" si="7"/>
        <v>41571.335646142157</v>
      </c>
      <c r="M72" s="46">
        <f t="shared" si="8"/>
        <v>41.57133564614216</v>
      </c>
      <c r="N72" s="24">
        <f t="shared" si="9"/>
        <v>0.26154268648025109</v>
      </c>
      <c r="O72" s="41">
        <f t="shared" si="10"/>
        <v>0.31721978125145422</v>
      </c>
      <c r="P72" s="20">
        <f t="shared" si="11"/>
        <v>0.31721978125145428</v>
      </c>
      <c r="Q72" s="26">
        <f t="shared" si="12"/>
        <v>3.6631249999999997E-3</v>
      </c>
      <c r="R72" s="26">
        <f t="shared" si="13"/>
        <v>13.187249999999999</v>
      </c>
      <c r="S72" s="16">
        <f t="shared" si="19"/>
        <v>572207964.75</v>
      </c>
      <c r="T72" s="17">
        <f t="shared" si="14"/>
        <v>572.20796474999997</v>
      </c>
      <c r="U72" s="16">
        <f t="shared" si="15"/>
        <v>149656808.32611176</v>
      </c>
      <c r="V72" s="28">
        <f t="shared" si="16"/>
        <v>149.65680832611176</v>
      </c>
      <c r="W72" s="24">
        <f t="shared" si="17"/>
        <v>0.26154268648025097</v>
      </c>
      <c r="X72" s="5"/>
      <c r="AB72">
        <v>0.95</v>
      </c>
      <c r="AC72">
        <v>1.05</v>
      </c>
    </row>
    <row r="73" spans="2:29" x14ac:dyDescent="0.35">
      <c r="B73" s="12">
        <v>115.931</v>
      </c>
      <c r="C73" s="12">
        <f t="shared" si="20"/>
        <v>4200</v>
      </c>
      <c r="D73" s="12">
        <v>0.2949</v>
      </c>
      <c r="E73" s="12">
        <v>1.1217900000000001</v>
      </c>
      <c r="F73" s="3"/>
      <c r="G73" s="14">
        <f t="shared" si="3"/>
        <v>94.573727455999986</v>
      </c>
      <c r="H73" s="16">
        <f t="shared" si="4"/>
        <v>41595.697835772196</v>
      </c>
      <c r="I73" s="17">
        <f t="shared" si="5"/>
        <v>41.595697835772199</v>
      </c>
      <c r="J73" s="22">
        <f t="shared" ref="J73:J99" si="21">(60*2*M73)/($R$4*$N$4*C73*$W$4)</f>
        <v>752.11781426420157</v>
      </c>
      <c r="K73" s="20">
        <f t="shared" si="6"/>
        <v>0.75211781426420155</v>
      </c>
      <c r="L73" s="22">
        <f t="shared" si="7"/>
        <v>41866.709454946402</v>
      </c>
      <c r="M73" s="46">
        <f t="shared" si="8"/>
        <v>41.866709454946403</v>
      </c>
      <c r="N73" s="24">
        <f t="shared" si="9"/>
        <v>0.26174860988425397</v>
      </c>
      <c r="O73" s="41">
        <f t="shared" si="10"/>
        <v>0.31697021745357479</v>
      </c>
      <c r="P73" s="20">
        <f t="shared" si="11"/>
        <v>0.31697021745357484</v>
      </c>
      <c r="Q73" s="26">
        <f t="shared" si="12"/>
        <v>3.6862499999999999E-3</v>
      </c>
      <c r="R73" s="26">
        <f t="shared" si="13"/>
        <v>13.2705</v>
      </c>
      <c r="S73" s="16">
        <f t="shared" ref="S73:S99" si="22">R73*($T$4*1000)</f>
        <v>575820265.5</v>
      </c>
      <c r="T73" s="17">
        <f t="shared" si="14"/>
        <v>575.8202655</v>
      </c>
      <c r="U73" s="16">
        <f t="shared" si="15"/>
        <v>150720154.03780705</v>
      </c>
      <c r="V73" s="28">
        <f t="shared" si="16"/>
        <v>150.72015403780705</v>
      </c>
      <c r="W73" s="24">
        <f t="shared" si="17"/>
        <v>0.26174860988425397</v>
      </c>
      <c r="X73" s="5"/>
      <c r="AB73">
        <v>0.95</v>
      </c>
      <c r="AC73">
        <v>1.05</v>
      </c>
    </row>
    <row r="74" spans="2:29" x14ac:dyDescent="0.35">
      <c r="B74" s="12">
        <v>115.03400000000001</v>
      </c>
      <c r="C74" s="12">
        <f t="shared" ref="C74:C99" si="23">C73+50</f>
        <v>4250</v>
      </c>
      <c r="D74" s="12">
        <v>0.29715000000000003</v>
      </c>
      <c r="E74" s="12">
        <v>1.12456</v>
      </c>
      <c r="F74" s="3"/>
      <c r="G74" s="14">
        <f t="shared" ref="G74:G99" si="24">B74*$I$4</f>
        <v>93.841976383999992</v>
      </c>
      <c r="H74" s="16">
        <f t="shared" ref="H74:H99" si="25">(2*PI()*C74*G74)/60</f>
        <v>41765.212344228843</v>
      </c>
      <c r="I74" s="17">
        <f t="shared" ref="I74:I99" si="26">H74/1000</f>
        <v>41.765212344228843</v>
      </c>
      <c r="J74" s="22">
        <f t="shared" si="21"/>
        <v>746.29840720832351</v>
      </c>
      <c r="K74" s="20">
        <f t="shared" ref="K74:K99" si="27">J74/1000</f>
        <v>0.74629840720832352</v>
      </c>
      <c r="L74" s="22">
        <f t="shared" ref="L74:L99" si="28">M74*1000</f>
        <v>42037.328414194839</v>
      </c>
      <c r="M74" s="46">
        <f t="shared" ref="M74:M99" si="29">SUM(I74*(1.01325/$B$4)*SQRT($E$4/293))</f>
        <v>42.037328414194839</v>
      </c>
      <c r="N74" s="24">
        <f t="shared" ref="N74:N99" si="30">(M74)/(Q74*$T$4)</f>
        <v>0.26082529120757236</v>
      </c>
      <c r="O74" s="41">
        <f t="shared" ref="O74:O99" si="31">(((D74*1000)*0.75*3600)/(60*1000*M74))</f>
        <v>0.31809228855477722</v>
      </c>
      <c r="P74" s="20">
        <f t="shared" ref="P74:P99" si="32">R74/M74</f>
        <v>0.31809228855477722</v>
      </c>
      <c r="Q74" s="26">
        <f t="shared" ref="Q74:Q99" si="33">R74/3600</f>
        <v>3.7143750000000002E-3</v>
      </c>
      <c r="R74" s="26">
        <f t="shared" ref="R74:R99" si="34">(D74*0.75)*60</f>
        <v>13.37175</v>
      </c>
      <c r="S74" s="16">
        <f t="shared" si="22"/>
        <v>580213604.25</v>
      </c>
      <c r="T74" s="17">
        <f t="shared" ref="T74:T99" si="35">S74/1000000</f>
        <v>580.21360425</v>
      </c>
      <c r="U74" s="16">
        <f t="shared" ref="U74:U99" si="36">L74*3600</f>
        <v>151334382.29110143</v>
      </c>
      <c r="V74" s="28">
        <f t="shared" ref="V74:V99" si="37">U74/1000000</f>
        <v>151.33438229110143</v>
      </c>
      <c r="W74" s="24">
        <f t="shared" ref="W74:W99" si="38">V74/T74</f>
        <v>0.26082529120757242</v>
      </c>
      <c r="X74" s="5"/>
      <c r="AB74">
        <v>0.95</v>
      </c>
      <c r="AC74">
        <v>1.05</v>
      </c>
    </row>
    <row r="75" spans="2:29" x14ac:dyDescent="0.35">
      <c r="B75" s="12">
        <v>114.39100000000001</v>
      </c>
      <c r="C75" s="12">
        <f t="shared" si="23"/>
        <v>4300</v>
      </c>
      <c r="D75" s="12">
        <v>0.30220000000000002</v>
      </c>
      <c r="E75" s="12">
        <v>1.1227799999999999</v>
      </c>
      <c r="F75" s="3"/>
      <c r="G75" s="14">
        <f t="shared" si="24"/>
        <v>93.317432416000003</v>
      </c>
      <c r="H75" s="16">
        <f t="shared" si="25"/>
        <v>42020.368285295357</v>
      </c>
      <c r="I75" s="17">
        <f t="shared" si="26"/>
        <v>42.020368285295355</v>
      </c>
      <c r="J75" s="22">
        <f t="shared" si="21"/>
        <v>742.12685900661847</v>
      </c>
      <c r="K75" s="20">
        <f t="shared" si="27"/>
        <v>0.74212685900661846</v>
      </c>
      <c r="L75" s="22">
        <f t="shared" si="28"/>
        <v>42294.146792203843</v>
      </c>
      <c r="M75" s="46">
        <f t="shared" si="29"/>
        <v>42.29414679220384</v>
      </c>
      <c r="N75" s="24">
        <f t="shared" si="30"/>
        <v>0.25803352549498365</v>
      </c>
      <c r="O75" s="41">
        <f t="shared" si="31"/>
        <v>0.32153385353329156</v>
      </c>
      <c r="P75" s="20">
        <f t="shared" si="32"/>
        <v>0.3215338535332915</v>
      </c>
      <c r="Q75" s="26">
        <f t="shared" si="33"/>
        <v>3.7775E-3</v>
      </c>
      <c r="R75" s="26">
        <f t="shared" si="34"/>
        <v>13.599</v>
      </c>
      <c r="S75" s="16">
        <f t="shared" si="22"/>
        <v>590074209</v>
      </c>
      <c r="T75" s="17">
        <f t="shared" si="35"/>
        <v>590.074209</v>
      </c>
      <c r="U75" s="16">
        <f t="shared" si="36"/>
        <v>152258928.45193383</v>
      </c>
      <c r="V75" s="28">
        <f t="shared" si="37"/>
        <v>152.25892845193383</v>
      </c>
      <c r="W75" s="24">
        <f t="shared" si="38"/>
        <v>0.25803352549498365</v>
      </c>
      <c r="X75" s="5"/>
      <c r="AB75">
        <v>0.95</v>
      </c>
      <c r="AC75">
        <v>1.05</v>
      </c>
    </row>
    <row r="76" spans="2:29" x14ac:dyDescent="0.35">
      <c r="B76" s="12">
        <v>114.01600000000001</v>
      </c>
      <c r="C76" s="12">
        <f t="shared" si="23"/>
        <v>4350</v>
      </c>
      <c r="D76" s="12">
        <v>0.30604999999999999</v>
      </c>
      <c r="E76" s="12">
        <v>1.1194299999999999</v>
      </c>
      <c r="F76" s="3"/>
      <c r="G76" s="14">
        <f t="shared" si="24"/>
        <v>93.011516415999992</v>
      </c>
      <c r="H76" s="16">
        <f t="shared" si="25"/>
        <v>42369.623017404039</v>
      </c>
      <c r="I76" s="17">
        <f t="shared" si="26"/>
        <v>42.369623017404038</v>
      </c>
      <c r="J76" s="22">
        <f t="shared" si="21"/>
        <v>739.69399652506399</v>
      </c>
      <c r="K76" s="20">
        <f t="shared" si="27"/>
        <v>0.73969399652506396</v>
      </c>
      <c r="L76" s="22">
        <f t="shared" si="28"/>
        <v>42645.677050277409</v>
      </c>
      <c r="M76" s="46">
        <f t="shared" si="29"/>
        <v>42.645677050277406</v>
      </c>
      <c r="N76" s="24">
        <f t="shared" si="30"/>
        <v>0.25690523721334307</v>
      </c>
      <c r="O76" s="41">
        <f t="shared" si="31"/>
        <v>0.32294598075587161</v>
      </c>
      <c r="P76" s="20">
        <f t="shared" si="32"/>
        <v>0.32294598075587155</v>
      </c>
      <c r="Q76" s="26">
        <f t="shared" si="33"/>
        <v>3.825625E-3</v>
      </c>
      <c r="R76" s="26">
        <f t="shared" si="34"/>
        <v>13.77225</v>
      </c>
      <c r="S76" s="16">
        <f t="shared" si="22"/>
        <v>597591699.75</v>
      </c>
      <c r="T76" s="17">
        <f t="shared" si="35"/>
        <v>597.59169974999998</v>
      </c>
      <c r="U76" s="16">
        <f t="shared" si="36"/>
        <v>153524437.38099867</v>
      </c>
      <c r="V76" s="28">
        <f t="shared" si="37"/>
        <v>153.52443738099868</v>
      </c>
      <c r="W76" s="24">
        <f t="shared" si="38"/>
        <v>0.25690523721334313</v>
      </c>
      <c r="X76" s="5"/>
      <c r="AB76">
        <v>0.95</v>
      </c>
      <c r="AC76">
        <v>1.05</v>
      </c>
    </row>
    <row r="77" spans="2:29" x14ac:dyDescent="0.35">
      <c r="B77" s="12">
        <v>113.871</v>
      </c>
      <c r="C77" s="12">
        <f t="shared" si="23"/>
        <v>4400</v>
      </c>
      <c r="D77" s="12">
        <v>0.30919999999999997</v>
      </c>
      <c r="E77" s="12">
        <v>1.1198600000000001</v>
      </c>
      <c r="F77" s="3"/>
      <c r="G77" s="14">
        <f t="shared" si="24"/>
        <v>92.893228895999997</v>
      </c>
      <c r="H77" s="16">
        <f t="shared" si="25"/>
        <v>42802.127201959942</v>
      </c>
      <c r="I77" s="17">
        <f t="shared" si="26"/>
        <v>42.802127201959941</v>
      </c>
      <c r="J77" s="22">
        <f t="shared" si="21"/>
        <v>738.75328969886323</v>
      </c>
      <c r="K77" s="20">
        <f t="shared" si="27"/>
        <v>0.73875328969886322</v>
      </c>
      <c r="L77" s="22">
        <f t="shared" si="28"/>
        <v>43080.999162298285</v>
      </c>
      <c r="M77" s="46">
        <f t="shared" si="29"/>
        <v>43.080999162298284</v>
      </c>
      <c r="N77" s="24">
        <f t="shared" si="30"/>
        <v>0.25688373661225544</v>
      </c>
      <c r="O77" s="41">
        <f t="shared" si="31"/>
        <v>0.3229730106208083</v>
      </c>
      <c r="P77" s="20">
        <f t="shared" si="32"/>
        <v>0.32297301062080835</v>
      </c>
      <c r="Q77" s="26">
        <f t="shared" si="33"/>
        <v>3.8649999999999999E-3</v>
      </c>
      <c r="R77" s="26">
        <f t="shared" si="34"/>
        <v>13.914</v>
      </c>
      <c r="S77" s="16">
        <f t="shared" si="22"/>
        <v>603742374</v>
      </c>
      <c r="T77" s="17">
        <f t="shared" si="35"/>
        <v>603.74237400000004</v>
      </c>
      <c r="U77" s="16">
        <f t="shared" si="36"/>
        <v>155091596.98427382</v>
      </c>
      <c r="V77" s="28">
        <f t="shared" si="37"/>
        <v>155.09159698427382</v>
      </c>
      <c r="W77" s="24">
        <f t="shared" si="38"/>
        <v>0.25688373661225544</v>
      </c>
      <c r="X77" s="5"/>
      <c r="AB77">
        <v>0.95</v>
      </c>
      <c r="AC77">
        <v>1.05</v>
      </c>
    </row>
    <row r="78" spans="2:29" x14ac:dyDescent="0.35">
      <c r="B78" s="12">
        <v>113.985</v>
      </c>
      <c r="C78" s="12">
        <f t="shared" si="23"/>
        <v>4450</v>
      </c>
      <c r="D78" s="12">
        <v>0.30990000000000001</v>
      </c>
      <c r="E78" s="12">
        <v>1.11873</v>
      </c>
      <c r="F78" s="3"/>
      <c r="G78" s="14">
        <f t="shared" si="24"/>
        <v>92.986227359999987</v>
      </c>
      <c r="H78" s="16">
        <f t="shared" si="25"/>
        <v>43331.852565948924</v>
      </c>
      <c r="I78" s="17">
        <f t="shared" si="26"/>
        <v>43.331852565948921</v>
      </c>
      <c r="J78" s="22">
        <f t="shared" si="21"/>
        <v>739.4928798932558</v>
      </c>
      <c r="K78" s="20">
        <f t="shared" si="27"/>
        <v>0.73949287989325585</v>
      </c>
      <c r="L78" s="22">
        <f t="shared" si="28"/>
        <v>43614.175886309618</v>
      </c>
      <c r="M78" s="46">
        <f t="shared" si="29"/>
        <v>43.614175886309617</v>
      </c>
      <c r="N78" s="24">
        <f t="shared" si="30"/>
        <v>0.25947553872215501</v>
      </c>
      <c r="O78" s="41">
        <f t="shared" si="31"/>
        <v>0.31974695650221968</v>
      </c>
      <c r="P78" s="20">
        <f t="shared" si="32"/>
        <v>0.31974695650221968</v>
      </c>
      <c r="Q78" s="26">
        <f t="shared" si="33"/>
        <v>3.8737499999999996E-3</v>
      </c>
      <c r="R78" s="26">
        <f t="shared" si="34"/>
        <v>13.945499999999999</v>
      </c>
      <c r="S78" s="16">
        <f t="shared" si="22"/>
        <v>605109190.5</v>
      </c>
      <c r="T78" s="17">
        <f t="shared" si="35"/>
        <v>605.10919049999995</v>
      </c>
      <c r="U78" s="16">
        <f t="shared" si="36"/>
        <v>157011033.19071463</v>
      </c>
      <c r="V78" s="28">
        <f t="shared" si="37"/>
        <v>157.01103319071464</v>
      </c>
      <c r="W78" s="24">
        <f t="shared" si="38"/>
        <v>0.25947553872215506</v>
      </c>
      <c r="X78" s="5"/>
      <c r="AB78">
        <v>0.95</v>
      </c>
      <c r="AC78">
        <v>1.05</v>
      </c>
    </row>
    <row r="79" spans="2:29" x14ac:dyDescent="0.35">
      <c r="B79" s="12">
        <v>113.306</v>
      </c>
      <c r="C79" s="12">
        <f t="shared" si="23"/>
        <v>4500</v>
      </c>
      <c r="D79" s="12">
        <v>0.31445000000000001</v>
      </c>
      <c r="E79" s="12">
        <v>1.1156299999999999</v>
      </c>
      <c r="F79" s="3"/>
      <c r="G79" s="14">
        <f t="shared" si="24"/>
        <v>92.432315455999998</v>
      </c>
      <c r="H79" s="16">
        <f t="shared" si="25"/>
        <v>43557.702478629581</v>
      </c>
      <c r="I79" s="17">
        <f t="shared" si="26"/>
        <v>43.557702478629579</v>
      </c>
      <c r="J79" s="22">
        <f t="shared" si="21"/>
        <v>735.08777689332135</v>
      </c>
      <c r="K79" s="20">
        <f t="shared" si="27"/>
        <v>0.73508777689332139</v>
      </c>
      <c r="L79" s="22">
        <f t="shared" si="28"/>
        <v>43841.497296133268</v>
      </c>
      <c r="M79" s="46">
        <f t="shared" si="29"/>
        <v>43.841497296133269</v>
      </c>
      <c r="N79" s="24">
        <f t="shared" si="30"/>
        <v>0.25705384640790324</v>
      </c>
      <c r="O79" s="41">
        <f t="shared" si="31"/>
        <v>0.32275927768662271</v>
      </c>
      <c r="P79" s="20">
        <f t="shared" si="32"/>
        <v>0.32275927768662277</v>
      </c>
      <c r="Q79" s="26">
        <f t="shared" si="33"/>
        <v>3.9306250000000001E-3</v>
      </c>
      <c r="R79" s="26">
        <f t="shared" si="34"/>
        <v>14.15025</v>
      </c>
      <c r="S79" s="16">
        <f t="shared" si="22"/>
        <v>613993497.75</v>
      </c>
      <c r="T79" s="17">
        <f t="shared" si="35"/>
        <v>613.99349774999996</v>
      </c>
      <c r="U79" s="16">
        <f t="shared" si="36"/>
        <v>157829390.26607975</v>
      </c>
      <c r="V79" s="28">
        <f t="shared" si="37"/>
        <v>157.82939026607974</v>
      </c>
      <c r="W79" s="24">
        <f t="shared" si="38"/>
        <v>0.25705384640790319</v>
      </c>
      <c r="X79" s="5"/>
      <c r="AB79">
        <v>0.95</v>
      </c>
      <c r="AC79">
        <v>1.05</v>
      </c>
    </row>
    <row r="80" spans="2:29" x14ac:dyDescent="0.35">
      <c r="B80" s="12">
        <v>113.074</v>
      </c>
      <c r="C80" s="12">
        <f t="shared" si="23"/>
        <v>4550</v>
      </c>
      <c r="D80" s="12">
        <v>0.31709999999999999</v>
      </c>
      <c r="E80" s="12">
        <v>1.1095299999999999</v>
      </c>
      <c r="F80" s="3"/>
      <c r="G80" s="14">
        <f t="shared" si="24"/>
        <v>92.243055423999991</v>
      </c>
      <c r="H80" s="16">
        <f t="shared" si="25"/>
        <v>43951.4992984817</v>
      </c>
      <c r="I80" s="17">
        <f t="shared" si="26"/>
        <v>43.9514992984817</v>
      </c>
      <c r="J80" s="22">
        <f t="shared" si="21"/>
        <v>733.58264597139976</v>
      </c>
      <c r="K80" s="20">
        <f t="shared" si="27"/>
        <v>0.73358264597139977</v>
      </c>
      <c r="L80" s="22">
        <f t="shared" si="28"/>
        <v>44237.859850408095</v>
      </c>
      <c r="M80" s="46">
        <f t="shared" si="29"/>
        <v>44.237859850408093</v>
      </c>
      <c r="N80" s="24">
        <f t="shared" si="30"/>
        <v>0.25721020424400121</v>
      </c>
      <c r="O80" s="41">
        <f t="shared" si="31"/>
        <v>0.32256307263174183</v>
      </c>
      <c r="P80" s="20">
        <f t="shared" si="32"/>
        <v>0.32256307263174183</v>
      </c>
      <c r="Q80" s="26">
        <f t="shared" si="33"/>
        <v>3.9637500000000003E-3</v>
      </c>
      <c r="R80" s="26">
        <f t="shared" si="34"/>
        <v>14.269500000000001</v>
      </c>
      <c r="S80" s="16">
        <f t="shared" si="22"/>
        <v>619167874.5</v>
      </c>
      <c r="T80" s="17">
        <f t="shared" si="35"/>
        <v>619.16787450000004</v>
      </c>
      <c r="U80" s="16">
        <f t="shared" si="36"/>
        <v>159256295.46146914</v>
      </c>
      <c r="V80" s="28">
        <f t="shared" si="37"/>
        <v>159.25629546146914</v>
      </c>
      <c r="W80" s="24">
        <f t="shared" si="38"/>
        <v>0.25721020424400126</v>
      </c>
      <c r="X80" s="5"/>
      <c r="AB80">
        <v>0.95</v>
      </c>
      <c r="AC80">
        <v>1.05</v>
      </c>
    </row>
    <row r="81" spans="2:29" x14ac:dyDescent="0.35">
      <c r="B81" s="12">
        <v>112.19499999999999</v>
      </c>
      <c r="C81" s="12">
        <f t="shared" si="23"/>
        <v>4600</v>
      </c>
      <c r="D81" s="12">
        <v>0.31940000000000002</v>
      </c>
      <c r="E81" s="12">
        <v>1.1056900000000001</v>
      </c>
      <c r="F81" s="3"/>
      <c r="G81" s="14">
        <f t="shared" si="24"/>
        <v>91.525988319999982</v>
      </c>
      <c r="H81" s="16">
        <f t="shared" si="25"/>
        <v>44089.063786194092</v>
      </c>
      <c r="I81" s="17">
        <f t="shared" si="26"/>
        <v>44.089063786194089</v>
      </c>
      <c r="J81" s="22">
        <f t="shared" si="21"/>
        <v>727.88001631463612</v>
      </c>
      <c r="K81" s="20">
        <f t="shared" si="27"/>
        <v>0.72788001631463617</v>
      </c>
      <c r="L81" s="22">
        <f t="shared" si="28"/>
        <v>44376.320622507948</v>
      </c>
      <c r="M81" s="46">
        <f t="shared" si="29"/>
        <v>44.376320622507947</v>
      </c>
      <c r="N81" s="24">
        <f t="shared" si="30"/>
        <v>0.25615728219703698</v>
      </c>
      <c r="O81" s="41">
        <f t="shared" si="31"/>
        <v>0.32388895244978749</v>
      </c>
      <c r="P81" s="20">
        <f t="shared" si="32"/>
        <v>0.32388895244978749</v>
      </c>
      <c r="Q81" s="26">
        <f t="shared" si="33"/>
        <v>3.9925000000000004E-3</v>
      </c>
      <c r="R81" s="26">
        <f t="shared" si="34"/>
        <v>14.373000000000001</v>
      </c>
      <c r="S81" s="16">
        <f t="shared" si="22"/>
        <v>623658843</v>
      </c>
      <c r="T81" s="17">
        <f t="shared" si="35"/>
        <v>623.65884300000005</v>
      </c>
      <c r="U81" s="16">
        <f t="shared" si="36"/>
        <v>159754754.24102861</v>
      </c>
      <c r="V81" s="28">
        <f t="shared" si="37"/>
        <v>159.75475424102859</v>
      </c>
      <c r="W81" s="24">
        <f t="shared" si="38"/>
        <v>0.25615728219703698</v>
      </c>
      <c r="X81" s="5"/>
      <c r="AB81">
        <v>0.95</v>
      </c>
      <c r="AC81">
        <v>1.05</v>
      </c>
    </row>
    <row r="82" spans="2:29" x14ac:dyDescent="0.35">
      <c r="B82" s="12">
        <v>111.06100000000001</v>
      </c>
      <c r="C82" s="12">
        <f t="shared" si="23"/>
        <v>4650</v>
      </c>
      <c r="D82" s="12">
        <v>0.32055</v>
      </c>
      <c r="E82" s="12">
        <v>1.09782</v>
      </c>
      <c r="F82" s="3"/>
      <c r="G82" s="14">
        <f t="shared" si="24"/>
        <v>90.600898336</v>
      </c>
      <c r="H82" s="16">
        <f t="shared" si="25"/>
        <v>44117.82307625706</v>
      </c>
      <c r="I82" s="17">
        <f t="shared" si="26"/>
        <v>44.117823076257061</v>
      </c>
      <c r="J82" s="22">
        <f t="shared" si="21"/>
        <v>720.52304017041592</v>
      </c>
      <c r="K82" s="20">
        <f t="shared" si="27"/>
        <v>0.72052304017041591</v>
      </c>
      <c r="L82" s="22">
        <f t="shared" si="28"/>
        <v>44405.267290164549</v>
      </c>
      <c r="M82" s="46">
        <f t="shared" si="29"/>
        <v>44.405267290164552</v>
      </c>
      <c r="N82" s="24">
        <f t="shared" si="30"/>
        <v>0.2554047883754943</v>
      </c>
      <c r="O82" s="41">
        <f t="shared" si="31"/>
        <v>0.32484321974107294</v>
      </c>
      <c r="P82" s="20">
        <f t="shared" si="32"/>
        <v>0.32484321974107289</v>
      </c>
      <c r="Q82" s="26">
        <f t="shared" si="33"/>
        <v>4.006875E-3</v>
      </c>
      <c r="R82" s="26">
        <f t="shared" si="34"/>
        <v>14.42475</v>
      </c>
      <c r="S82" s="16">
        <f t="shared" si="22"/>
        <v>625904327.25</v>
      </c>
      <c r="T82" s="17">
        <f t="shared" si="35"/>
        <v>625.90432725000005</v>
      </c>
      <c r="U82" s="16">
        <f t="shared" si="36"/>
        <v>159858962.24459237</v>
      </c>
      <c r="V82" s="28">
        <f t="shared" si="37"/>
        <v>159.85896224459236</v>
      </c>
      <c r="W82" s="24">
        <f t="shared" si="38"/>
        <v>0.25540478837549424</v>
      </c>
      <c r="X82" s="5"/>
      <c r="AB82">
        <v>0.95</v>
      </c>
      <c r="AC82">
        <v>1.05</v>
      </c>
    </row>
    <row r="83" spans="2:29" x14ac:dyDescent="0.35">
      <c r="B83" s="12">
        <v>109.973</v>
      </c>
      <c r="C83" s="12">
        <f t="shared" si="23"/>
        <v>4700</v>
      </c>
      <c r="D83" s="12">
        <v>0.32069999999999999</v>
      </c>
      <c r="E83" s="12">
        <v>1.09558</v>
      </c>
      <c r="F83" s="3"/>
      <c r="G83" s="14">
        <f t="shared" si="24"/>
        <v>89.713334047999993</v>
      </c>
      <c r="H83" s="16">
        <f t="shared" si="25"/>
        <v>44155.364350631527</v>
      </c>
      <c r="I83" s="17">
        <f t="shared" si="26"/>
        <v>44.15536435063153</v>
      </c>
      <c r="J83" s="22">
        <f t="shared" si="21"/>
        <v>713.46449515726624</v>
      </c>
      <c r="K83" s="20">
        <f t="shared" si="27"/>
        <v>0.71346449515726629</v>
      </c>
      <c r="L83" s="22">
        <f t="shared" si="28"/>
        <v>44443.053160064126</v>
      </c>
      <c r="M83" s="46">
        <f t="shared" si="29"/>
        <v>44.443053160064125</v>
      </c>
      <c r="N83" s="24">
        <f t="shared" si="30"/>
        <v>0.25550255919451353</v>
      </c>
      <c r="O83" s="41">
        <f t="shared" si="31"/>
        <v>0.32471891496797373</v>
      </c>
      <c r="P83" s="20">
        <f t="shared" si="32"/>
        <v>0.32471891496797378</v>
      </c>
      <c r="Q83" s="26">
        <f t="shared" si="33"/>
        <v>4.0087500000000002E-3</v>
      </c>
      <c r="R83" s="26">
        <f t="shared" si="34"/>
        <v>14.4315</v>
      </c>
      <c r="S83" s="16">
        <f t="shared" si="22"/>
        <v>626197216.5</v>
      </c>
      <c r="T83" s="17">
        <f t="shared" si="35"/>
        <v>626.19721649999997</v>
      </c>
      <c r="U83" s="16">
        <f t="shared" si="36"/>
        <v>159994991.37623087</v>
      </c>
      <c r="V83" s="28">
        <f t="shared" si="37"/>
        <v>159.99499137623087</v>
      </c>
      <c r="W83" s="24">
        <f t="shared" si="38"/>
        <v>0.25550255919451359</v>
      </c>
      <c r="X83" s="5"/>
      <c r="AB83">
        <v>0.95</v>
      </c>
      <c r="AC83">
        <v>1.05</v>
      </c>
    </row>
    <row r="84" spans="2:29" x14ac:dyDescent="0.35">
      <c r="B84" s="12">
        <v>108.654</v>
      </c>
      <c r="C84" s="12">
        <f t="shared" si="23"/>
        <v>4750</v>
      </c>
      <c r="D84" s="12">
        <v>0.32485000000000003</v>
      </c>
      <c r="E84" s="12">
        <v>1.0882700000000001</v>
      </c>
      <c r="F84" s="3"/>
      <c r="G84" s="14">
        <f t="shared" si="24"/>
        <v>88.637325503999989</v>
      </c>
      <c r="H84" s="16">
        <f t="shared" si="25"/>
        <v>44089.875350892151</v>
      </c>
      <c r="I84" s="17">
        <f t="shared" si="26"/>
        <v>44.08987535089215</v>
      </c>
      <c r="J84" s="22">
        <f t="shared" si="21"/>
        <v>704.90730685547919</v>
      </c>
      <c r="K84" s="20">
        <f t="shared" si="27"/>
        <v>0.7049073068554792</v>
      </c>
      <c r="L84" s="22">
        <f t="shared" si="28"/>
        <v>44377.137474855313</v>
      </c>
      <c r="M84" s="46">
        <f t="shared" si="29"/>
        <v>44.37713747485531</v>
      </c>
      <c r="N84" s="24">
        <f t="shared" si="30"/>
        <v>0.25186437421781388</v>
      </c>
      <c r="O84" s="41">
        <f t="shared" si="31"/>
        <v>0.32940948496921196</v>
      </c>
      <c r="P84" s="20">
        <f t="shared" si="32"/>
        <v>0.32940948496921191</v>
      </c>
      <c r="Q84" s="26">
        <f t="shared" si="33"/>
        <v>4.060625E-3</v>
      </c>
      <c r="R84" s="26">
        <f t="shared" si="34"/>
        <v>14.61825</v>
      </c>
      <c r="S84" s="16">
        <f t="shared" si="22"/>
        <v>634300485.75</v>
      </c>
      <c r="T84" s="17">
        <f t="shared" si="35"/>
        <v>634.30048575000001</v>
      </c>
      <c r="U84" s="16">
        <f t="shared" si="36"/>
        <v>159757694.90947914</v>
      </c>
      <c r="V84" s="28">
        <f t="shared" si="37"/>
        <v>159.75769490947914</v>
      </c>
      <c r="W84" s="24">
        <f t="shared" si="38"/>
        <v>0.25186437421781394</v>
      </c>
      <c r="X84" s="5"/>
      <c r="AB84">
        <v>0.95</v>
      </c>
      <c r="AC84">
        <v>1.05</v>
      </c>
    </row>
    <row r="85" spans="2:29" x14ac:dyDescent="0.35">
      <c r="B85" s="12">
        <v>107.07599999999999</v>
      </c>
      <c r="C85" s="12">
        <f t="shared" si="23"/>
        <v>4800</v>
      </c>
      <c r="D85" s="12">
        <v>0.32455000000000001</v>
      </c>
      <c r="E85" s="12">
        <v>1.08396</v>
      </c>
      <c r="F85" s="3"/>
      <c r="G85" s="14">
        <f t="shared" si="24"/>
        <v>87.350030975999985</v>
      </c>
      <c r="H85" s="16">
        <f t="shared" si="25"/>
        <v>43906.914496806785</v>
      </c>
      <c r="I85" s="17">
        <f t="shared" si="26"/>
        <v>43.906914496806785</v>
      </c>
      <c r="J85" s="22">
        <f t="shared" si="21"/>
        <v>694.66982153309834</v>
      </c>
      <c r="K85" s="20">
        <f t="shared" si="27"/>
        <v>0.69466982153309831</v>
      </c>
      <c r="L85" s="22">
        <f t="shared" si="28"/>
        <v>44192.984561978024</v>
      </c>
      <c r="M85" s="46">
        <f t="shared" si="29"/>
        <v>44.192984561978022</v>
      </c>
      <c r="N85" s="24">
        <f t="shared" si="30"/>
        <v>0.25105105278921369</v>
      </c>
      <c r="O85" s="41">
        <f t="shared" si="31"/>
        <v>0.33047666150535071</v>
      </c>
      <c r="P85" s="20">
        <f t="shared" si="32"/>
        <v>0.33047666150535071</v>
      </c>
      <c r="Q85" s="26">
        <f t="shared" si="33"/>
        <v>4.0568750000000006E-3</v>
      </c>
      <c r="R85" s="26">
        <f t="shared" si="34"/>
        <v>14.604750000000001</v>
      </c>
      <c r="S85" s="16">
        <f t="shared" si="22"/>
        <v>633714707.25</v>
      </c>
      <c r="T85" s="17">
        <f t="shared" si="35"/>
        <v>633.71470724999995</v>
      </c>
      <c r="U85" s="16">
        <f t="shared" si="36"/>
        <v>159094744.42312089</v>
      </c>
      <c r="V85" s="28">
        <f t="shared" si="37"/>
        <v>159.09474442312089</v>
      </c>
      <c r="W85" s="24">
        <f t="shared" si="38"/>
        <v>0.25105105278921375</v>
      </c>
      <c r="X85" s="5"/>
      <c r="AB85">
        <v>0.95</v>
      </c>
      <c r="AC85">
        <v>1.05</v>
      </c>
    </row>
    <row r="86" spans="2:29" x14ac:dyDescent="0.35">
      <c r="B86" s="12">
        <v>105.24</v>
      </c>
      <c r="C86" s="12">
        <f t="shared" si="23"/>
        <v>4850</v>
      </c>
      <c r="D86" s="12">
        <v>0.32569999999999999</v>
      </c>
      <c r="E86" s="12">
        <v>1.0822099999999999</v>
      </c>
      <c r="F86" s="3"/>
      <c r="G86" s="14">
        <f t="shared" si="24"/>
        <v>85.852266239999992</v>
      </c>
      <c r="H86" s="16">
        <f t="shared" si="25"/>
        <v>43603.577241035069</v>
      </c>
      <c r="I86" s="17">
        <f t="shared" si="26"/>
        <v>43.603577241035069</v>
      </c>
      <c r="J86" s="22">
        <f t="shared" si="21"/>
        <v>682.75852682340837</v>
      </c>
      <c r="K86" s="20">
        <f t="shared" si="27"/>
        <v>0.68275852682340843</v>
      </c>
      <c r="L86" s="22">
        <f t="shared" si="28"/>
        <v>43887.670949873325</v>
      </c>
      <c r="M86" s="46">
        <f t="shared" si="29"/>
        <v>43.887670949873325</v>
      </c>
      <c r="N86" s="24">
        <f t="shared" si="30"/>
        <v>0.24843632908356963</v>
      </c>
      <c r="O86" s="41">
        <f t="shared" si="31"/>
        <v>0.33395483703703582</v>
      </c>
      <c r="P86" s="20">
        <f t="shared" si="32"/>
        <v>0.33395483703703588</v>
      </c>
      <c r="Q86" s="26">
        <f t="shared" si="33"/>
        <v>4.0712500000000002E-3</v>
      </c>
      <c r="R86" s="26">
        <f t="shared" si="34"/>
        <v>14.656499999999999</v>
      </c>
      <c r="S86" s="16">
        <f t="shared" si="22"/>
        <v>635960191.5</v>
      </c>
      <c r="T86" s="17">
        <f t="shared" si="35"/>
        <v>635.96019149999995</v>
      </c>
      <c r="U86" s="16">
        <f t="shared" si="36"/>
        <v>157995615.41954398</v>
      </c>
      <c r="V86" s="28">
        <f t="shared" si="37"/>
        <v>157.99561541954398</v>
      </c>
      <c r="W86" s="24">
        <f t="shared" si="38"/>
        <v>0.24843632908356969</v>
      </c>
      <c r="X86" s="5"/>
      <c r="AB86">
        <v>0.95</v>
      </c>
      <c r="AC86">
        <v>1.05</v>
      </c>
    </row>
    <row r="87" spans="2:29" x14ac:dyDescent="0.35">
      <c r="B87" s="12">
        <v>103.63200000000001</v>
      </c>
      <c r="C87" s="12">
        <f t="shared" si="23"/>
        <v>4900</v>
      </c>
      <c r="D87" s="12">
        <v>0.32769999999999999</v>
      </c>
      <c r="E87" s="12">
        <v>1.0846</v>
      </c>
      <c r="F87" s="3"/>
      <c r="G87" s="14">
        <f t="shared" si="24"/>
        <v>84.540498431999993</v>
      </c>
      <c r="H87" s="16">
        <f t="shared" si="25"/>
        <v>43379.995438115795</v>
      </c>
      <c r="I87" s="17">
        <f t="shared" si="26"/>
        <v>43.379995438115792</v>
      </c>
      <c r="J87" s="22">
        <f t="shared" si="21"/>
        <v>672.32641250250344</v>
      </c>
      <c r="K87" s="20">
        <f t="shared" si="27"/>
        <v>0.67232641250250347</v>
      </c>
      <c r="L87" s="22">
        <f t="shared" si="28"/>
        <v>43662.632427399396</v>
      </c>
      <c r="M87" s="46">
        <f t="shared" si="29"/>
        <v>43.662632427399394</v>
      </c>
      <c r="N87" s="24">
        <f t="shared" si="30"/>
        <v>0.24565397860743277</v>
      </c>
      <c r="O87" s="41">
        <f t="shared" si="31"/>
        <v>0.33773730946066827</v>
      </c>
      <c r="P87" s="20">
        <f t="shared" si="32"/>
        <v>0.33773730946066827</v>
      </c>
      <c r="Q87" s="26">
        <f t="shared" si="33"/>
        <v>4.0962500000000001E-3</v>
      </c>
      <c r="R87" s="26">
        <f t="shared" si="34"/>
        <v>14.746499999999999</v>
      </c>
      <c r="S87" s="16">
        <f t="shared" si="22"/>
        <v>639865381.5</v>
      </c>
      <c r="T87" s="17">
        <f t="shared" si="35"/>
        <v>639.86538150000001</v>
      </c>
      <c r="U87" s="16">
        <f t="shared" si="36"/>
        <v>157185476.73863783</v>
      </c>
      <c r="V87" s="28">
        <f t="shared" si="37"/>
        <v>157.18547673863785</v>
      </c>
      <c r="W87" s="24">
        <f t="shared" si="38"/>
        <v>0.24565397860743282</v>
      </c>
      <c r="X87" s="5"/>
      <c r="AB87">
        <v>0.95</v>
      </c>
      <c r="AC87">
        <v>1.05</v>
      </c>
    </row>
    <row r="88" spans="2:29" x14ac:dyDescent="0.35">
      <c r="B88" s="12">
        <v>102.33499999999999</v>
      </c>
      <c r="C88" s="12">
        <f t="shared" si="23"/>
        <v>4950</v>
      </c>
      <c r="D88" s="12">
        <v>0.32845000000000002</v>
      </c>
      <c r="E88" s="12">
        <v>1.08823</v>
      </c>
      <c r="F88" s="3"/>
      <c r="G88" s="14">
        <f t="shared" si="24"/>
        <v>83.482436959999987</v>
      </c>
      <c r="H88" s="16">
        <f t="shared" si="25"/>
        <v>43274.188758455988</v>
      </c>
      <c r="I88" s="17">
        <f t="shared" si="26"/>
        <v>43.274188758455985</v>
      </c>
      <c r="J88" s="22">
        <f t="shared" si="21"/>
        <v>663.91195213296749</v>
      </c>
      <c r="K88" s="20">
        <f t="shared" si="27"/>
        <v>0.6639119521329675</v>
      </c>
      <c r="L88" s="22">
        <f t="shared" si="28"/>
        <v>43556.136377418472</v>
      </c>
      <c r="M88" s="46">
        <f t="shared" si="29"/>
        <v>43.556136377418468</v>
      </c>
      <c r="N88" s="24">
        <f t="shared" si="30"/>
        <v>0.24449524125335131</v>
      </c>
      <c r="O88" s="41">
        <f t="shared" si="31"/>
        <v>0.33933794935178807</v>
      </c>
      <c r="P88" s="20">
        <f t="shared" si="32"/>
        <v>0.33933794935178802</v>
      </c>
      <c r="Q88" s="26">
        <f t="shared" si="33"/>
        <v>4.1056249999999999E-3</v>
      </c>
      <c r="R88" s="26">
        <f t="shared" si="34"/>
        <v>14.780250000000001</v>
      </c>
      <c r="S88" s="16">
        <f t="shared" si="22"/>
        <v>641329827.75</v>
      </c>
      <c r="T88" s="17">
        <f t="shared" si="35"/>
        <v>641.32982775000005</v>
      </c>
      <c r="U88" s="16">
        <f t="shared" si="36"/>
        <v>156802090.9587065</v>
      </c>
      <c r="V88" s="28">
        <f t="shared" si="37"/>
        <v>156.80209095870649</v>
      </c>
      <c r="W88" s="24">
        <f t="shared" si="38"/>
        <v>0.24449524125335129</v>
      </c>
      <c r="X88" s="5"/>
      <c r="AB88">
        <v>0.95</v>
      </c>
      <c r="AC88">
        <v>1.05</v>
      </c>
    </row>
    <row r="89" spans="2:29" x14ac:dyDescent="0.35">
      <c r="B89" s="12">
        <v>101.10599999999999</v>
      </c>
      <c r="C89" s="12">
        <f t="shared" si="23"/>
        <v>5000</v>
      </c>
      <c r="D89" s="12">
        <v>0.32869999999999999</v>
      </c>
      <c r="E89" s="12">
        <v>1.08687</v>
      </c>
      <c r="F89" s="3"/>
      <c r="G89" s="14">
        <f t="shared" si="24"/>
        <v>82.479848255999997</v>
      </c>
      <c r="H89" s="16">
        <f t="shared" si="25"/>
        <v>43186.347558375084</v>
      </c>
      <c r="I89" s="17">
        <f t="shared" si="26"/>
        <v>43.186347558375083</v>
      </c>
      <c r="J89" s="22">
        <f t="shared" si="21"/>
        <v>655.93865082675359</v>
      </c>
      <c r="K89" s="20">
        <f t="shared" si="27"/>
        <v>0.65593865082675362</v>
      </c>
      <c r="L89" s="22">
        <f t="shared" si="28"/>
        <v>43467.722858874295</v>
      </c>
      <c r="M89" s="46">
        <f t="shared" si="29"/>
        <v>43.467722858874296</v>
      </c>
      <c r="N89" s="24">
        <f t="shared" si="30"/>
        <v>0.2438133676861067</v>
      </c>
      <c r="O89" s="41">
        <f t="shared" si="31"/>
        <v>0.3402869767993883</v>
      </c>
      <c r="P89" s="20">
        <f t="shared" si="32"/>
        <v>0.34028697679938835</v>
      </c>
      <c r="Q89" s="26">
        <f t="shared" si="33"/>
        <v>4.1087499999999996E-3</v>
      </c>
      <c r="R89" s="26">
        <f t="shared" si="34"/>
        <v>14.791499999999999</v>
      </c>
      <c r="S89" s="16">
        <f t="shared" si="22"/>
        <v>641817976.5</v>
      </c>
      <c r="T89" s="17">
        <f t="shared" si="35"/>
        <v>641.81797649999999</v>
      </c>
      <c r="U89" s="16">
        <f t="shared" si="36"/>
        <v>156483802.29194745</v>
      </c>
      <c r="V89" s="28">
        <f t="shared" si="37"/>
        <v>156.48380229194746</v>
      </c>
      <c r="W89" s="24">
        <f t="shared" si="38"/>
        <v>0.24381336768610665</v>
      </c>
      <c r="X89" s="5"/>
      <c r="AB89">
        <v>0.95</v>
      </c>
      <c r="AC89">
        <v>1.05</v>
      </c>
    </row>
    <row r="90" spans="2:29" x14ac:dyDescent="0.35">
      <c r="B90" s="12">
        <v>99.314899999999994</v>
      </c>
      <c r="C90" s="12">
        <f t="shared" si="23"/>
        <v>5050</v>
      </c>
      <c r="D90" s="12">
        <v>0.32984999999999998</v>
      </c>
      <c r="E90" s="12">
        <v>1.0891</v>
      </c>
      <c r="F90" s="3"/>
      <c r="G90" s="14">
        <f t="shared" si="24"/>
        <v>81.018711862399996</v>
      </c>
      <c r="H90" s="16">
        <f t="shared" si="25"/>
        <v>42845.511315021053</v>
      </c>
      <c r="I90" s="17">
        <f t="shared" si="26"/>
        <v>42.845511315021049</v>
      </c>
      <c r="J90" s="22">
        <f t="shared" si="21"/>
        <v>644.31865085152174</v>
      </c>
      <c r="K90" s="20">
        <f t="shared" si="27"/>
        <v>0.64431865085152173</v>
      </c>
      <c r="L90" s="22">
        <f t="shared" si="28"/>
        <v>43124.665939176535</v>
      </c>
      <c r="M90" s="46">
        <f t="shared" si="29"/>
        <v>43.124665939176538</v>
      </c>
      <c r="N90" s="24">
        <f t="shared" si="30"/>
        <v>0.24104580812619175</v>
      </c>
      <c r="O90" s="41">
        <f t="shared" si="31"/>
        <v>0.34419397059063755</v>
      </c>
      <c r="P90" s="20">
        <f t="shared" si="32"/>
        <v>0.34419397059063755</v>
      </c>
      <c r="Q90" s="26">
        <f t="shared" si="33"/>
        <v>4.1231250000000001E-3</v>
      </c>
      <c r="R90" s="26">
        <f t="shared" si="34"/>
        <v>14.843249999999999</v>
      </c>
      <c r="S90" s="16">
        <f t="shared" si="22"/>
        <v>644063460.75</v>
      </c>
      <c r="T90" s="17">
        <f t="shared" si="35"/>
        <v>644.06346074999999</v>
      </c>
      <c r="U90" s="16">
        <f t="shared" si="36"/>
        <v>155248797.38103554</v>
      </c>
      <c r="V90" s="28">
        <f t="shared" si="37"/>
        <v>155.24879738103553</v>
      </c>
      <c r="W90" s="24">
        <f t="shared" si="38"/>
        <v>0.24104580812619175</v>
      </c>
      <c r="X90" s="5"/>
      <c r="AB90">
        <v>0.95</v>
      </c>
      <c r="AC90">
        <v>1.05</v>
      </c>
    </row>
    <row r="91" spans="2:29" x14ac:dyDescent="0.35">
      <c r="B91" s="12">
        <v>97.581500000000005</v>
      </c>
      <c r="C91" s="12">
        <f t="shared" si="23"/>
        <v>5100</v>
      </c>
      <c r="D91" s="12">
        <v>0.32969999999999999</v>
      </c>
      <c r="E91" s="12">
        <v>1.09185</v>
      </c>
      <c r="F91" s="3"/>
      <c r="G91" s="14">
        <f t="shared" si="24"/>
        <v>79.604645743999995</v>
      </c>
      <c r="H91" s="16">
        <f t="shared" si="25"/>
        <v>42514.512944364622</v>
      </c>
      <c r="I91" s="17">
        <f t="shared" si="26"/>
        <v>42.514512944364625</v>
      </c>
      <c r="J91" s="22">
        <f t="shared" si="21"/>
        <v>633.07298731678497</v>
      </c>
      <c r="K91" s="20">
        <f t="shared" si="27"/>
        <v>0.63307298731678496</v>
      </c>
      <c r="L91" s="22">
        <f t="shared" si="28"/>
        <v>42791.510989617898</v>
      </c>
      <c r="M91" s="46">
        <f t="shared" si="29"/>
        <v>42.791510989617898</v>
      </c>
      <c r="N91" s="24">
        <f t="shared" si="30"/>
        <v>0.2392924535268609</v>
      </c>
      <c r="O91" s="41">
        <f t="shared" si="31"/>
        <v>0.34671596437900121</v>
      </c>
      <c r="P91" s="20">
        <f t="shared" si="32"/>
        <v>0.34671596437900126</v>
      </c>
      <c r="Q91" s="26">
        <f t="shared" si="33"/>
        <v>4.1212499999999999E-3</v>
      </c>
      <c r="R91" s="26">
        <f t="shared" si="34"/>
        <v>14.836499999999999</v>
      </c>
      <c r="S91" s="16">
        <f t="shared" si="22"/>
        <v>643770571.5</v>
      </c>
      <c r="T91" s="17">
        <f t="shared" si="35"/>
        <v>643.77057149999996</v>
      </c>
      <c r="U91" s="16">
        <f t="shared" si="36"/>
        <v>154049439.56262442</v>
      </c>
      <c r="V91" s="28">
        <f t="shared" si="37"/>
        <v>154.04943956262443</v>
      </c>
      <c r="W91" s="24">
        <f t="shared" si="38"/>
        <v>0.2392924535268609</v>
      </c>
      <c r="X91" s="5"/>
      <c r="AB91">
        <v>0.95</v>
      </c>
      <c r="AC91">
        <v>1.05</v>
      </c>
    </row>
    <row r="92" spans="2:29" x14ac:dyDescent="0.35">
      <c r="B92" s="12">
        <v>95.848600000000005</v>
      </c>
      <c r="C92" s="12">
        <f t="shared" si="23"/>
        <v>5150</v>
      </c>
      <c r="D92" s="12">
        <v>0.33095000000000002</v>
      </c>
      <c r="E92" s="12">
        <v>1.0940700000000001</v>
      </c>
      <c r="F92" s="3"/>
      <c r="G92" s="14">
        <f t="shared" si="24"/>
        <v>78.190987513599993</v>
      </c>
      <c r="H92" s="16">
        <f t="shared" si="25"/>
        <v>42168.926484691117</v>
      </c>
      <c r="I92" s="17">
        <f t="shared" si="26"/>
        <v>42.16892648469112</v>
      </c>
      <c r="J92" s="22">
        <f t="shared" si="21"/>
        <v>621.83056759869032</v>
      </c>
      <c r="K92" s="20">
        <f t="shared" si="27"/>
        <v>0.62183056759869038</v>
      </c>
      <c r="L92" s="22">
        <f t="shared" si="28"/>
        <v>42443.672904154373</v>
      </c>
      <c r="M92" s="46">
        <f t="shared" si="29"/>
        <v>42.443672904154376</v>
      </c>
      <c r="N92" s="24">
        <f t="shared" si="30"/>
        <v>0.23645086189158268</v>
      </c>
      <c r="O92" s="41">
        <f t="shared" si="31"/>
        <v>0.35088268712348647</v>
      </c>
      <c r="P92" s="20">
        <f t="shared" si="32"/>
        <v>0.35088268712348647</v>
      </c>
      <c r="Q92" s="26">
        <f t="shared" si="33"/>
        <v>4.1368749999999999E-3</v>
      </c>
      <c r="R92" s="26">
        <f t="shared" si="34"/>
        <v>14.892749999999999</v>
      </c>
      <c r="S92" s="16">
        <f t="shared" si="22"/>
        <v>646211315.25</v>
      </c>
      <c r="T92" s="17">
        <f t="shared" si="35"/>
        <v>646.21131524999998</v>
      </c>
      <c r="U92" s="16">
        <f t="shared" si="36"/>
        <v>152797222.45495576</v>
      </c>
      <c r="V92" s="28">
        <f t="shared" si="37"/>
        <v>152.79722245495574</v>
      </c>
      <c r="W92" s="24">
        <f t="shared" si="38"/>
        <v>0.23645086189158268</v>
      </c>
      <c r="X92" s="5"/>
      <c r="AB92">
        <v>0.95</v>
      </c>
      <c r="AC92">
        <v>1.05</v>
      </c>
    </row>
    <row r="93" spans="2:29" x14ac:dyDescent="0.35">
      <c r="B93" s="12">
        <v>94.803299999999993</v>
      </c>
      <c r="C93" s="12">
        <f t="shared" si="23"/>
        <v>5200</v>
      </c>
      <c r="D93" s="12">
        <v>0.33379999999999999</v>
      </c>
      <c r="E93" s="12">
        <v>1.0934600000000001</v>
      </c>
      <c r="F93" s="3"/>
      <c r="G93" s="14">
        <f t="shared" si="24"/>
        <v>77.338256860799987</v>
      </c>
      <c r="H93" s="16">
        <f t="shared" si="25"/>
        <v>42113.985263190472</v>
      </c>
      <c r="I93" s="17">
        <f t="shared" si="26"/>
        <v>42.113985263190472</v>
      </c>
      <c r="J93" s="22">
        <f t="shared" si="21"/>
        <v>615.04904452677351</v>
      </c>
      <c r="K93" s="20">
        <f t="shared" si="27"/>
        <v>0.61504904452677356</v>
      </c>
      <c r="L93" s="22">
        <f t="shared" si="28"/>
        <v>42388.373719927455</v>
      </c>
      <c r="M93" s="46">
        <f t="shared" si="29"/>
        <v>42.388373719927458</v>
      </c>
      <c r="N93" s="24">
        <f t="shared" si="30"/>
        <v>0.23412659562645324</v>
      </c>
      <c r="O93" s="41">
        <f t="shared" si="31"/>
        <v>0.35436603676395323</v>
      </c>
      <c r="P93" s="20">
        <f t="shared" si="32"/>
        <v>0.35436603676395312</v>
      </c>
      <c r="Q93" s="26">
        <f t="shared" si="33"/>
        <v>4.1724999999999991E-3</v>
      </c>
      <c r="R93" s="26">
        <f t="shared" si="34"/>
        <v>15.020999999999997</v>
      </c>
      <c r="S93" s="16">
        <f t="shared" si="22"/>
        <v>651776210.99999988</v>
      </c>
      <c r="T93" s="17">
        <f t="shared" si="35"/>
        <v>651.77621099999988</v>
      </c>
      <c r="U93" s="16">
        <f t="shared" si="36"/>
        <v>152598145.39173883</v>
      </c>
      <c r="V93" s="28">
        <f t="shared" si="37"/>
        <v>152.59814539173883</v>
      </c>
      <c r="W93" s="24">
        <f t="shared" si="38"/>
        <v>0.23412659562645322</v>
      </c>
      <c r="X93" s="5"/>
      <c r="AB93">
        <v>0.95</v>
      </c>
      <c r="AC93">
        <v>1.05</v>
      </c>
    </row>
    <row r="94" spans="2:29" x14ac:dyDescent="0.35">
      <c r="B94" s="12">
        <v>93.0976</v>
      </c>
      <c r="C94" s="12">
        <f t="shared" si="23"/>
        <v>5250</v>
      </c>
      <c r="D94" s="12">
        <v>0.33129999999999998</v>
      </c>
      <c r="E94" s="12">
        <v>1.0880399999999999</v>
      </c>
      <c r="F94" s="3"/>
      <c r="G94" s="14">
        <f t="shared" si="24"/>
        <v>75.94678773759999</v>
      </c>
      <c r="H94" s="16">
        <f t="shared" si="25"/>
        <v>41753.927323532807</v>
      </c>
      <c r="I94" s="17">
        <f t="shared" si="26"/>
        <v>41.753927323532807</v>
      </c>
      <c r="J94" s="22">
        <f t="shared" si="21"/>
        <v>603.98308843400741</v>
      </c>
      <c r="K94" s="20">
        <f t="shared" si="27"/>
        <v>0.60398308843400739</v>
      </c>
      <c r="L94" s="22">
        <f t="shared" si="28"/>
        <v>42025.969867343687</v>
      </c>
      <c r="M94" s="46">
        <f t="shared" si="29"/>
        <v>42.02596986734369</v>
      </c>
      <c r="N94" s="24">
        <f t="shared" si="30"/>
        <v>0.23387652739516784</v>
      </c>
      <c r="O94" s="41">
        <f t="shared" si="31"/>
        <v>0.35474493621584835</v>
      </c>
      <c r="P94" s="20">
        <f t="shared" si="32"/>
        <v>0.35474493621584829</v>
      </c>
      <c r="Q94" s="26">
        <f t="shared" si="33"/>
        <v>4.14125E-3</v>
      </c>
      <c r="R94" s="26">
        <f t="shared" si="34"/>
        <v>14.9085</v>
      </c>
      <c r="S94" s="16">
        <f t="shared" si="22"/>
        <v>646894723.5</v>
      </c>
      <c r="T94" s="17">
        <f t="shared" si="35"/>
        <v>646.89472350000005</v>
      </c>
      <c r="U94" s="16">
        <f t="shared" si="36"/>
        <v>151293491.52243727</v>
      </c>
      <c r="V94" s="28">
        <f t="shared" si="37"/>
        <v>151.29349152243728</v>
      </c>
      <c r="W94" s="24">
        <f t="shared" si="38"/>
        <v>0.23387652739516782</v>
      </c>
      <c r="X94" s="5"/>
      <c r="AB94">
        <v>0.95</v>
      </c>
      <c r="AC94">
        <v>1.05</v>
      </c>
    </row>
    <row r="95" spans="2:29" x14ac:dyDescent="0.35">
      <c r="B95" s="12">
        <v>91.788600000000002</v>
      </c>
      <c r="C95" s="12">
        <f t="shared" si="23"/>
        <v>5300</v>
      </c>
      <c r="D95" s="12">
        <v>0.33239999999999997</v>
      </c>
      <c r="E95" s="12">
        <v>1.0833900000000001</v>
      </c>
      <c r="F95" s="3"/>
      <c r="G95" s="14">
        <f t="shared" si="24"/>
        <v>74.878936953600004</v>
      </c>
      <c r="H95" s="16">
        <f t="shared" si="25"/>
        <v>41558.910889427614</v>
      </c>
      <c r="I95" s="17">
        <f t="shared" si="26"/>
        <v>41.558910889427615</v>
      </c>
      <c r="J95" s="22">
        <f t="shared" si="21"/>
        <v>595.49077646506214</v>
      </c>
      <c r="K95" s="20">
        <f t="shared" si="27"/>
        <v>0.5954907764650621</v>
      </c>
      <c r="L95" s="22">
        <f t="shared" si="28"/>
        <v>41829.682827807592</v>
      </c>
      <c r="M95" s="46">
        <f t="shared" si="29"/>
        <v>41.829682827807595</v>
      </c>
      <c r="N95" s="24">
        <f t="shared" si="30"/>
        <v>0.23201383589368668</v>
      </c>
      <c r="O95" s="41">
        <f t="shared" si="31"/>
        <v>0.35759295765102472</v>
      </c>
      <c r="P95" s="20">
        <f t="shared" si="32"/>
        <v>0.35759295765102472</v>
      </c>
      <c r="Q95" s="26">
        <f t="shared" si="33"/>
        <v>4.1549999999999998E-3</v>
      </c>
      <c r="R95" s="26">
        <f t="shared" si="34"/>
        <v>14.957999999999998</v>
      </c>
      <c r="S95" s="16">
        <f t="shared" si="22"/>
        <v>649042577.99999988</v>
      </c>
      <c r="T95" s="17">
        <f t="shared" si="35"/>
        <v>649.04257799999993</v>
      </c>
      <c r="U95" s="16">
        <f t="shared" si="36"/>
        <v>150586858.18010733</v>
      </c>
      <c r="V95" s="28">
        <f t="shared" si="37"/>
        <v>150.58685818010733</v>
      </c>
      <c r="W95" s="24">
        <f t="shared" si="38"/>
        <v>0.23201383589368668</v>
      </c>
      <c r="X95" s="5"/>
      <c r="AB95">
        <v>0.95</v>
      </c>
      <c r="AC95">
        <v>1.05</v>
      </c>
    </row>
    <row r="96" spans="2:29" x14ac:dyDescent="0.35">
      <c r="B96" s="12">
        <v>90.593800000000002</v>
      </c>
      <c r="C96" s="12">
        <f t="shared" si="23"/>
        <v>5350</v>
      </c>
      <c r="D96" s="12">
        <v>0.33079999999999998</v>
      </c>
      <c r="E96" s="12">
        <v>1.0800700000000001</v>
      </c>
      <c r="F96" s="3"/>
      <c r="G96" s="14">
        <f t="shared" si="24"/>
        <v>73.904247788799992</v>
      </c>
      <c r="H96" s="16">
        <f t="shared" si="25"/>
        <v>41404.905809489988</v>
      </c>
      <c r="I96" s="17">
        <f t="shared" si="26"/>
        <v>41.404905809489989</v>
      </c>
      <c r="J96" s="22">
        <f t="shared" si="21"/>
        <v>587.73935221716567</v>
      </c>
      <c r="K96" s="20">
        <f t="shared" si="27"/>
        <v>0.58773935221716567</v>
      </c>
      <c r="L96" s="22">
        <f t="shared" si="28"/>
        <v>41674.67434683942</v>
      </c>
      <c r="M96" s="46">
        <f t="shared" si="29"/>
        <v>41.674674346839417</v>
      </c>
      <c r="N96" s="24">
        <f t="shared" si="30"/>
        <v>0.23227209754288988</v>
      </c>
      <c r="O96" s="41">
        <f t="shared" si="31"/>
        <v>0.3571953526525623</v>
      </c>
      <c r="P96" s="20">
        <f t="shared" si="32"/>
        <v>0.35719535265256236</v>
      </c>
      <c r="Q96" s="26">
        <f t="shared" si="33"/>
        <v>4.1349999999999998E-3</v>
      </c>
      <c r="R96" s="26">
        <f t="shared" si="34"/>
        <v>14.885999999999999</v>
      </c>
      <c r="S96" s="16">
        <f t="shared" si="22"/>
        <v>645918426</v>
      </c>
      <c r="T96" s="17">
        <f t="shared" si="35"/>
        <v>645.91842599999995</v>
      </c>
      <c r="U96" s="16">
        <f t="shared" si="36"/>
        <v>150028827.64862192</v>
      </c>
      <c r="V96" s="28">
        <f t="shared" si="37"/>
        <v>150.02882764862193</v>
      </c>
      <c r="W96" s="24">
        <f t="shared" si="38"/>
        <v>0.23227209754288994</v>
      </c>
      <c r="X96" s="5"/>
      <c r="AB96">
        <v>0.95</v>
      </c>
      <c r="AC96">
        <v>1.05</v>
      </c>
    </row>
    <row r="97" spans="2:29" x14ac:dyDescent="0.35">
      <c r="B97" s="12">
        <v>89.6374</v>
      </c>
      <c r="C97" s="12">
        <f t="shared" si="23"/>
        <v>5400</v>
      </c>
      <c r="D97" s="12">
        <v>0.33879999999999999</v>
      </c>
      <c r="E97" s="12">
        <v>1.0789500000000001</v>
      </c>
      <c r="F97" s="3"/>
      <c r="G97" s="14">
        <f t="shared" si="24"/>
        <v>73.124039622399991</v>
      </c>
      <c r="H97" s="16">
        <f t="shared" si="25"/>
        <v>41350.670222137342</v>
      </c>
      <c r="I97" s="17">
        <f t="shared" si="26"/>
        <v>41.350670222137339</v>
      </c>
      <c r="J97" s="22">
        <f t="shared" si="21"/>
        <v>581.53457974420951</v>
      </c>
      <c r="K97" s="20">
        <f t="shared" si="27"/>
        <v>0.58153457974420952</v>
      </c>
      <c r="L97" s="22">
        <f t="shared" si="28"/>
        <v>41620.085394232425</v>
      </c>
      <c r="M97" s="46">
        <f t="shared" si="29"/>
        <v>41.620085394232426</v>
      </c>
      <c r="N97" s="24">
        <f t="shared" si="30"/>
        <v>0.22649044922825892</v>
      </c>
      <c r="O97" s="41">
        <f t="shared" si="31"/>
        <v>0.36631352039735948</v>
      </c>
      <c r="P97" s="20">
        <f t="shared" si="32"/>
        <v>0.36631352039735937</v>
      </c>
      <c r="Q97" s="26">
        <f t="shared" si="33"/>
        <v>4.235E-3</v>
      </c>
      <c r="R97" s="26">
        <f t="shared" si="34"/>
        <v>15.245999999999999</v>
      </c>
      <c r="S97" s="16">
        <f t="shared" si="22"/>
        <v>661539186</v>
      </c>
      <c r="T97" s="17">
        <f t="shared" si="35"/>
        <v>661.53918599999997</v>
      </c>
      <c r="U97" s="16">
        <f t="shared" si="36"/>
        <v>149832307.41923672</v>
      </c>
      <c r="V97" s="28">
        <f t="shared" si="37"/>
        <v>149.83230741923671</v>
      </c>
      <c r="W97" s="24">
        <f t="shared" si="38"/>
        <v>0.22649044922825889</v>
      </c>
      <c r="X97" s="5"/>
      <c r="AB97">
        <v>0.95</v>
      </c>
      <c r="AC97">
        <v>1.05</v>
      </c>
    </row>
    <row r="98" spans="2:29" x14ac:dyDescent="0.35">
      <c r="B98" s="12">
        <v>88.925600000000003</v>
      </c>
      <c r="C98" s="12">
        <f t="shared" si="23"/>
        <v>5450</v>
      </c>
      <c r="D98" s="12">
        <v>0.34379999999999999</v>
      </c>
      <c r="E98" s="12">
        <v>1.0792299999999999</v>
      </c>
      <c r="F98" s="3"/>
      <c r="G98" s="14">
        <f t="shared" si="24"/>
        <v>72.543370265600004</v>
      </c>
      <c r="H98" s="16">
        <f t="shared" si="25"/>
        <v>41402.145635238005</v>
      </c>
      <c r="I98" s="17">
        <f t="shared" si="26"/>
        <v>41.402145635238007</v>
      </c>
      <c r="J98" s="22">
        <f t="shared" si="21"/>
        <v>576.91668237255533</v>
      </c>
      <c r="K98" s="20">
        <f t="shared" si="27"/>
        <v>0.57691668237255533</v>
      </c>
      <c r="L98" s="22">
        <f t="shared" si="28"/>
        <v>41671.896189013845</v>
      </c>
      <c r="M98" s="46">
        <f t="shared" si="29"/>
        <v>41.671896189013843</v>
      </c>
      <c r="N98" s="24">
        <f t="shared" si="30"/>
        <v>0.22347436816973068</v>
      </c>
      <c r="O98" s="41">
        <f t="shared" si="31"/>
        <v>0.37125740402661817</v>
      </c>
      <c r="P98" s="20">
        <f t="shared" si="32"/>
        <v>0.37125740402661817</v>
      </c>
      <c r="Q98" s="26">
        <f t="shared" si="33"/>
        <v>4.2975000000000001E-3</v>
      </c>
      <c r="R98" s="26">
        <f t="shared" si="34"/>
        <v>15.471000000000002</v>
      </c>
      <c r="S98" s="16">
        <f t="shared" si="22"/>
        <v>671302161.00000012</v>
      </c>
      <c r="T98" s="17">
        <f t="shared" si="35"/>
        <v>671.30216100000007</v>
      </c>
      <c r="U98" s="16">
        <f t="shared" si="36"/>
        <v>150018826.28044984</v>
      </c>
      <c r="V98" s="28">
        <f t="shared" si="37"/>
        <v>150.01882628044984</v>
      </c>
      <c r="W98" s="24">
        <f t="shared" si="38"/>
        <v>0.22347436816973068</v>
      </c>
      <c r="X98" s="5"/>
      <c r="AB98">
        <v>0.95</v>
      </c>
      <c r="AC98">
        <v>1.05</v>
      </c>
    </row>
    <row r="99" spans="2:29" ht="15" thickBot="1" x14ac:dyDescent="0.4">
      <c r="B99" s="13">
        <v>88.647400000000005</v>
      </c>
      <c r="C99" s="13">
        <f t="shared" si="23"/>
        <v>5500</v>
      </c>
      <c r="D99" s="13">
        <v>0.3488</v>
      </c>
      <c r="E99" s="13">
        <v>1.0836600000000001</v>
      </c>
      <c r="F99" s="3"/>
      <c r="G99" s="15">
        <f t="shared" si="24"/>
        <v>72.316421382399994</v>
      </c>
      <c r="H99" s="18">
        <f t="shared" si="25"/>
        <v>41651.268660622794</v>
      </c>
      <c r="I99" s="19">
        <f t="shared" si="26"/>
        <v>41.651268660622797</v>
      </c>
      <c r="J99" s="23">
        <f t="shared" si="21"/>
        <v>575.11182279290585</v>
      </c>
      <c r="K99" s="21">
        <f t="shared" si="27"/>
        <v>0.57511182279290585</v>
      </c>
      <c r="L99" s="23">
        <f t="shared" si="28"/>
        <v>41922.642344625936</v>
      </c>
      <c r="M99" s="47">
        <f t="shared" si="29"/>
        <v>41.922642344625935</v>
      </c>
      <c r="N99" s="25">
        <f t="shared" si="30"/>
        <v>0.2215962974217687</v>
      </c>
      <c r="O99" s="42">
        <f t="shared" si="31"/>
        <v>0.37440388110488632</v>
      </c>
      <c r="P99" s="21">
        <f t="shared" si="32"/>
        <v>0.37440388110488626</v>
      </c>
      <c r="Q99" s="27">
        <f t="shared" si="33"/>
        <v>4.3600000000000002E-3</v>
      </c>
      <c r="R99" s="27">
        <f t="shared" si="34"/>
        <v>15.696</v>
      </c>
      <c r="S99" s="18">
        <f t="shared" si="22"/>
        <v>681065136</v>
      </c>
      <c r="T99" s="19">
        <f t="shared" si="35"/>
        <v>681.06513600000005</v>
      </c>
      <c r="U99" s="18">
        <f t="shared" si="36"/>
        <v>150921512.44065338</v>
      </c>
      <c r="V99" s="29">
        <f t="shared" si="37"/>
        <v>150.92151244065337</v>
      </c>
      <c r="W99" s="25">
        <f t="shared" si="38"/>
        <v>0.22159629742176873</v>
      </c>
      <c r="X99" s="5"/>
      <c r="AB99">
        <v>0.95</v>
      </c>
      <c r="AC99">
        <v>1.05</v>
      </c>
    </row>
  </sheetData>
  <mergeCells count="20">
    <mergeCell ref="U6:V6"/>
    <mergeCell ref="U7:V7"/>
    <mergeCell ref="K2:L2"/>
    <mergeCell ref="P2:R2"/>
    <mergeCell ref="T2:U2"/>
    <mergeCell ref="S6:T6"/>
    <mergeCell ref="S7:T7"/>
    <mergeCell ref="L6:M6"/>
    <mergeCell ref="L7:M7"/>
    <mergeCell ref="Q6:R7"/>
    <mergeCell ref="O6:P6"/>
    <mergeCell ref="A2:B2"/>
    <mergeCell ref="D2:E2"/>
    <mergeCell ref="H6:I6"/>
    <mergeCell ref="H7:I7"/>
    <mergeCell ref="J6:K6"/>
    <mergeCell ref="J7:K7"/>
    <mergeCell ref="H5:I5"/>
    <mergeCell ref="J5:K5"/>
    <mergeCell ref="H2:I2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8e79d84-78fb-44a9-92e9-d04bdd8f035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0804DBFC42F64693D899720BA9B0FE" ma:contentTypeVersion="14" ma:contentTypeDescription="Create a new document." ma:contentTypeScope="" ma:versionID="e4ccbfbca6ad7ddee5b45afd3c72b492">
  <xsd:schema xmlns:xsd="http://www.w3.org/2001/XMLSchema" xmlns:xs="http://www.w3.org/2001/XMLSchema" xmlns:p="http://schemas.microsoft.com/office/2006/metadata/properties" xmlns:ns3="d8e79d84-78fb-44a9-92e9-d04bdd8f0359" xmlns:ns4="04c7059f-bde8-4ce9-bb0f-e52888740953" targetNamespace="http://schemas.microsoft.com/office/2006/metadata/properties" ma:root="true" ma:fieldsID="b313b762d00486c9832f1de14ca4555a" ns3:_="" ns4:_="">
    <xsd:import namespace="d8e79d84-78fb-44a9-92e9-d04bdd8f0359"/>
    <xsd:import namespace="04c7059f-bde8-4ce9-bb0f-e5288874095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DateTaken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e79d84-78fb-44a9-92e9-d04bdd8f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c7059f-bde8-4ce9-bb0f-e5288874095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7E1DE6-E260-424E-A3B8-0CAF82A991B3}">
  <ds:schemaRefs>
    <ds:schemaRef ds:uri="http://schemas.microsoft.com/office/2006/metadata/properties"/>
    <ds:schemaRef ds:uri="http://purl.org/dc/elements/1.1/"/>
    <ds:schemaRef ds:uri="04c7059f-bde8-4ce9-bb0f-e52888740953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d8e79d84-78fb-44a9-92e9-d04bdd8f0359"/>
    <ds:schemaRef ds:uri="http://purl.org/dc/dcmitype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8919B27A-6ADD-4704-BEFB-404EFAF781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e79d84-78fb-44a9-92e9-d04bdd8f0359"/>
    <ds:schemaRef ds:uri="04c7059f-bde8-4ce9-bb0f-e528887409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30338B-D765-4ADB-8B37-8A941C8A04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Timothy Vale</cp:lastModifiedBy>
  <cp:revision/>
  <dcterms:created xsi:type="dcterms:W3CDTF">2019-10-18T15:00:30Z</dcterms:created>
  <dcterms:modified xsi:type="dcterms:W3CDTF">2023-03-26T00:05:01Z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0x010100A20804DBFC42F64693D899720BA9B0FE</vt:lpwstr>
  </property>
  <property fmtid="{D5CDD505-2E9C-101B-9397-08002B2CF9AE}" pid="3" name="MediaServiceImageTags">
    <vt:lpwstr/>
  </property>
</Properties>
</file>