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gus Rankin\Documents\"/>
    </mc:Choice>
  </mc:AlternateContent>
  <xr:revisionPtr revIDLastSave="0" documentId="13_ncr:1_{20D5F21A-7712-4858-8161-B787BF782C96}" xr6:coauthVersionLast="45" xr6:coauthVersionMax="45" xr10:uidLastSave="{00000000-0000-0000-0000-000000000000}"/>
  <bookViews>
    <workbookView xWindow="-120" yWindow="-120" windowWidth="20730" windowHeight="11160" xr2:uid="{8DB3CDB6-F78C-4749-BB40-DD57F59E2C1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16" i="1" l="1"/>
  <c r="H17" i="1"/>
  <c r="I16" i="1"/>
  <c r="J25" i="1"/>
  <c r="J24" i="1"/>
  <c r="J23" i="1"/>
  <c r="J22" i="1"/>
  <c r="J21" i="1"/>
  <c r="J20" i="1"/>
  <c r="J19" i="1"/>
  <c r="J18" i="1"/>
  <c r="J16" i="1"/>
  <c r="J17" i="1"/>
  <c r="G17" i="1"/>
  <c r="G18" i="1"/>
  <c r="G19" i="1"/>
  <c r="G20" i="1"/>
  <c r="G21" i="1"/>
  <c r="G22" i="1"/>
  <c r="G23" i="1"/>
  <c r="G24" i="1"/>
  <c r="G25" i="1"/>
  <c r="J46" i="1"/>
  <c r="J45" i="1"/>
  <c r="J44" i="1"/>
  <c r="J43" i="1"/>
  <c r="J42" i="1"/>
  <c r="J41" i="1"/>
  <c r="J40" i="1"/>
  <c r="I46" i="1"/>
  <c r="I45" i="1"/>
  <c r="I44" i="1"/>
  <c r="I43" i="1"/>
  <c r="I42" i="1"/>
  <c r="I41" i="1"/>
  <c r="I40" i="1"/>
  <c r="H46" i="1"/>
  <c r="H45" i="1"/>
  <c r="H44" i="1"/>
  <c r="H43" i="1"/>
  <c r="H42" i="1"/>
  <c r="H41" i="1"/>
  <c r="H40" i="1"/>
  <c r="G40" i="1"/>
  <c r="G46" i="1"/>
  <c r="G45" i="1"/>
  <c r="G44" i="1"/>
  <c r="G43" i="1"/>
  <c r="G42" i="1"/>
  <c r="G41" i="1"/>
  <c r="G16" i="1"/>
  <c r="F46" i="1"/>
  <c r="F45" i="1"/>
  <c r="F44" i="1"/>
  <c r="F43" i="1"/>
  <c r="F42" i="1"/>
  <c r="F40" i="1"/>
  <c r="F41" i="1"/>
  <c r="D8" i="1"/>
  <c r="J35" i="1"/>
  <c r="J37" i="1"/>
  <c r="J34" i="1"/>
  <c r="J32" i="1"/>
  <c r="J30" i="1"/>
  <c r="J28" i="1"/>
  <c r="I37" i="1"/>
  <c r="I35" i="1"/>
  <c r="I33" i="1"/>
  <c r="I31" i="1"/>
  <c r="I29" i="1"/>
  <c r="G28" i="1"/>
  <c r="H36" i="1"/>
  <c r="H34" i="1"/>
  <c r="H32" i="1"/>
  <c r="H30" i="1"/>
  <c r="H28" i="1"/>
  <c r="G36" i="1"/>
  <c r="G34" i="1"/>
  <c r="G32" i="1"/>
  <c r="G30" i="1"/>
  <c r="F37" i="1"/>
  <c r="F36" i="1"/>
  <c r="F35" i="1"/>
  <c r="F34" i="1"/>
  <c r="F33" i="1"/>
  <c r="F32" i="1"/>
  <c r="F31" i="1"/>
  <c r="F30" i="1"/>
  <c r="F29" i="1"/>
  <c r="F28" i="1"/>
  <c r="I24" i="1"/>
  <c r="I22" i="1"/>
  <c r="I20" i="1"/>
  <c r="I19" i="1"/>
  <c r="I18" i="1"/>
  <c r="I17" i="1"/>
  <c r="I21" i="1" l="1"/>
  <c r="I23" i="1"/>
  <c r="I25" i="1"/>
  <c r="G29" i="1"/>
  <c r="G31" i="1"/>
  <c r="G33" i="1"/>
  <c r="G35" i="1"/>
  <c r="G37" i="1"/>
  <c r="H29" i="1"/>
  <c r="H31" i="1"/>
  <c r="H33" i="1"/>
  <c r="H35" i="1"/>
  <c r="H37" i="1"/>
  <c r="I28" i="1"/>
  <c r="I30" i="1"/>
  <c r="I32" i="1"/>
  <c r="I34" i="1"/>
  <c r="I36" i="1"/>
  <c r="J29" i="1"/>
  <c r="J31" i="1"/>
  <c r="J33" i="1"/>
  <c r="J36" i="1"/>
  <c r="C10" i="1"/>
  <c r="C8" i="1"/>
  <c r="C11" i="1"/>
  <c r="F25" i="1"/>
  <c r="F24" i="1"/>
  <c r="F23" i="1"/>
  <c r="F22" i="1"/>
  <c r="F21" i="1"/>
  <c r="F20" i="1"/>
  <c r="F19" i="1"/>
  <c r="F18" i="1"/>
  <c r="F17" i="1"/>
  <c r="F16" i="1"/>
  <c r="C9" i="1"/>
  <c r="H25" i="1" s="1"/>
  <c r="H19" i="1" l="1"/>
  <c r="H21" i="1"/>
  <c r="H23" i="1"/>
  <c r="H18" i="1"/>
  <c r="H20" i="1"/>
  <c r="H22" i="1"/>
  <c r="H24" i="1"/>
</calcChain>
</file>

<file path=xl/sharedStrings.xml><?xml version="1.0" encoding="utf-8"?>
<sst xmlns="http://schemas.openxmlformats.org/spreadsheetml/2006/main" count="35" uniqueCount="22">
  <si>
    <t>mass kg</t>
  </si>
  <si>
    <t>wheelbase  m</t>
  </si>
  <si>
    <t>centre of gravity height m</t>
  </si>
  <si>
    <t>static weight distrebution (front)</t>
  </si>
  <si>
    <t>static weight distrebution (left)</t>
  </si>
  <si>
    <t>ci</t>
  </si>
  <si>
    <t>A m^2</t>
  </si>
  <si>
    <t>air density kg/m^3</t>
  </si>
  <si>
    <t xml:space="preserve">centre of pressure front % </t>
  </si>
  <si>
    <t>average track M</t>
  </si>
  <si>
    <t>maximum G</t>
  </si>
  <si>
    <t>FR</t>
  </si>
  <si>
    <t>FL</t>
  </si>
  <si>
    <t>RR</t>
  </si>
  <si>
    <t>RL</t>
  </si>
  <si>
    <t>static loads (N)</t>
  </si>
  <si>
    <t>aero load (N)</t>
  </si>
  <si>
    <t>lateral transfur (N)</t>
  </si>
  <si>
    <t>lateral G</t>
  </si>
  <si>
    <t>longitudonal G</t>
  </si>
  <si>
    <t>longitudonal transur(N)</t>
  </si>
  <si>
    <t>velocity m/s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</si>
</sst>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verticle</a:t>
            </a:r>
            <a:r>
              <a:rPr lang="en-GB" baseline="0"/>
              <a:t> Load Per Contact Patch During Lateral Weight Transfur 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FL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Sheet1!$E$16:$E$25</c:f>
              <c:numCache>
                <c:formatCode>General</c:formatCode>
                <c:ptCount val="10"/>
                <c:pt idx="0">
                  <c:v>0</c:v>
                </c:pt>
                <c:pt idx="1">
                  <c:v>0.15</c:v>
                </c:pt>
                <c:pt idx="2">
                  <c:v>0.3</c:v>
                </c:pt>
                <c:pt idx="3">
                  <c:v>0.45</c:v>
                </c:pt>
                <c:pt idx="4">
                  <c:v>0.6</c:v>
                </c:pt>
                <c:pt idx="5">
                  <c:v>0.75</c:v>
                </c:pt>
                <c:pt idx="6">
                  <c:v>0.9</c:v>
                </c:pt>
                <c:pt idx="7">
                  <c:v>1.05</c:v>
                </c:pt>
                <c:pt idx="8">
                  <c:v>1.35</c:v>
                </c:pt>
                <c:pt idx="9">
                  <c:v>1.5</c:v>
                </c:pt>
              </c:numCache>
            </c:numRef>
          </c:cat>
          <c:val>
            <c:numRef>
              <c:f>Sheet1!$G$16:$G$25</c:f>
              <c:numCache>
                <c:formatCode>General</c:formatCode>
                <c:ptCount val="10"/>
                <c:pt idx="0">
                  <c:v>1562.7016799999997</c:v>
                </c:pt>
                <c:pt idx="1">
                  <c:v>1667.4332399999996</c:v>
                </c:pt>
                <c:pt idx="2">
                  <c:v>1772.1647999999996</c:v>
                </c:pt>
                <c:pt idx="3">
                  <c:v>1876.8963599999997</c:v>
                </c:pt>
                <c:pt idx="4">
                  <c:v>1981.6279199999997</c:v>
                </c:pt>
                <c:pt idx="5">
                  <c:v>2086.3594799999996</c:v>
                </c:pt>
                <c:pt idx="6">
                  <c:v>2191.0910399999998</c:v>
                </c:pt>
                <c:pt idx="7">
                  <c:v>2295.8226</c:v>
                </c:pt>
                <c:pt idx="8">
                  <c:v>2505.2857199999994</c:v>
                </c:pt>
                <c:pt idx="9">
                  <c:v>2610.0172799999996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498-4DA0-B424-AC63B97AF32D}"/>
            </c:ext>
          </c:extLst>
        </c:ser>
        <c:ser>
          <c:idx val="1"/>
          <c:order val="1"/>
          <c:tx>
            <c:v>FR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Sheet1!$E$16:$E$25</c:f>
              <c:numCache>
                <c:formatCode>General</c:formatCode>
                <c:ptCount val="10"/>
                <c:pt idx="0">
                  <c:v>0</c:v>
                </c:pt>
                <c:pt idx="1">
                  <c:v>0.15</c:v>
                </c:pt>
                <c:pt idx="2">
                  <c:v>0.3</c:v>
                </c:pt>
                <c:pt idx="3">
                  <c:v>0.45</c:v>
                </c:pt>
                <c:pt idx="4">
                  <c:v>0.6</c:v>
                </c:pt>
                <c:pt idx="5">
                  <c:v>0.75</c:v>
                </c:pt>
                <c:pt idx="6">
                  <c:v>0.9</c:v>
                </c:pt>
                <c:pt idx="7">
                  <c:v>1.05</c:v>
                </c:pt>
                <c:pt idx="8">
                  <c:v>1.35</c:v>
                </c:pt>
                <c:pt idx="9">
                  <c:v>1.5</c:v>
                </c:pt>
              </c:numCache>
            </c:numRef>
          </c:cat>
          <c:val>
            <c:numRef>
              <c:f>Sheet1!$H$16:$H$25</c:f>
              <c:numCache>
                <c:formatCode>General</c:formatCode>
                <c:ptCount val="10"/>
                <c:pt idx="0">
                  <c:v>1504.7912879999997</c:v>
                </c:pt>
                <c:pt idx="1">
                  <c:v>1605.4157279999997</c:v>
                </c:pt>
                <c:pt idx="2">
                  <c:v>1706.0401679999995</c:v>
                </c:pt>
                <c:pt idx="3">
                  <c:v>1806.6646079999996</c:v>
                </c:pt>
                <c:pt idx="4">
                  <c:v>1907.2890479999996</c:v>
                </c:pt>
                <c:pt idx="5">
                  <c:v>2007.9134879999997</c:v>
                </c:pt>
                <c:pt idx="6">
                  <c:v>2108.5379279999997</c:v>
                </c:pt>
                <c:pt idx="7">
                  <c:v>2209.1623679999998</c:v>
                </c:pt>
                <c:pt idx="8">
                  <c:v>2410.4112479999999</c:v>
                </c:pt>
                <c:pt idx="9">
                  <c:v>2511.0356879999995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498-4DA0-B424-AC63B97AF32D}"/>
            </c:ext>
          </c:extLst>
        </c:ser>
        <c:ser>
          <c:idx val="2"/>
          <c:order val="2"/>
          <c:tx>
            <c:v>RL</c:v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Sheet1!$E$16:$E$25</c:f>
              <c:numCache>
                <c:formatCode>General</c:formatCode>
                <c:ptCount val="10"/>
                <c:pt idx="0">
                  <c:v>0</c:v>
                </c:pt>
                <c:pt idx="1">
                  <c:v>0.15</c:v>
                </c:pt>
                <c:pt idx="2">
                  <c:v>0.3</c:v>
                </c:pt>
                <c:pt idx="3">
                  <c:v>0.45</c:v>
                </c:pt>
                <c:pt idx="4">
                  <c:v>0.6</c:v>
                </c:pt>
                <c:pt idx="5">
                  <c:v>0.75</c:v>
                </c:pt>
                <c:pt idx="6">
                  <c:v>0.9</c:v>
                </c:pt>
                <c:pt idx="7">
                  <c:v>1.05</c:v>
                </c:pt>
                <c:pt idx="8">
                  <c:v>1.35</c:v>
                </c:pt>
                <c:pt idx="9">
                  <c:v>1.5</c:v>
                </c:pt>
              </c:numCache>
            </c:numRef>
          </c:cat>
          <c:val>
            <c:numRef>
              <c:f>Sheet1!$I$16:$I$25</c:f>
              <c:numCache>
                <c:formatCode>General</c:formatCode>
                <c:ptCount val="10"/>
                <c:pt idx="0">
                  <c:v>1783.97532</c:v>
                </c:pt>
                <c:pt idx="1">
                  <c:v>1888.70688</c:v>
                </c:pt>
                <c:pt idx="2">
                  <c:v>1993.4384399999999</c:v>
                </c:pt>
                <c:pt idx="3">
                  <c:v>2098.17</c:v>
                </c:pt>
                <c:pt idx="4">
                  <c:v>2202.9015599999998</c:v>
                </c:pt>
                <c:pt idx="5">
                  <c:v>2307.63312</c:v>
                </c:pt>
                <c:pt idx="6">
                  <c:v>2412.3646800000001</c:v>
                </c:pt>
                <c:pt idx="7">
                  <c:v>2517.0962400000003</c:v>
                </c:pt>
                <c:pt idx="8">
                  <c:v>2726.5593599999997</c:v>
                </c:pt>
                <c:pt idx="9">
                  <c:v>2831.2909199999999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9498-4DA0-B424-AC63B97AF32D}"/>
            </c:ext>
          </c:extLst>
        </c:ser>
        <c:ser>
          <c:idx val="3"/>
          <c:order val="3"/>
          <c:tx>
            <c:v>RR</c:v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numRef>
              <c:f>Sheet1!$E$16:$E$25</c:f>
              <c:numCache>
                <c:formatCode>General</c:formatCode>
                <c:ptCount val="10"/>
                <c:pt idx="0">
                  <c:v>0</c:v>
                </c:pt>
                <c:pt idx="1">
                  <c:v>0.15</c:v>
                </c:pt>
                <c:pt idx="2">
                  <c:v>0.3</c:v>
                </c:pt>
                <c:pt idx="3">
                  <c:v>0.45</c:v>
                </c:pt>
                <c:pt idx="4">
                  <c:v>0.6</c:v>
                </c:pt>
                <c:pt idx="5">
                  <c:v>0.75</c:v>
                </c:pt>
                <c:pt idx="6">
                  <c:v>0.9</c:v>
                </c:pt>
                <c:pt idx="7">
                  <c:v>1.05</c:v>
                </c:pt>
                <c:pt idx="8">
                  <c:v>1.35</c:v>
                </c:pt>
                <c:pt idx="9">
                  <c:v>1.5</c:v>
                </c:pt>
              </c:numCache>
            </c:numRef>
          </c:cat>
          <c:val>
            <c:numRef>
              <c:f>Sheet1!$J$16:$J$25</c:f>
              <c:numCache>
                <c:formatCode>General</c:formatCode>
                <c:ptCount val="10"/>
                <c:pt idx="0">
                  <c:v>1685.9152799999999</c:v>
                </c:pt>
                <c:pt idx="1">
                  <c:v>1790.6468399999999</c:v>
                </c:pt>
                <c:pt idx="2">
                  <c:v>1895.3783999999998</c:v>
                </c:pt>
                <c:pt idx="3">
                  <c:v>2000.10996</c:v>
                </c:pt>
                <c:pt idx="4">
                  <c:v>2104.8415199999999</c:v>
                </c:pt>
                <c:pt idx="5">
                  <c:v>2209.5730799999997</c:v>
                </c:pt>
                <c:pt idx="6">
                  <c:v>2314.3046399999998</c:v>
                </c:pt>
                <c:pt idx="7">
                  <c:v>2419.0362</c:v>
                </c:pt>
                <c:pt idx="8">
                  <c:v>2628.4993199999999</c:v>
                </c:pt>
                <c:pt idx="9">
                  <c:v>2733.2308799999996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9498-4DA0-B424-AC63B97AF32D}"/>
            </c:ext>
          </c:extLst>
        </c:ser>
        <c:dLbls>
          <c:dLblPos val="t"/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10525408"/>
        <c:axId val="510523112"/>
      </c:lineChart>
      <c:catAx>
        <c:axId val="51052540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weigt</a:t>
                </a:r>
                <a:r>
                  <a:rPr lang="en-GB" baseline="0"/>
                  <a:t> transfur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10523112"/>
        <c:crosses val="autoZero"/>
        <c:auto val="1"/>
        <c:lblAlgn val="ctr"/>
        <c:lblOffset val="100"/>
        <c:noMultiLvlLbl val="0"/>
      </c:catAx>
      <c:valAx>
        <c:axId val="5105231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1052540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Verticle</a:t>
            </a:r>
            <a:r>
              <a:rPr lang="en-GB" baseline="0"/>
              <a:t> Load Per Contact Patch During Longitudonal Weight Transfur 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FL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Sheet1!$E$28:$E$37</c:f>
              <c:numCache>
                <c:formatCode>General</c:formatCode>
                <c:ptCount val="10"/>
                <c:pt idx="0">
                  <c:v>0</c:v>
                </c:pt>
                <c:pt idx="1">
                  <c:v>0.15</c:v>
                </c:pt>
                <c:pt idx="2">
                  <c:v>0.3</c:v>
                </c:pt>
                <c:pt idx="3">
                  <c:v>0.45</c:v>
                </c:pt>
                <c:pt idx="4">
                  <c:v>0.6</c:v>
                </c:pt>
                <c:pt idx="5">
                  <c:v>0.75</c:v>
                </c:pt>
                <c:pt idx="6">
                  <c:v>0.9</c:v>
                </c:pt>
                <c:pt idx="7">
                  <c:v>1.05</c:v>
                </c:pt>
                <c:pt idx="8">
                  <c:v>1.35</c:v>
                </c:pt>
                <c:pt idx="9">
                  <c:v>1.5</c:v>
                </c:pt>
              </c:numCache>
            </c:numRef>
          </c:cat>
          <c:val>
            <c:numRef>
              <c:f>Sheet1!$G$28:$G$37</c:f>
              <c:numCache>
                <c:formatCode>General</c:formatCode>
                <c:ptCount val="10"/>
                <c:pt idx="0">
                  <c:v>1562.7016799999997</c:v>
                </c:pt>
                <c:pt idx="1">
                  <c:v>1623.2963682857139</c:v>
                </c:pt>
                <c:pt idx="2">
                  <c:v>1683.8910565714282</c:v>
                </c:pt>
                <c:pt idx="3">
                  <c:v>1744.4857448571424</c:v>
                </c:pt>
                <c:pt idx="4">
                  <c:v>1805.0804331428569</c:v>
                </c:pt>
                <c:pt idx="5">
                  <c:v>1865.6751214285712</c:v>
                </c:pt>
                <c:pt idx="6">
                  <c:v>1926.2698097142854</c:v>
                </c:pt>
                <c:pt idx="7">
                  <c:v>1986.8644979999997</c:v>
                </c:pt>
                <c:pt idx="8">
                  <c:v>2108.0538745714284</c:v>
                </c:pt>
                <c:pt idx="9">
                  <c:v>2168.6485628571427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73F-4E82-ADC4-AC7D0C1DF373}"/>
            </c:ext>
          </c:extLst>
        </c:ser>
        <c:ser>
          <c:idx val="1"/>
          <c:order val="1"/>
          <c:tx>
            <c:v>FR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Sheet1!$E$28:$E$37</c:f>
              <c:numCache>
                <c:formatCode>General</c:formatCode>
                <c:ptCount val="10"/>
                <c:pt idx="0">
                  <c:v>0</c:v>
                </c:pt>
                <c:pt idx="1">
                  <c:v>0.15</c:v>
                </c:pt>
                <c:pt idx="2">
                  <c:v>0.3</c:v>
                </c:pt>
                <c:pt idx="3">
                  <c:v>0.45</c:v>
                </c:pt>
                <c:pt idx="4">
                  <c:v>0.6</c:v>
                </c:pt>
                <c:pt idx="5">
                  <c:v>0.75</c:v>
                </c:pt>
                <c:pt idx="6">
                  <c:v>0.9</c:v>
                </c:pt>
                <c:pt idx="7">
                  <c:v>1.05</c:v>
                </c:pt>
                <c:pt idx="8">
                  <c:v>1.35</c:v>
                </c:pt>
                <c:pt idx="9">
                  <c:v>1.5</c:v>
                </c:pt>
              </c:numCache>
            </c:numRef>
          </c:cat>
          <c:val>
            <c:numRef>
              <c:f>Sheet1!$H$28:$H$37</c:f>
              <c:numCache>
                <c:formatCode>General</c:formatCode>
                <c:ptCount val="10"/>
                <c:pt idx="0">
                  <c:v>1504.7912879999997</c:v>
                </c:pt>
                <c:pt idx="1">
                  <c:v>1563.0097139999996</c:v>
                </c:pt>
                <c:pt idx="2">
                  <c:v>1621.2281399999997</c:v>
                </c:pt>
                <c:pt idx="3">
                  <c:v>1679.4465659999996</c:v>
                </c:pt>
                <c:pt idx="4">
                  <c:v>1737.6649919999998</c:v>
                </c:pt>
                <c:pt idx="5">
                  <c:v>1795.8834179999997</c:v>
                </c:pt>
                <c:pt idx="6">
                  <c:v>1854.1018439999998</c:v>
                </c:pt>
                <c:pt idx="7">
                  <c:v>1912.3202699999997</c:v>
                </c:pt>
                <c:pt idx="8">
                  <c:v>2028.7571219999998</c:v>
                </c:pt>
                <c:pt idx="9">
                  <c:v>2086.9755479999999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73F-4E82-ADC4-AC7D0C1DF373}"/>
            </c:ext>
          </c:extLst>
        </c:ser>
        <c:ser>
          <c:idx val="2"/>
          <c:order val="2"/>
          <c:tx>
            <c:v>RL</c:v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Sheet1!$E$28:$E$37</c:f>
              <c:numCache>
                <c:formatCode>General</c:formatCode>
                <c:ptCount val="10"/>
                <c:pt idx="0">
                  <c:v>0</c:v>
                </c:pt>
                <c:pt idx="1">
                  <c:v>0.15</c:v>
                </c:pt>
                <c:pt idx="2">
                  <c:v>0.3</c:v>
                </c:pt>
                <c:pt idx="3">
                  <c:v>0.45</c:v>
                </c:pt>
                <c:pt idx="4">
                  <c:v>0.6</c:v>
                </c:pt>
                <c:pt idx="5">
                  <c:v>0.75</c:v>
                </c:pt>
                <c:pt idx="6">
                  <c:v>0.9</c:v>
                </c:pt>
                <c:pt idx="7">
                  <c:v>1.05</c:v>
                </c:pt>
                <c:pt idx="8">
                  <c:v>1.35</c:v>
                </c:pt>
                <c:pt idx="9">
                  <c:v>1.5</c:v>
                </c:pt>
              </c:numCache>
            </c:numRef>
          </c:cat>
          <c:val>
            <c:numRef>
              <c:f>Sheet1!$I$28:$I$37</c:f>
              <c:numCache>
                <c:formatCode>General</c:formatCode>
                <c:ptCount val="10"/>
                <c:pt idx="0">
                  <c:v>1783.97532</c:v>
                </c:pt>
                <c:pt idx="1">
                  <c:v>1844.5700082857143</c:v>
                </c:pt>
                <c:pt idx="2">
                  <c:v>1905.1646965714285</c:v>
                </c:pt>
                <c:pt idx="3">
                  <c:v>1965.7593848571428</c:v>
                </c:pt>
                <c:pt idx="4">
                  <c:v>2026.3540731428573</c:v>
                </c:pt>
                <c:pt idx="5">
                  <c:v>2086.9487614285717</c:v>
                </c:pt>
                <c:pt idx="6">
                  <c:v>2147.543449714286</c:v>
                </c:pt>
                <c:pt idx="7">
                  <c:v>2208.1381380000003</c:v>
                </c:pt>
                <c:pt idx="8">
                  <c:v>2329.3275145714288</c:v>
                </c:pt>
                <c:pt idx="9">
                  <c:v>2389.922202857143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73F-4E82-ADC4-AC7D0C1DF373}"/>
            </c:ext>
          </c:extLst>
        </c:ser>
        <c:ser>
          <c:idx val="3"/>
          <c:order val="3"/>
          <c:tx>
            <c:v>RR</c:v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numRef>
              <c:f>Sheet1!$E$28:$E$37</c:f>
              <c:numCache>
                <c:formatCode>General</c:formatCode>
                <c:ptCount val="10"/>
                <c:pt idx="0">
                  <c:v>0</c:v>
                </c:pt>
                <c:pt idx="1">
                  <c:v>0.15</c:v>
                </c:pt>
                <c:pt idx="2">
                  <c:v>0.3</c:v>
                </c:pt>
                <c:pt idx="3">
                  <c:v>0.45</c:v>
                </c:pt>
                <c:pt idx="4">
                  <c:v>0.6</c:v>
                </c:pt>
                <c:pt idx="5">
                  <c:v>0.75</c:v>
                </c:pt>
                <c:pt idx="6">
                  <c:v>0.9</c:v>
                </c:pt>
                <c:pt idx="7">
                  <c:v>1.05</c:v>
                </c:pt>
                <c:pt idx="8">
                  <c:v>1.35</c:v>
                </c:pt>
                <c:pt idx="9">
                  <c:v>1.5</c:v>
                </c:pt>
              </c:numCache>
            </c:numRef>
          </c:cat>
          <c:val>
            <c:numRef>
              <c:f>Sheet1!$J$28:$J$37</c:f>
              <c:numCache>
                <c:formatCode>General</c:formatCode>
                <c:ptCount val="10"/>
                <c:pt idx="0">
                  <c:v>1718.672112</c:v>
                </c:pt>
                <c:pt idx="1">
                  <c:v>1776.8905379999999</c:v>
                </c:pt>
                <c:pt idx="2">
                  <c:v>1835.108964</c:v>
                </c:pt>
                <c:pt idx="3">
                  <c:v>1893.3273899999999</c:v>
                </c:pt>
                <c:pt idx="4">
                  <c:v>1951.5458160000001</c:v>
                </c:pt>
                <c:pt idx="5">
                  <c:v>2009.764242</c:v>
                </c:pt>
                <c:pt idx="6">
                  <c:v>2067.9826680000001</c:v>
                </c:pt>
                <c:pt idx="7">
                  <c:v>2126.201094</c:v>
                </c:pt>
                <c:pt idx="8">
                  <c:v>2242.6379460000003</c:v>
                </c:pt>
                <c:pt idx="9">
                  <c:v>2300.8563720000002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173F-4E82-ADC4-AC7D0C1DF37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00296984"/>
        <c:axId val="500294032"/>
      </c:lineChart>
      <c:catAx>
        <c:axId val="50029698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Weight</a:t>
                </a:r>
                <a:r>
                  <a:rPr lang="en-GB" baseline="0"/>
                  <a:t> Transfur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00294032"/>
        <c:crosses val="autoZero"/>
        <c:auto val="1"/>
        <c:lblAlgn val="ctr"/>
        <c:lblOffset val="100"/>
        <c:noMultiLvlLbl val="0"/>
      </c:catAx>
      <c:valAx>
        <c:axId val="5002940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0029698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Verticle</a:t>
            </a:r>
            <a:r>
              <a:rPr lang="en-GB" baseline="0"/>
              <a:t> Load Per Contact Patch During Aero Load Increase 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FL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Sheet1!$E$40:$E$46</c:f>
              <c:numCache>
                <c:formatCode>General</c:formatCode>
                <c:ptCount val="7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30</c:v>
                </c:pt>
              </c:numCache>
            </c:numRef>
          </c:cat>
          <c:val>
            <c:numRef>
              <c:f>Sheet1!$G$40:$G$46</c:f>
              <c:numCache>
                <c:formatCode>General</c:formatCode>
                <c:ptCount val="7"/>
                <c:pt idx="0">
                  <c:v>1476.7149959999997</c:v>
                </c:pt>
                <c:pt idx="1">
                  <c:v>1479.1035149999998</c:v>
                </c:pt>
                <c:pt idx="2">
                  <c:v>1486.2690719999996</c:v>
                </c:pt>
                <c:pt idx="3">
                  <c:v>1498.2116669999998</c:v>
                </c:pt>
                <c:pt idx="4">
                  <c:v>1514.9312999999997</c:v>
                </c:pt>
                <c:pt idx="5">
                  <c:v>1536.4279709999996</c:v>
                </c:pt>
                <c:pt idx="6">
                  <c:v>1562.7016799999997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A1E-446F-8B33-DC47EDF4873A}"/>
            </c:ext>
          </c:extLst>
        </c:ser>
        <c:ser>
          <c:idx val="1"/>
          <c:order val="1"/>
          <c:tx>
            <c:v>FR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Sheet1!$E$40:$E$46</c:f>
              <c:numCache>
                <c:formatCode>General</c:formatCode>
                <c:ptCount val="7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30</c:v>
                </c:pt>
              </c:numCache>
            </c:numRef>
          </c:cat>
          <c:val>
            <c:numRef>
              <c:f>Sheet1!$H$40:$H$46</c:f>
              <c:numCache>
                <c:formatCode>General</c:formatCode>
                <c:ptCount val="7"/>
                <c:pt idx="0">
                  <c:v>1418.8046039999997</c:v>
                </c:pt>
                <c:pt idx="1">
                  <c:v>1421.1931229999998</c:v>
                </c:pt>
                <c:pt idx="2">
                  <c:v>1428.3586799999996</c:v>
                </c:pt>
                <c:pt idx="3">
                  <c:v>1440.3012749999998</c:v>
                </c:pt>
                <c:pt idx="4">
                  <c:v>1457.0209079999997</c:v>
                </c:pt>
                <c:pt idx="5">
                  <c:v>1478.5175789999996</c:v>
                </c:pt>
                <c:pt idx="6">
                  <c:v>1504.7912879999997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A1E-446F-8B33-DC47EDF4873A}"/>
            </c:ext>
          </c:extLst>
        </c:ser>
        <c:ser>
          <c:idx val="2"/>
          <c:order val="2"/>
          <c:tx>
            <c:v>RL</c:v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Sheet1!$E$40:$E$46</c:f>
              <c:numCache>
                <c:formatCode>General</c:formatCode>
                <c:ptCount val="7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30</c:v>
                </c:pt>
              </c:numCache>
            </c:numRef>
          </c:cat>
          <c:val>
            <c:numRef>
              <c:f>Sheet1!$I$40:$I$46</c:f>
              <c:numCache>
                <c:formatCode>General</c:formatCode>
                <c:ptCount val="7"/>
                <c:pt idx="0">
                  <c:v>1665.231804</c:v>
                </c:pt>
                <c:pt idx="1">
                  <c:v>1668.5302349999999</c:v>
                </c:pt>
                <c:pt idx="2">
                  <c:v>1678.425528</c:v>
                </c:pt>
                <c:pt idx="3">
                  <c:v>1694.9176830000001</c:v>
                </c:pt>
                <c:pt idx="4">
                  <c:v>1718.0066999999999</c:v>
                </c:pt>
                <c:pt idx="5">
                  <c:v>1747.692579</c:v>
                </c:pt>
                <c:pt idx="6">
                  <c:v>1783.97532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A1E-446F-8B33-DC47EDF4873A}"/>
            </c:ext>
          </c:extLst>
        </c:ser>
        <c:ser>
          <c:idx val="3"/>
          <c:order val="3"/>
          <c:tx>
            <c:v>RR</c:v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numRef>
              <c:f>Sheet1!$E$40:$E$46</c:f>
              <c:numCache>
                <c:formatCode>General</c:formatCode>
                <c:ptCount val="7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30</c:v>
                </c:pt>
              </c:numCache>
            </c:numRef>
          </c:cat>
          <c:val>
            <c:numRef>
              <c:f>Sheet1!$J$40:$J$46</c:f>
              <c:numCache>
                <c:formatCode>General</c:formatCode>
                <c:ptCount val="7"/>
                <c:pt idx="0">
                  <c:v>1599.928596</c:v>
                </c:pt>
                <c:pt idx="1">
                  <c:v>1603.2270269999999</c:v>
                </c:pt>
                <c:pt idx="2">
                  <c:v>1613.1223199999999</c:v>
                </c:pt>
                <c:pt idx="3">
                  <c:v>1629.6144749999999</c:v>
                </c:pt>
                <c:pt idx="4">
                  <c:v>1652.7034919999999</c:v>
                </c:pt>
                <c:pt idx="5">
                  <c:v>1682.389371</c:v>
                </c:pt>
                <c:pt idx="6">
                  <c:v>1718.672112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8A1E-446F-8B33-DC47EDF4873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00294688"/>
        <c:axId val="500295016"/>
      </c:lineChart>
      <c:catAx>
        <c:axId val="50029468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Speed</a:t>
                </a:r>
                <a:r>
                  <a:rPr lang="en-GB" baseline="0"/>
                  <a:t> m/s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00295016"/>
        <c:crosses val="autoZero"/>
        <c:auto val="1"/>
        <c:lblAlgn val="ctr"/>
        <c:lblOffset val="100"/>
        <c:noMultiLvlLbl val="0"/>
      </c:catAx>
      <c:valAx>
        <c:axId val="5002950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load</a:t>
                </a:r>
                <a:r>
                  <a:rPr lang="en-GB" baseline="0"/>
                  <a:t> (N)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002946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685534</xdr:colOff>
      <xdr:row>8</xdr:row>
      <xdr:rowOff>23613</xdr:rowOff>
    </xdr:from>
    <xdr:to>
      <xdr:col>17</xdr:col>
      <xdr:colOff>454787</xdr:colOff>
      <xdr:row>22</xdr:row>
      <xdr:rowOff>137376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3DF1FB0B-E859-4034-8662-B5A44FC7D25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752609</xdr:colOff>
      <xdr:row>23</xdr:row>
      <xdr:rowOff>157766</xdr:rowOff>
    </xdr:from>
    <xdr:to>
      <xdr:col>17</xdr:col>
      <xdr:colOff>521862</xdr:colOff>
      <xdr:row>38</xdr:row>
      <xdr:rowOff>83713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6C145178-D099-47ED-87FF-AD1C5DA720A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10</xdr:col>
      <xdr:colOff>618454</xdr:colOff>
      <xdr:row>38</xdr:row>
      <xdr:rowOff>184597</xdr:rowOff>
    </xdr:from>
    <xdr:to>
      <xdr:col>17</xdr:col>
      <xdr:colOff>387707</xdr:colOff>
      <xdr:row>53</xdr:row>
      <xdr:rowOff>110543</xdr:rowOff>
    </xdr:to>
    <xdr:graphicFrame macro="">
      <xdr:nvGraphicFramePr>
        <xdr:cNvPr id="11" name="Chart 10">
          <a:extLst>
            <a:ext uri="{FF2B5EF4-FFF2-40B4-BE49-F238E27FC236}">
              <a16:creationId xmlns:a16="http://schemas.microsoft.com/office/drawing/2014/main" id="{86EA90B5-9469-4852-A3C3-499F4685E9F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0FC7A2-8CF1-4596-A394-AF67542B7012}">
  <dimension ref="B3:L46"/>
  <sheetViews>
    <sheetView tabSelected="1" topLeftCell="D1" zoomScale="84" zoomScaleNormal="84" workbookViewId="0">
      <selection activeCell="G52" sqref="G52"/>
    </sheetView>
  </sheetViews>
  <sheetFormatPr defaultRowHeight="15" x14ac:dyDescent="0.25"/>
  <cols>
    <col min="2" max="2" width="14.28515625" bestFit="1" customWidth="1"/>
    <col min="3" max="3" width="13.42578125" bestFit="1" customWidth="1"/>
    <col min="4" max="4" width="24.140625" bestFit="1" customWidth="1"/>
    <col min="5" max="5" width="30.7109375" bestFit="1" customWidth="1"/>
    <col min="6" max="6" width="29.85546875" bestFit="1" customWidth="1"/>
    <col min="7" max="7" width="11" bestFit="1" customWidth="1"/>
    <col min="9" max="9" width="13.5703125" customWidth="1"/>
    <col min="10" max="10" width="13.85546875" customWidth="1"/>
    <col min="11" max="11" width="15" bestFit="1" customWidth="1"/>
    <col min="12" max="12" width="11.5703125" bestFit="1" customWidth="1"/>
  </cols>
  <sheetData>
    <row r="3" spans="2:12" x14ac:dyDescent="0.25">
      <c r="B3" t="s">
        <v>0</v>
      </c>
      <c r="C3" t="s">
        <v>1</v>
      </c>
      <c r="D3" t="s">
        <v>2</v>
      </c>
      <c r="E3" t="s">
        <v>3</v>
      </c>
      <c r="F3" t="s">
        <v>4</v>
      </c>
      <c r="G3" t="s">
        <v>5</v>
      </c>
      <c r="H3" t="s">
        <v>6</v>
      </c>
      <c r="I3" t="s">
        <v>7</v>
      </c>
      <c r="J3" t="s">
        <v>8</v>
      </c>
      <c r="K3" t="s">
        <v>9</v>
      </c>
      <c r="L3" t="s">
        <v>10</v>
      </c>
    </row>
    <row r="4" spans="2:12" x14ac:dyDescent="0.25">
      <c r="B4">
        <v>628</v>
      </c>
      <c r="C4">
        <v>2.8</v>
      </c>
      <c r="D4">
        <v>0.36</v>
      </c>
      <c r="E4" s="1">
        <v>0.47</v>
      </c>
      <c r="F4" s="1">
        <v>0.51</v>
      </c>
      <c r="G4">
        <v>-0.62</v>
      </c>
      <c r="H4">
        <v>1.2</v>
      </c>
      <c r="I4">
        <v>1.2230000000000001</v>
      </c>
      <c r="J4">
        <v>42</v>
      </c>
      <c r="K4">
        <v>1.62</v>
      </c>
      <c r="L4">
        <v>1.5</v>
      </c>
    </row>
    <row r="5" spans="2:12" x14ac:dyDescent="0.25">
      <c r="E5" s="1">
        <v>0.53</v>
      </c>
    </row>
    <row r="7" spans="2:12" x14ac:dyDescent="0.25">
      <c r="B7" t="s">
        <v>15</v>
      </c>
      <c r="D7" t="s">
        <v>16</v>
      </c>
    </row>
    <row r="8" spans="2:12" x14ac:dyDescent="0.25">
      <c r="B8" t="s">
        <v>12</v>
      </c>
      <c r="C8">
        <f>$B$4*($E$4/100)*51*9.81</f>
        <v>1476.7149959999997</v>
      </c>
      <c r="D8">
        <f>$G$4*1/2*$I$4*30^2*$H$4</f>
        <v>-409.46040000000005</v>
      </c>
    </row>
    <row r="9" spans="2:12" x14ac:dyDescent="0.25">
      <c r="B9" t="s">
        <v>11</v>
      </c>
      <c r="C9">
        <f>$B$4*($E$4/100)*49*9.81</f>
        <v>1418.8046039999997</v>
      </c>
    </row>
    <row r="10" spans="2:12" x14ac:dyDescent="0.25">
      <c r="B10" t="s">
        <v>14</v>
      </c>
      <c r="C10">
        <f>$B$4*($E$5/100)*51*9.81</f>
        <v>1665.231804</v>
      </c>
    </row>
    <row r="11" spans="2:12" x14ac:dyDescent="0.25">
      <c r="B11" t="s">
        <v>13</v>
      </c>
      <c r="C11">
        <f>$B$4*($E$5/100)*49*9.81</f>
        <v>1599.928596</v>
      </c>
    </row>
    <row r="15" spans="2:12" x14ac:dyDescent="0.25">
      <c r="E15" t="s">
        <v>18</v>
      </c>
      <c r="F15" t="s">
        <v>17</v>
      </c>
      <c r="G15" t="s">
        <v>12</v>
      </c>
      <c r="H15" t="s">
        <v>11</v>
      </c>
      <c r="I15" t="s">
        <v>14</v>
      </c>
      <c r="J15" t="s">
        <v>13</v>
      </c>
    </row>
    <row r="16" spans="2:12" x14ac:dyDescent="0.25">
      <c r="E16">
        <v>0</v>
      </c>
      <c r="F16">
        <f t="shared" ref="F16:F25" si="0">628*(E16*9.81)*0.36/1.62</f>
        <v>0</v>
      </c>
      <c r="G16">
        <f>$C$8+(F16*0.51)-(($D$8/2)*0.42)</f>
        <v>1562.7016799999997</v>
      </c>
      <c r="H16">
        <f>$C$9+(F16*0.49)-(($D$8/2)*0.42)</f>
        <v>1504.7912879999997</v>
      </c>
      <c r="I16">
        <f>$C$10+(F16*0.51)-(($D$8/2)*0.58)</f>
        <v>1783.97532</v>
      </c>
      <c r="J16">
        <f>$C$11+(F16*0.51)-(($D$8/2)*0.42)</f>
        <v>1685.9152799999999</v>
      </c>
    </row>
    <row r="17" spans="5:10" x14ac:dyDescent="0.25">
      <c r="E17">
        <v>0.15</v>
      </c>
      <c r="F17">
        <f t="shared" si="0"/>
        <v>205.35599999999997</v>
      </c>
      <c r="G17">
        <f t="shared" ref="G17:G25" si="1">$C$8+(F17*0.51)-(($D$8/2)*0.42)</f>
        <v>1667.4332399999996</v>
      </c>
      <c r="H17">
        <f>$C$9+(F17*0.49)-(($D$8/2)*0.42)</f>
        <v>1605.4157279999997</v>
      </c>
      <c r="I17">
        <f>$C$10+(F17*0.51)-(($D$8/2)*0.58)</f>
        <v>1888.70688</v>
      </c>
      <c r="J17">
        <f>$C$11+(F17*0.51)-(($D$8/2)*0.42)</f>
        <v>1790.6468399999999</v>
      </c>
    </row>
    <row r="18" spans="5:10" x14ac:dyDescent="0.25">
      <c r="E18">
        <v>0.3</v>
      </c>
      <c r="F18">
        <f t="shared" si="0"/>
        <v>410.71199999999993</v>
      </c>
      <c r="G18">
        <f t="shared" si="1"/>
        <v>1772.1647999999996</v>
      </c>
      <c r="H18">
        <f t="shared" ref="H16:H25" si="2">$C$9+(F18*0.49)-(($D$8/2)*0.42)</f>
        <v>1706.0401679999995</v>
      </c>
      <c r="I18">
        <f>$C$10+(F18*0.51)-(($D$8/2)*0.58)</f>
        <v>1993.4384399999999</v>
      </c>
      <c r="J18">
        <f>$C$11+(F18*0.51)-(($D$8/2)*0.42)</f>
        <v>1895.3783999999998</v>
      </c>
    </row>
    <row r="19" spans="5:10" x14ac:dyDescent="0.25">
      <c r="E19">
        <v>0.45</v>
      </c>
      <c r="F19">
        <f t="shared" si="0"/>
        <v>616.06799999999998</v>
      </c>
      <c r="G19">
        <f t="shared" si="1"/>
        <v>1876.8963599999997</v>
      </c>
      <c r="H19">
        <f t="shared" si="2"/>
        <v>1806.6646079999996</v>
      </c>
      <c r="I19">
        <f>$C$10+(F19*0.51)-(($D$8/2)*0.58)</f>
        <v>2098.17</v>
      </c>
      <c r="J19">
        <f>$C$11+(F19*0.51)-(($D$8/2)*0.42)</f>
        <v>2000.10996</v>
      </c>
    </row>
    <row r="20" spans="5:10" x14ac:dyDescent="0.25">
      <c r="E20">
        <v>0.6</v>
      </c>
      <c r="F20">
        <f t="shared" si="0"/>
        <v>821.42399999999986</v>
      </c>
      <c r="G20">
        <f t="shared" si="1"/>
        <v>1981.6279199999997</v>
      </c>
      <c r="H20">
        <f t="shared" si="2"/>
        <v>1907.2890479999996</v>
      </c>
      <c r="I20">
        <f>$C$10+(F20*0.51)-(($D$8/2)*0.58)</f>
        <v>2202.9015599999998</v>
      </c>
      <c r="J20">
        <f>$C$11+(F20*0.51)-(($D$8/2)*0.42)</f>
        <v>2104.8415199999999</v>
      </c>
    </row>
    <row r="21" spans="5:10" x14ac:dyDescent="0.25">
      <c r="E21">
        <v>0.75</v>
      </c>
      <c r="F21">
        <f t="shared" si="0"/>
        <v>1026.78</v>
      </c>
      <c r="G21">
        <f t="shared" si="1"/>
        <v>2086.3594799999996</v>
      </c>
      <c r="H21">
        <f t="shared" si="2"/>
        <v>2007.9134879999997</v>
      </c>
      <c r="I21">
        <f>$C$10+(F21*0.51)-(($D$8/2)*0.58)</f>
        <v>2307.63312</v>
      </c>
      <c r="J21">
        <f>$C$11+(F21*0.51)-(($D$8/2)*0.42)</f>
        <v>2209.5730799999997</v>
      </c>
    </row>
    <row r="22" spans="5:10" x14ac:dyDescent="0.25">
      <c r="E22">
        <v>0.9</v>
      </c>
      <c r="F22">
        <f t="shared" si="0"/>
        <v>1232.136</v>
      </c>
      <c r="G22">
        <f t="shared" si="1"/>
        <v>2191.0910399999998</v>
      </c>
      <c r="H22">
        <f t="shared" si="2"/>
        <v>2108.5379279999997</v>
      </c>
      <c r="I22">
        <f>$C$10+(F22*0.51)-(($D$8/2)*0.58)</f>
        <v>2412.3646800000001</v>
      </c>
      <c r="J22">
        <f>$C$11+(F22*0.51)-(($D$8/2)*0.42)</f>
        <v>2314.3046399999998</v>
      </c>
    </row>
    <row r="23" spans="5:10" x14ac:dyDescent="0.25">
      <c r="E23">
        <v>1.05</v>
      </c>
      <c r="F23">
        <f t="shared" si="0"/>
        <v>1437.4920000000002</v>
      </c>
      <c r="G23">
        <f t="shared" si="1"/>
        <v>2295.8226</v>
      </c>
      <c r="H23">
        <f t="shared" si="2"/>
        <v>2209.1623679999998</v>
      </c>
      <c r="I23">
        <f>$C$10+(F23*0.51)-(($D$8/2)*0.58)</f>
        <v>2517.0962400000003</v>
      </c>
      <c r="J23">
        <f>$C$11+(F23*0.51)-(($D$8/2)*0.42)</f>
        <v>2419.0362</v>
      </c>
    </row>
    <row r="24" spans="5:10" x14ac:dyDescent="0.25">
      <c r="E24">
        <v>1.35</v>
      </c>
      <c r="F24">
        <f t="shared" si="0"/>
        <v>1848.204</v>
      </c>
      <c r="G24">
        <f t="shared" si="1"/>
        <v>2505.2857199999994</v>
      </c>
      <c r="H24">
        <f t="shared" si="2"/>
        <v>2410.4112479999999</v>
      </c>
      <c r="I24">
        <f>$C$10+(F24*0.51)-(($D$8/2)*0.58)</f>
        <v>2726.5593599999997</v>
      </c>
      <c r="J24">
        <f>$C$11+(F24*0.51)-(($D$8/2)*0.42)</f>
        <v>2628.4993199999999</v>
      </c>
    </row>
    <row r="25" spans="5:10" x14ac:dyDescent="0.25">
      <c r="E25">
        <v>1.5</v>
      </c>
      <c r="F25">
        <f t="shared" si="0"/>
        <v>2053.56</v>
      </c>
      <c r="G25">
        <f t="shared" si="1"/>
        <v>2610.0172799999996</v>
      </c>
      <c r="H25">
        <f t="shared" si="2"/>
        <v>2511.0356879999995</v>
      </c>
      <c r="I25">
        <f>$C$10+(F25*0.51)-(($D$8/2)*0.58)</f>
        <v>2831.2909199999999</v>
      </c>
      <c r="J25">
        <f>$C$11+(F25*0.51)-(($D$8/2)*0.42)</f>
        <v>2733.2308799999996</v>
      </c>
    </row>
    <row r="27" spans="5:10" x14ac:dyDescent="0.25">
      <c r="E27" t="s">
        <v>19</v>
      </c>
      <c r="F27" t="s">
        <v>20</v>
      </c>
      <c r="G27" t="s">
        <v>12</v>
      </c>
      <c r="H27" t="s">
        <v>11</v>
      </c>
      <c r="I27" t="s">
        <v>14</v>
      </c>
      <c r="J27" t="s">
        <v>13</v>
      </c>
    </row>
    <row r="28" spans="5:10" x14ac:dyDescent="0.25">
      <c r="E28">
        <v>0</v>
      </c>
      <c r="F28">
        <f>628*(E28*9.81)*0.36/2.8</f>
        <v>0</v>
      </c>
      <c r="G28">
        <f>$C$8+(F28*0.51)-(($D$8/2)*0.42)</f>
        <v>1562.7016799999997</v>
      </c>
      <c r="H28">
        <f>$C$9+(F28*0.49)-(($D$8/2)*0.42)</f>
        <v>1504.7912879999997</v>
      </c>
      <c r="I28">
        <f>$C$10+(F28*0.51)-(($D$8/2)*0.58)</f>
        <v>1783.97532</v>
      </c>
      <c r="J28">
        <f>$C$11+(F28*0.49)-(($D$8/2)*0.58)</f>
        <v>1718.672112</v>
      </c>
    </row>
    <row r="29" spans="5:10" x14ac:dyDescent="0.25">
      <c r="E29">
        <v>0.15</v>
      </c>
      <c r="F29">
        <f>628*(E29*9.81)*0.36/2.8</f>
        <v>118.81311428571429</v>
      </c>
      <c r="G29">
        <f>$C$8+(F29*0.51)-(($D$8/2)*0.42)</f>
        <v>1623.2963682857139</v>
      </c>
      <c r="H29">
        <f>$C$9+(F29*0.49)-(($D$8/2)*0.42)</f>
        <v>1563.0097139999996</v>
      </c>
      <c r="I29">
        <f>$C$10+(F29*0.51)-(($D$8/2)*0.58)</f>
        <v>1844.5700082857143</v>
      </c>
      <c r="J29">
        <f>$C$11+(F29*0.49)-(($D$8/2)*0.58)</f>
        <v>1776.8905379999999</v>
      </c>
    </row>
    <row r="30" spans="5:10" x14ac:dyDescent="0.25">
      <c r="E30">
        <v>0.3</v>
      </c>
      <c r="F30">
        <f>628*(E30*9.81)*0.36/2.8</f>
        <v>237.62622857142858</v>
      </c>
      <c r="G30">
        <f>$C$8+(F30*0.51)-(($D$8/2)*0.42)</f>
        <v>1683.8910565714282</v>
      </c>
      <c r="H30">
        <f>$C$9+(F30*0.49)-(($D$8/2)*0.42)</f>
        <v>1621.2281399999997</v>
      </c>
      <c r="I30">
        <f>$C$10+(F30*0.51)-(($D$8/2)*0.58)</f>
        <v>1905.1646965714285</v>
      </c>
      <c r="J30">
        <f>$C$11+(F30*0.49)-(($D$8/2)*0.58)</f>
        <v>1835.108964</v>
      </c>
    </row>
    <row r="31" spans="5:10" x14ac:dyDescent="0.25">
      <c r="E31">
        <v>0.45</v>
      </c>
      <c r="F31">
        <f>628*(E31*9.81)*0.36/2.8</f>
        <v>356.43934285714289</v>
      </c>
      <c r="G31">
        <f>$C$8+(F31*0.51)-(($D$8/2)*0.42)</f>
        <v>1744.4857448571424</v>
      </c>
      <c r="H31">
        <f>$C$9+(F31*0.49)-(($D$8/2)*0.42)</f>
        <v>1679.4465659999996</v>
      </c>
      <c r="I31">
        <f>$C$10+(F31*0.51)-(($D$8/2)*0.58)</f>
        <v>1965.7593848571428</v>
      </c>
      <c r="J31">
        <f>$C$11+(F31*0.49)-(($D$8/2)*0.58)</f>
        <v>1893.3273899999999</v>
      </c>
    </row>
    <row r="32" spans="5:10" x14ac:dyDescent="0.25">
      <c r="E32">
        <v>0.6</v>
      </c>
      <c r="F32">
        <f>628*(E32*9.81)*0.36/2.8</f>
        <v>475.25245714285717</v>
      </c>
      <c r="G32">
        <f>$C$8+(F32*0.51)-(($D$8/2)*0.42)</f>
        <v>1805.0804331428569</v>
      </c>
      <c r="H32">
        <f>$C$9+(F32*0.49)-(($D$8/2)*0.42)</f>
        <v>1737.6649919999998</v>
      </c>
      <c r="I32">
        <f>$C$10+(F32*0.51)-(($D$8/2)*0.58)</f>
        <v>2026.3540731428573</v>
      </c>
      <c r="J32">
        <f>$C$11+(F32*0.49)-(($D$8/2)*0.58)</f>
        <v>1951.5458160000001</v>
      </c>
    </row>
    <row r="33" spans="5:10" x14ac:dyDescent="0.25">
      <c r="E33">
        <v>0.75</v>
      </c>
      <c r="F33">
        <f>628*(E33*9.81)*0.36/2.8</f>
        <v>594.0655714285715</v>
      </c>
      <c r="G33">
        <f>$C$8+(F33*0.51)-(($D$8/2)*0.42)</f>
        <v>1865.6751214285712</v>
      </c>
      <c r="H33">
        <f>$C$9+(F33*0.49)-(($D$8/2)*0.42)</f>
        <v>1795.8834179999997</v>
      </c>
      <c r="I33">
        <f>$C$10+(F33*0.51)-(($D$8/2)*0.58)</f>
        <v>2086.9487614285717</v>
      </c>
      <c r="J33">
        <f>$C$11+(F33*0.49)-(($D$8/2)*0.58)</f>
        <v>2009.764242</v>
      </c>
    </row>
    <row r="34" spans="5:10" x14ac:dyDescent="0.25">
      <c r="E34">
        <v>0.9</v>
      </c>
      <c r="F34">
        <f>628*(E34*9.81)*0.36/2.8</f>
        <v>712.87868571428578</v>
      </c>
      <c r="G34">
        <f>$C$8+(F34*0.51)-(($D$8/2)*0.42)</f>
        <v>1926.2698097142854</v>
      </c>
      <c r="H34">
        <f>$C$9+(F34*0.49)-(($D$8/2)*0.42)</f>
        <v>1854.1018439999998</v>
      </c>
      <c r="I34">
        <f>$C$10+(F34*0.51)-(($D$8/2)*0.58)</f>
        <v>2147.543449714286</v>
      </c>
      <c r="J34">
        <f>$C$11+(F34*0.49)-(($D$8/2)*0.58)</f>
        <v>2067.9826680000001</v>
      </c>
    </row>
    <row r="35" spans="5:10" x14ac:dyDescent="0.25">
      <c r="E35">
        <v>1.05</v>
      </c>
      <c r="F35">
        <f>628*(E35*9.81)*0.36/2.8</f>
        <v>831.69180000000017</v>
      </c>
      <c r="G35">
        <f>$C$8+(F35*0.51)-(($D$8/2)*0.42)</f>
        <v>1986.8644979999997</v>
      </c>
      <c r="H35">
        <f>$C$9+(F35*0.49)-(($D$8/2)*0.42)</f>
        <v>1912.3202699999997</v>
      </c>
      <c r="I35">
        <f>$C$10+(F35*0.51)-(($D$8/2)*0.58)</f>
        <v>2208.1381380000003</v>
      </c>
      <c r="J35">
        <f>$C$11+(F35*0.49)-(($D$8/2)*0.58)</f>
        <v>2126.201094</v>
      </c>
    </row>
    <row r="36" spans="5:10" x14ac:dyDescent="0.25">
      <c r="E36">
        <v>1.35</v>
      </c>
      <c r="F36">
        <f>628*(E36*9.81)*0.36/2.8</f>
        <v>1069.3180285714288</v>
      </c>
      <c r="G36">
        <f>$C$8+(F36*0.51)-(($D$8/2)*0.42)</f>
        <v>2108.0538745714284</v>
      </c>
      <c r="H36">
        <f>$C$9+(F36*0.49)-(($D$8/2)*0.42)</f>
        <v>2028.7571219999998</v>
      </c>
      <c r="I36">
        <f>$C$10+(F36*0.51)-(($D$8/2)*0.58)</f>
        <v>2329.3275145714288</v>
      </c>
      <c r="J36">
        <f>$C$11+(F36*0.49)-(($D$8/2)*0.58)</f>
        <v>2242.6379460000003</v>
      </c>
    </row>
    <row r="37" spans="5:10" x14ac:dyDescent="0.25">
      <c r="E37">
        <v>1.5</v>
      </c>
      <c r="F37">
        <f>628*(E37*9.81)*0.36/2.8</f>
        <v>1188.131142857143</v>
      </c>
      <c r="G37">
        <f>$C$8+(F37*0.51)-(($D$8/2)*0.42)</f>
        <v>2168.6485628571427</v>
      </c>
      <c r="H37">
        <f>$C$9+(F37*0.49)-(($D$8/2)*0.42)</f>
        <v>2086.9755479999999</v>
      </c>
      <c r="I37">
        <f>$C$10+(F37*0.51)-(($D$8/2)*0.58)</f>
        <v>2389.922202857143</v>
      </c>
      <c r="J37">
        <f>$C$11+(F37*0.49)-(($D$8/2)*0.58)</f>
        <v>2300.8563720000002</v>
      </c>
    </row>
    <row r="39" spans="5:10" x14ac:dyDescent="0.25">
      <c r="E39" t="s">
        <v>21</v>
      </c>
      <c r="F39" t="s">
        <v>16</v>
      </c>
      <c r="G39" t="s">
        <v>12</v>
      </c>
      <c r="H39" t="s">
        <v>11</v>
      </c>
      <c r="I39" t="s">
        <v>14</v>
      </c>
      <c r="J39" t="s">
        <v>13</v>
      </c>
    </row>
    <row r="40" spans="5:10" x14ac:dyDescent="0.25">
      <c r="E40">
        <v>0</v>
      </c>
      <c r="F40">
        <f>$G$4*1/2*$I$4*E40^2*$H$4</f>
        <v>0</v>
      </c>
      <c r="G40">
        <f>$C$8+(F16*0.51)-((F40/2)*0.42)</f>
        <v>1476.7149959999997</v>
      </c>
      <c r="H40">
        <f>$C$9+(F28*0.49)-((F40/2)*0.42)</f>
        <v>1418.8046039999997</v>
      </c>
      <c r="I40">
        <f>$C$10+(F16*0.51)-((F40/2)*0.58)</f>
        <v>1665.231804</v>
      </c>
      <c r="J40">
        <f>$C$11+(F16*0.49)-((F40/2)*0.58)</f>
        <v>1599.928596</v>
      </c>
    </row>
    <row r="41" spans="5:10" x14ac:dyDescent="0.25">
      <c r="E41">
        <v>5</v>
      </c>
      <c r="F41">
        <f>$G$4*1/2*$I$4*E41^2*$H$4</f>
        <v>-11.373900000000001</v>
      </c>
      <c r="G41">
        <f>$C$8+(F16*0.51)-((F41/2)*0.42)</f>
        <v>1479.1035149999998</v>
      </c>
      <c r="H41">
        <f>$C$9+(F28*0.49)-((F41/2)*0.42)</f>
        <v>1421.1931229999998</v>
      </c>
      <c r="I41">
        <f>$C$10+(F16*0.51)-((F41/2)*0.58)</f>
        <v>1668.5302349999999</v>
      </c>
      <c r="J41">
        <f>$C$11+(F16*0.49)-((F41/2)*0.58)</f>
        <v>1603.2270269999999</v>
      </c>
    </row>
    <row r="42" spans="5:10" x14ac:dyDescent="0.25">
      <c r="E42">
        <v>10</v>
      </c>
      <c r="F42">
        <f>$G$4*1/2*$I$4*E42^2*$H$4</f>
        <v>-45.495600000000003</v>
      </c>
      <c r="G42">
        <f>$C$8+(F16*0.51)-((F42/2)*0.42)</f>
        <v>1486.2690719999996</v>
      </c>
      <c r="H42">
        <f>$C$9+(F28*0.49)-((F42/2)*0.42)</f>
        <v>1428.3586799999996</v>
      </c>
      <c r="I42">
        <f>$C$10+(F16*0.51)-((F42/2)*0.58)</f>
        <v>1678.425528</v>
      </c>
      <c r="J42">
        <f>$C$11+(F16*0.49)-((F42/2)*0.58)</f>
        <v>1613.1223199999999</v>
      </c>
    </row>
    <row r="43" spans="5:10" x14ac:dyDescent="0.25">
      <c r="E43">
        <v>15</v>
      </c>
      <c r="F43">
        <f>$G$4*1/2*$I$4*E43^2*$H$4</f>
        <v>-102.36510000000001</v>
      </c>
      <c r="G43">
        <f>$C$8+(F16*0.51)-((F43/2)*0.42)</f>
        <v>1498.2116669999998</v>
      </c>
      <c r="H43">
        <f>$C$9+(F28*0.49)-((F43/2)*0.42)</f>
        <v>1440.3012749999998</v>
      </c>
      <c r="I43">
        <f>$C$10+(F16*0.51)-((F43/2)*0.58)</f>
        <v>1694.9176830000001</v>
      </c>
      <c r="J43">
        <f>$C$11+(F16*0.49)-((F43/2)*0.58)</f>
        <v>1629.6144749999999</v>
      </c>
    </row>
    <row r="44" spans="5:10" x14ac:dyDescent="0.25">
      <c r="E44">
        <v>20</v>
      </c>
      <c r="F44">
        <f>$G$4*1/2*$I$4*E44^2*$H$4</f>
        <v>-181.98240000000001</v>
      </c>
      <c r="G44">
        <f>$C$8+(F16*0.51)-((F44/2)*0.42)</f>
        <v>1514.9312999999997</v>
      </c>
      <c r="H44">
        <f>$C$9+(F28*0.49)-((F44/2)*0.42)</f>
        <v>1457.0209079999997</v>
      </c>
      <c r="I44">
        <f>$C$10+(F16*0.51)-((F44/2)*0.58)</f>
        <v>1718.0066999999999</v>
      </c>
      <c r="J44">
        <f>$C$11+(F16*0.49)-((F44/2)*0.58)</f>
        <v>1652.7034919999999</v>
      </c>
    </row>
    <row r="45" spans="5:10" x14ac:dyDescent="0.25">
      <c r="E45">
        <v>25</v>
      </c>
      <c r="F45">
        <f>$G$4*1/2*$I$4*E45^2*$H$4</f>
        <v>-284.34750000000003</v>
      </c>
      <c r="G45">
        <f>$C$8+(F16*0.51)-((F45/2)*0.42)</f>
        <v>1536.4279709999996</v>
      </c>
      <c r="H45">
        <f>$C$9+(F28*0.49)-((F45/2)*0.42)</f>
        <v>1478.5175789999996</v>
      </c>
      <c r="I45">
        <f>$C$10+(F16*0.51)-((F45/2)*0.58)</f>
        <v>1747.692579</v>
      </c>
      <c r="J45">
        <f>$C$11+(F16*0.49)-((F45/2)*0.58)</f>
        <v>1682.389371</v>
      </c>
    </row>
    <row r="46" spans="5:10" x14ac:dyDescent="0.25">
      <c r="E46">
        <v>30</v>
      </c>
      <c r="F46">
        <f>$G$4*1/2*$I$4*E46^2*$H$4</f>
        <v>-409.46040000000005</v>
      </c>
      <c r="G46">
        <f>$C$8+(F16*0.51)-((F46/2)*0.42)</f>
        <v>1562.7016799999997</v>
      </c>
      <c r="H46">
        <f>$C$9+(F28*0.49)-((F46/2)*0.42)</f>
        <v>1504.7912879999997</v>
      </c>
      <c r="I46">
        <f>$C$10+(F16*0.51)-((F46/2)*0.58)</f>
        <v>1783.97532</v>
      </c>
      <c r="J46">
        <f>$C$11+(F16*0.49)-((F46/2)*0.58)</f>
        <v>1718.672112</v>
      </c>
    </row>
  </sheetData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Angus Rankin</dc:creator>
  <cp:lastModifiedBy>Angus Rankin</cp:lastModifiedBy>
  <dcterms:created xsi:type="dcterms:W3CDTF">2020-03-21T14:34:38Z</dcterms:created>
  <dcterms:modified xsi:type="dcterms:W3CDTF">2020-03-23T00:35:55Z</dcterms:modified>
</cp:coreProperties>
</file>