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OneDrive\Desktop\"/>
    </mc:Choice>
  </mc:AlternateContent>
  <xr:revisionPtr revIDLastSave="0" documentId="13_ncr:1_{E8B23F41-24C7-4B48-9C5D-DA87DA019FCD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Assumptions" sheetId="1" r:id="rId1"/>
    <sheet name="Cash_Flows" sheetId="2" r:id="rId2"/>
    <sheet name="Project_Appraisal" sheetId="3" r:id="rId3"/>
    <sheet name="Capital_Rationing" sheetId="4" r:id="rId4"/>
    <sheet name="Summary_Recommendation" sheetId="5" r:id="rId5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" i="5" l="1"/>
  <c r="B5" i="5"/>
  <c r="B16" i="4"/>
  <c r="D16" i="4" s="1"/>
  <c r="B9" i="4"/>
  <c r="B4" i="4"/>
  <c r="O17" i="3"/>
  <c r="D10" i="5" s="1"/>
  <c r="I17" i="3"/>
  <c r="C10" i="5" s="1"/>
  <c r="C17" i="3"/>
  <c r="B10" i="5" s="1"/>
  <c r="I16" i="3"/>
  <c r="D9" i="4" s="1"/>
  <c r="C16" i="3"/>
  <c r="B9" i="5" s="1"/>
  <c r="P11" i="3"/>
  <c r="O11" i="3"/>
  <c r="Q11" i="3" s="1"/>
  <c r="J11" i="3"/>
  <c r="I11" i="3"/>
  <c r="K11" i="3" s="1"/>
  <c r="D11" i="3"/>
  <c r="C11" i="3"/>
  <c r="E11" i="3" s="1"/>
  <c r="P10" i="3"/>
  <c r="O10" i="3"/>
  <c r="Q10" i="3" s="1"/>
  <c r="J10" i="3"/>
  <c r="I10" i="3"/>
  <c r="K10" i="3" s="1"/>
  <c r="D10" i="3"/>
  <c r="C10" i="3"/>
  <c r="E10" i="3" s="1"/>
  <c r="P9" i="3"/>
  <c r="O9" i="3"/>
  <c r="Q9" i="3" s="1"/>
  <c r="J9" i="3"/>
  <c r="I9" i="3"/>
  <c r="K9" i="3" s="1"/>
  <c r="D9" i="3"/>
  <c r="C9" i="3"/>
  <c r="E9" i="3" s="1"/>
  <c r="P8" i="3"/>
  <c r="O8" i="3"/>
  <c r="Q8" i="3" s="1"/>
  <c r="J8" i="3"/>
  <c r="I8" i="3"/>
  <c r="K8" i="3" s="1"/>
  <c r="D8" i="3"/>
  <c r="C8" i="3"/>
  <c r="E8" i="3" s="1"/>
  <c r="P7" i="3"/>
  <c r="O7" i="3"/>
  <c r="O14" i="3" s="1"/>
  <c r="D7" i="5" s="1"/>
  <c r="J7" i="3"/>
  <c r="I7" i="3"/>
  <c r="K7" i="3" s="1"/>
  <c r="D7" i="3"/>
  <c r="C7" i="3"/>
  <c r="C14" i="3" s="1"/>
  <c r="B7" i="5" s="1"/>
  <c r="P6" i="3"/>
  <c r="O6" i="3"/>
  <c r="D5" i="5" s="1"/>
  <c r="J6" i="3"/>
  <c r="I6" i="3"/>
  <c r="I15" i="3" s="1"/>
  <c r="D6" i="3"/>
  <c r="C6" i="3"/>
  <c r="B8" i="4" s="1"/>
  <c r="D11" i="2"/>
  <c r="C11" i="2"/>
  <c r="B11" i="2"/>
  <c r="B18" i="4" l="1"/>
  <c r="D18" i="4" s="1"/>
  <c r="B15" i="4"/>
  <c r="D15" i="4" s="1"/>
  <c r="B19" i="4"/>
  <c r="D19" i="4" s="1"/>
  <c r="C8" i="5"/>
  <c r="I19" i="3"/>
  <c r="C11" i="5" s="1"/>
  <c r="C9" i="4"/>
  <c r="B20" i="4"/>
  <c r="D20" i="4" s="1"/>
  <c r="D8" i="4"/>
  <c r="O15" i="3"/>
  <c r="Q6" i="3"/>
  <c r="Q7" i="3"/>
  <c r="O16" i="3"/>
  <c r="B10" i="4"/>
  <c r="B17" i="4" s="1"/>
  <c r="D17" i="4" s="1"/>
  <c r="E6" i="3"/>
  <c r="E7" i="3"/>
  <c r="R6" i="3"/>
  <c r="R7" i="3" s="1"/>
  <c r="C9" i="5"/>
  <c r="F6" i="3"/>
  <c r="F7" i="3" s="1"/>
  <c r="I14" i="3"/>
  <c r="C7" i="5" s="1"/>
  <c r="K6" i="3"/>
  <c r="C15" i="3"/>
  <c r="L6" i="3"/>
  <c r="L7" i="3" s="1"/>
  <c r="B8" i="5" l="1"/>
  <c r="C19" i="3"/>
  <c r="B11" i="5" s="1"/>
  <c r="C8" i="4"/>
  <c r="F8" i="3"/>
  <c r="F9" i="3" s="1"/>
  <c r="F10" i="3" s="1"/>
  <c r="F11" i="3" s="1"/>
  <c r="C13" i="3"/>
  <c r="B6" i="5" s="1"/>
  <c r="C20" i="4"/>
  <c r="E20" i="4" s="1"/>
  <c r="C16" i="4"/>
  <c r="E16" i="4" s="1"/>
  <c r="O13" i="3"/>
  <c r="D6" i="5" s="1"/>
  <c r="R8" i="3"/>
  <c r="R9" i="3" s="1"/>
  <c r="R10" i="3" s="1"/>
  <c r="R11" i="3" s="1"/>
  <c r="L8" i="3"/>
  <c r="L9" i="3" s="1"/>
  <c r="L10" i="3" s="1"/>
  <c r="L11" i="3" s="1"/>
  <c r="I13" i="3"/>
  <c r="C6" i="5" s="1"/>
  <c r="O19" i="3"/>
  <c r="D11" i="5" s="1"/>
  <c r="C10" i="4"/>
  <c r="C17" i="4" s="1"/>
  <c r="E17" i="4" s="1"/>
  <c r="D8" i="5"/>
  <c r="D10" i="4"/>
  <c r="D9" i="5"/>
  <c r="B21" i="4"/>
  <c r="D21" i="4" s="1"/>
  <c r="C21" i="4" l="1"/>
  <c r="E21" i="4" s="1"/>
  <c r="C18" i="4"/>
  <c r="E18" i="4" s="1"/>
  <c r="C15" i="4"/>
  <c r="C19" i="4"/>
  <c r="E19" i="4" s="1"/>
  <c r="E15" i="4" l="1"/>
  <c r="B24" i="4"/>
  <c r="B22" i="5" l="1"/>
  <c r="B25" i="4"/>
  <c r="B21" i="5" s="1"/>
</calcChain>
</file>

<file path=xl/sharedStrings.xml><?xml version="1.0" encoding="utf-8"?>
<sst xmlns="http://schemas.openxmlformats.org/spreadsheetml/2006/main" count="122" uniqueCount="84">
  <si>
    <t>INVESTMENT APPRAISAL — KEY ASSUMPTIONS</t>
  </si>
  <si>
    <t>Projects A, B, C — 5-Year Capital Budgeting Model</t>
  </si>
  <si>
    <t>GLOBAL ASSUMPTIONS</t>
  </si>
  <si>
    <t>Discount Rate (Cost of Capital)</t>
  </si>
  <si>
    <t>Hardcoded input (blue) — given in the brief. Used by NPV, PI and the IRR hurdle comparison on every sheet.</t>
  </si>
  <si>
    <t>Total Capital Available (Capital Rationing Budget)</t>
  </si>
  <si>
    <t>Hardcoded input (blue) — editable scenario lever. Each project needs £50m, so £100m funds exactly 2 of the 3. Change this cell to re-run the Capital Rationing sheet under a different budget.</t>
  </si>
  <si>
    <t>ARR Denominator Basis</t>
  </si>
  <si>
    <t>Initial Investment</t>
  </si>
  <si>
    <t>Hardcoded input (blue), dropdown. "Initial Investment" is the more conservative/common convention in introductory finance courses; switching to "Average Investment" (Initial ÷ 2) roughly doubles every ARR figure. All ARR formulas in this workbook read this cell.</t>
  </si>
  <si>
    <t>MODELLING NOTE</t>
  </si>
  <si>
    <t>Cash flows are treated as net cash inflow = accounting profit (no separate depreciation/working-capital adjustment given in the brief), so ARR uses the net cash inflows directly as a proxy for accounting profit. All amounts are in £ millions.</t>
  </si>
  <si>
    <t>PROJECT CASH FLOWS (£m)</t>
  </si>
  <si>
    <t>Given in the brief — hardcoded inputs (blue). Year 0 = initial investment (outflow).</t>
  </si>
  <si>
    <t>Year</t>
  </si>
  <si>
    <t>Project A</t>
  </si>
  <si>
    <t>Project B</t>
  </si>
  <si>
    <t>Project C</t>
  </si>
  <si>
    <t>Total Y1–Y5 inflow</t>
  </si>
  <si>
    <t>PROJECT APPRAISAL — PAYBACK, ARR, NPV, PI, IRR</t>
  </si>
  <si>
    <t>All formulas reference Cash_Flows and Assumptions — change an input there and every metric below recalculates.</t>
  </si>
  <si>
    <t>PROJECT A</t>
  </si>
  <si>
    <t>PROJECT B</t>
  </si>
  <si>
    <t>PROJECT C</t>
  </si>
  <si>
    <t>Cash Flow
(£m)</t>
  </si>
  <si>
    <t>Discount
Factor</t>
  </si>
  <si>
    <t>PV of CF
(£m)</t>
  </si>
  <si>
    <t>Cumulative
CF (£m)</t>
  </si>
  <si>
    <t>Payback Period</t>
  </si>
  <si>
    <t>ARR</t>
  </si>
  <si>
    <t>NPV</t>
  </si>
  <si>
    <t>Profitability Index (PI)</t>
  </si>
  <si>
    <t>IRR</t>
  </si>
  <si>
    <t>Accept? (NPV &gt; 0)</t>
  </si>
  <si>
    <t>Formulas used (identical structure for all three projects, columns re-pointed to Project B / C):</t>
  </si>
  <si>
    <t>• Discount Factor = 1 / (1 + discount rate) ^ Year</t>
  </si>
  <si>
    <t>• PV of Cash Flow = Cash Flow × Discount Factor</t>
  </si>
  <si>
    <t>• Cumulative Cash Flow = prior cumulative + this year's cash flow (undiscounted, drives Payback Period)</t>
  </si>
  <si>
    <t>• Payback Period = (last full year before recovery) + (remaining amount to recover ÷ cash flow in the recovery year) — via SUMPRODUCT locating the year cumulative CF first turns non-negative</t>
  </si>
  <si>
    <t>• ARR = Average annual net cash inflow (Y1–Y5) ÷ Initial Investment (or ÷ Average Investment, per the Assumptions toggle)</t>
  </si>
  <si>
    <t>• NPV = NPV(discount rate, Year 1–5 cash flows) + Year 0 cash flow — Excel's NPV() function assumes the first value supplied is discounted one full period, so Year 0 is added back undiscounted</t>
  </si>
  <si>
    <t>• Profitability Index (PI) = PV of Year 1–5 cash flows ÷ Initial Investment (values above 1.00x create value; below 1.00x destroy value)</t>
  </si>
  <si>
    <t>• IRR = IRR(Year 0–5 cash flow array) — the discount rate at which NPV = 0</t>
  </si>
  <si>
    <t>CAPITAL RATIONING — WHICH COMBINATION OF PROJECTS?</t>
  </si>
  <si>
    <t>Budget-constrained selection using NPV and the Profitability Index (PI)</t>
  </si>
  <si>
    <t>Total Capital Available</t>
  </si>
  <si>
    <t>(each project needs £50m — edit Assumptions!B6 to test other budgets)</t>
  </si>
  <si>
    <t>STEP 1 — RANK INDIVIDUAL PROJECTS BY PI</t>
  </si>
  <si>
    <t>Project</t>
  </si>
  <si>
    <t>PI (ranked)</t>
  </si>
  <si>
    <t>Since every project requires the same £50m outlay, ranking by PI here gives the same order as ranking by NPV directly — PI matters most when projects have different initial investments.</t>
  </si>
  <si>
    <t>STEP 2 — EVALUATE EVERY FEASIBLE COMBINATION</t>
  </si>
  <si>
    <t>Combination</t>
  </si>
  <si>
    <t>Total Investment</t>
  </si>
  <si>
    <t>Total NPV</t>
  </si>
  <si>
    <t>Fits Budget?</t>
  </si>
  <si>
    <t>Value-Adding?</t>
  </si>
  <si>
    <t>A only</t>
  </si>
  <si>
    <t>B only</t>
  </si>
  <si>
    <t>C only</t>
  </si>
  <si>
    <t>A + B</t>
  </si>
  <si>
    <t>A + C</t>
  </si>
  <si>
    <t>B + C</t>
  </si>
  <si>
    <t>A + B + C</t>
  </si>
  <si>
    <t>STEP 3 — OPTIMAL COMBINATION UNDER THE BUDGET CONSTRAINT</t>
  </si>
  <si>
    <t>Best Feasible NPV</t>
  </si>
  <si>
    <t>Recommended Combination</t>
  </si>
  <si>
    <t>Judgement: with a £100m budget the company could physically fund any two of the three projects (each needs £50m), but Projects A and B both have negative NPV on their own. Adding a negative-NPV project never increases total wealth, however much spare budget remains — so the wealth-maximising decision is to invest only in Project C (NPV ≈ +£0.86m) and leave the remaining £50m of budget unspent or redeployed elsewhere (e.g., short-term investment, a future project, or returned to shareholders), rather than mechanically spending the full £100m.</t>
  </si>
  <si>
    <t>SUMMARY &amp; RECOMMENDATION</t>
  </si>
  <si>
    <t>All figures below are live links to Project_Appraisal / Capital_Rationing — nothing is re-typed.</t>
  </si>
  <si>
    <t>Metric</t>
  </si>
  <si>
    <t>Decision (NPV rule)</t>
  </si>
  <si>
    <t>JUDGEMENT — INDIVIDUAL PROJECT RECOMMENDATION</t>
  </si>
  <si>
    <t>• Project C is the only project that creates shareholder value at an 8% cost of capital: NPV ≈ +£0.86m, PI = 1.02x (PV of inflows exceeds the £50m outlay), and IRR ≈ 8.6% — just clears the 8% hurdle rate.</t>
  </si>
  <si>
    <t>• Project A destroys value: NPV ≈ -£6.54m, PI = 0.87x, IRR ≈ 2.7% — well below the 8% hurdle. Its cash flows are front-loaded but not large enough in total (only £54m over 5 years against a £50m outlay) to earn the required return once discounted.</t>
  </si>
  <si>
    <t>• Project B also destroys value: NPV ≈ -£6.08m, PI = 0.88x, IRR ≈ 3.3%. Its flat £11m/year annuity looks 'safe' but is simply too small relative to the £50m outlay and 8% hurdle rate.</t>
  </si>
  <si>
    <t>• Payback and ARR rank the projects similarly (C fastest payback at 3.6 yrs and highest ARR at 26%), which reinforces the NPV/IRR/PI conclusion here — but payback and ARR ignore the time value of money and would be unreliable signals on their own if the rankings had disagreed.</t>
  </si>
  <si>
    <t>• Recommendation: accept Project C; reject Projects A and B, regardless of whether capital is rationed or freely available.</t>
  </si>
  <si>
    <t>JUDGEMENT — CAPITAL RATIONING RECOMMENDATION</t>
  </si>
  <si>
    <t>Combined NPV</t>
  </si>
  <si>
    <t>• With a £100m capital budget (Assumptions!B6), the firm could physically fund any two of the three £50m projects — but PI/NPV ranking shows only Project C adds value.</t>
  </si>
  <si>
    <t>• The correct capital-rationing rule is to maximise total NPV within the budget, not to maximise the number of projects funded or spend the whole budget. Pairing C with A or B would reduce total NPV versus C alone (see Capital_Rationing sheet, Step 2), because A and B are negative-NPV on a standalone basis.</t>
  </si>
  <si>
    <t>• Optimal decision: invest £50m in Project C only. The remaining £50m of budget is better redeployed elsewhere (e.g., a future project, short-term investment, or returned to shareholders) than forced into A or B.</t>
  </si>
  <si>
    <t>• If the discount rate or budget assumptions change (Assumptions sheet), every figure on this page — including this recommendation — recalculates automatically.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</si>
</sst>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\£#,##0.0\m;&quot;(£&quot;#,##0.0&quot;m)&quot;"/>
    <numFmt numFmtId="166" formatCode="\£#,##0.00\m;&quot;(£&quot;#,##0.00&quot;m)&quot;"/>
    <numFmt numFmtId="167" formatCode="0.0000"/>
    <numFmt numFmtId="168" formatCode="0.00&quot; yrs&quot;"/>
    <numFmt numFmtId="169" formatCode="0.00\x"/>
  </numFmts>
  <fonts count="11" x14ac:knownFonts="1">
    <font>
      <sz val="11"/>
      <color theme="1"/>
      <name val="Calibri"/>
      <family val="2"/>
      <charset val="1"/>
    </font>
    <font>
      <b/>
      <sz val="14"/>
      <color rgb="FF1F3864"/>
      <name val="Arial"/>
      <charset val="1"/>
    </font>
    <font>
      <i/>
      <sz val="11"/>
      <color rgb="FF595959"/>
      <name val="Arial"/>
      <charset val="1"/>
    </font>
    <font>
      <b/>
      <sz val="10"/>
      <color rgb="FFFFFFFF"/>
      <name val="Arial"/>
      <charset val="1"/>
    </font>
    <font>
      <b/>
      <sz val="10"/>
      <name val="Arial"/>
      <charset val="1"/>
    </font>
    <font>
      <sz val="10"/>
      <color rgb="FF0000FF"/>
      <name val="Arial"/>
      <charset val="1"/>
    </font>
    <font>
      <i/>
      <sz val="9"/>
      <color rgb="FF808080"/>
      <name val="Arial"/>
      <charset val="1"/>
    </font>
    <font>
      <sz val="10"/>
      <name val="Arial"/>
      <charset val="1"/>
    </font>
    <font>
      <sz val="10"/>
      <color rgb="FF000000"/>
      <name val="Arial"/>
      <charset val="1"/>
    </font>
    <font>
      <sz val="10"/>
      <color rgb="FF008000"/>
      <name val="Arial"/>
      <charset val="1"/>
    </font>
    <font>
      <b/>
      <sz val="11"/>
      <color rgb="FF1F3864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4472C4"/>
        <bgColor rgb="FF0066CC"/>
      </patternFill>
    </fill>
    <fill>
      <patternFill patternType="solid">
        <fgColor rgb="FFFFF2CC"/>
        <bgColor rgb="FFF2F2F2"/>
      </patternFill>
    </fill>
    <fill>
      <patternFill patternType="solid">
        <fgColor rgb="FF1F4E78"/>
        <bgColor rgb="FF1F3864"/>
      </patternFill>
    </fill>
    <fill>
      <patternFill patternType="solid">
        <fgColor rgb="FFF2F2F2"/>
        <bgColor rgb="FFFFFFFF"/>
      </patternFill>
    </fill>
    <fill>
      <patternFill patternType="solid">
        <fgColor rgb="FFDCE6F1"/>
        <b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7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/>
    </xf>
    <xf numFmtId="169" fontId="10" fillId="6" borderId="1" xfId="0" applyNumberFormat="1" applyFont="1" applyFill="1" applyBorder="1" applyAlignment="1">
      <alignment horizontal="center"/>
    </xf>
    <xf numFmtId="166" fontId="10" fillId="6" borderId="1" xfId="0" applyNumberFormat="1" applyFont="1" applyFill="1" applyBorder="1" applyAlignment="1">
      <alignment horizontal="center"/>
    </xf>
    <xf numFmtId="164" fontId="10" fillId="6" borderId="1" xfId="0" applyNumberFormat="1" applyFont="1" applyFill="1" applyBorder="1" applyAlignment="1">
      <alignment horizontal="center"/>
    </xf>
    <xf numFmtId="168" fontId="10" fillId="6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6" fillId="0" borderId="0" xfId="0" applyFont="1" applyAlignment="1">
      <alignment vertical="top" wrapText="1"/>
    </xf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2" borderId="0" xfId="0" applyFill="1"/>
    <xf numFmtId="0" fontId="4" fillId="0" borderId="0" xfId="0" applyFont="1"/>
    <xf numFmtId="164" fontId="5" fillId="3" borderId="1" xfId="0" applyNumberFormat="1" applyFont="1" applyFill="1" applyBorder="1" applyAlignment="1">
      <alignment horizontal="center"/>
    </xf>
    <xf numFmtId="0" fontId="6" fillId="0" borderId="0" xfId="0" applyFont="1"/>
    <xf numFmtId="165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 wrapText="1"/>
    </xf>
    <xf numFmtId="0" fontId="7" fillId="5" borderId="1" xfId="0" applyFont="1" applyFill="1" applyBorder="1" applyAlignment="1">
      <alignment horizontal="center"/>
    </xf>
    <xf numFmtId="166" fontId="5" fillId="5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0" fontId="4" fillId="5" borderId="0" xfId="0" applyFont="1" applyFill="1"/>
    <xf numFmtId="166" fontId="8" fillId="5" borderId="1" xfId="0" applyNumberFormat="1" applyFont="1" applyFill="1" applyBorder="1" applyAlignment="1">
      <alignment horizontal="center"/>
    </xf>
    <xf numFmtId="166" fontId="9" fillId="5" borderId="1" xfId="0" applyNumberFormat="1" applyFont="1" applyFill="1" applyBorder="1" applyAlignment="1">
      <alignment horizontal="center"/>
    </xf>
    <xf numFmtId="167" fontId="8" fillId="5" borderId="1" xfId="0" applyNumberFormat="1" applyFont="1" applyFill="1" applyBorder="1" applyAlignment="1">
      <alignment horizontal="center"/>
    </xf>
    <xf numFmtId="166" fontId="9" fillId="0" borderId="1" xfId="0" applyNumberFormat="1" applyFont="1" applyBorder="1" applyAlignment="1">
      <alignment horizontal="center"/>
    </xf>
    <xf numFmtId="167" fontId="8" fillId="0" borderId="1" xfId="0" applyNumberFormat="1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166" fontId="10" fillId="6" borderId="1" xfId="0" applyNumberFormat="1" applyFont="1" applyFill="1" applyBorder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169" fontId="9" fillId="0" borderId="1" xfId="0" applyNumberFormat="1" applyFont="1" applyBorder="1" applyAlignment="1">
      <alignment horizontal="center"/>
    </xf>
    <xf numFmtId="0" fontId="7" fillId="5" borderId="0" xfId="0" applyFont="1" applyFill="1"/>
    <xf numFmtId="165" fontId="8" fillId="5" borderId="1" xfId="0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165" fontId="9" fillId="5" borderId="1" xfId="0" applyNumberFormat="1" applyFont="1" applyFill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64" fontId="9" fillId="5" borderId="1" xfId="0" applyNumberFormat="1" applyFont="1" applyFill="1" applyBorder="1" applyAlignment="1">
      <alignment horizontal="center"/>
    </xf>
    <xf numFmtId="169" fontId="9" fillId="5" borderId="1" xfId="0" applyNumberFormat="1" applyFont="1" applyFill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166" fontId="9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6EFCE"/>
      <rgbColor rgb="FFFFFF99"/>
      <rgbColor rgb="FF99CCFF"/>
      <rgbColor rgb="FFFF99CC"/>
      <rgbColor rgb="FFCC99FF"/>
      <rgbColor rgb="FFFFC7CE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61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showGridLines="0" tabSelected="1" zoomScaleNormal="100" workbookViewId="0"/>
  </sheetViews>
  <sheetFormatPr defaultColWidth="8.6328125" defaultRowHeight="14.5" x14ac:dyDescent="0.35"/>
  <cols>
    <col min="1" max="1" width="42" customWidth="1"/>
    <col min="2" max="2" width="20" customWidth="1"/>
    <col min="3" max="5" width="18" customWidth="1"/>
    <col min="6" max="6" width="4" customWidth="1"/>
    <col min="7" max="7" width="60" customWidth="1"/>
  </cols>
  <sheetData>
    <row r="1" spans="1:7" ht="18" x14ac:dyDescent="0.4">
      <c r="A1" s="10" t="s">
        <v>0</v>
      </c>
    </row>
    <row r="2" spans="1:7" x14ac:dyDescent="0.35">
      <c r="A2" s="11" t="s">
        <v>1</v>
      </c>
    </row>
    <row r="4" spans="1:7" x14ac:dyDescent="0.35">
      <c r="A4" s="12" t="s">
        <v>2</v>
      </c>
      <c r="B4" s="13"/>
      <c r="C4" s="13"/>
      <c r="D4" s="13"/>
      <c r="E4" s="13"/>
      <c r="F4" s="13"/>
    </row>
    <row r="5" spans="1:7" x14ac:dyDescent="0.35">
      <c r="A5" s="14" t="s">
        <v>3</v>
      </c>
      <c r="B5" s="15">
        <v>0.08</v>
      </c>
      <c r="G5" s="16" t="s">
        <v>4</v>
      </c>
    </row>
    <row r="6" spans="1:7" x14ac:dyDescent="0.35">
      <c r="A6" s="14" t="s">
        <v>5</v>
      </c>
      <c r="B6" s="17">
        <v>100</v>
      </c>
      <c r="G6" s="16" t="s">
        <v>6</v>
      </c>
    </row>
    <row r="7" spans="1:7" x14ac:dyDescent="0.35">
      <c r="A7" s="14" t="s">
        <v>7</v>
      </c>
      <c r="B7" s="18" t="s">
        <v>8</v>
      </c>
      <c r="G7" s="16" t="s">
        <v>9</v>
      </c>
    </row>
    <row r="9" spans="1:7" x14ac:dyDescent="0.35">
      <c r="A9" s="12" t="s">
        <v>10</v>
      </c>
      <c r="B9" s="13"/>
      <c r="C9" s="13"/>
      <c r="D9" s="13"/>
      <c r="E9" s="13"/>
      <c r="F9" s="13"/>
    </row>
    <row r="10" spans="1:7" ht="30" customHeight="1" x14ac:dyDescent="0.35">
      <c r="A10" s="9" t="s">
        <v>11</v>
      </c>
      <c r="B10" s="9"/>
      <c r="C10" s="9"/>
      <c r="D10" s="9"/>
      <c r="E10" s="9"/>
      <c r="F10" s="9"/>
      <c r="G10" s="9"/>
    </row>
  </sheetData>
  <mergeCells count="1">
    <mergeCell ref="A10:G10"/>
  </mergeCells>
  <dataValidations count="1">
    <dataValidation type="list" sqref="B7" xr:uid="{00000000-0002-0000-0000-000000000000}">
      <formula1>"Initial Investment,Average Investment (Initial/2)"</formula1>
      <formula2>0</formula2>
    </dataValidation>
  </dataValidations>
  <pageMargins left="0.3" right="0.3" top="1" bottom="1" header="0.511811023622047" footer="0.511811023622047"/>
  <pageSetup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11"/>
  <sheetViews>
    <sheetView showGridLines="0" zoomScaleNormal="100" workbookViewId="0"/>
  </sheetViews>
  <sheetFormatPr defaultColWidth="8.6328125" defaultRowHeight="14.5" x14ac:dyDescent="0.35"/>
  <cols>
    <col min="1" max="1" width="18" customWidth="1"/>
    <col min="2" max="4" width="16" customWidth="1"/>
    <col min="5" max="5" width="4" customWidth="1"/>
  </cols>
  <sheetData>
    <row r="1" spans="1:4" ht="18" x14ac:dyDescent="0.4">
      <c r="A1" s="10" t="s">
        <v>12</v>
      </c>
    </row>
    <row r="2" spans="1:4" x14ac:dyDescent="0.35">
      <c r="A2" s="11" t="s">
        <v>13</v>
      </c>
    </row>
    <row r="4" spans="1:4" x14ac:dyDescent="0.35">
      <c r="A4" s="19" t="s">
        <v>14</v>
      </c>
      <c r="B4" s="19" t="s">
        <v>15</v>
      </c>
      <c r="C4" s="19" t="s">
        <v>16</v>
      </c>
      <c r="D4" s="19" t="s">
        <v>17</v>
      </c>
    </row>
    <row r="5" spans="1:4" x14ac:dyDescent="0.35">
      <c r="A5" s="20">
        <v>0</v>
      </c>
      <c r="B5" s="21">
        <v>-50</v>
      </c>
      <c r="C5" s="21">
        <v>-50</v>
      </c>
      <c r="D5" s="21">
        <v>-50</v>
      </c>
    </row>
    <row r="6" spans="1:4" x14ac:dyDescent="0.35">
      <c r="A6" s="22">
        <v>1</v>
      </c>
      <c r="B6" s="23">
        <v>10</v>
      </c>
      <c r="C6" s="23">
        <v>11</v>
      </c>
      <c r="D6" s="23">
        <v>5</v>
      </c>
    </row>
    <row r="7" spans="1:4" x14ac:dyDescent="0.35">
      <c r="A7" s="20">
        <v>2</v>
      </c>
      <c r="B7" s="21">
        <v>12</v>
      </c>
      <c r="C7" s="21">
        <v>11</v>
      </c>
      <c r="D7" s="21">
        <v>10</v>
      </c>
    </row>
    <row r="8" spans="1:4" x14ac:dyDescent="0.35">
      <c r="A8" s="22">
        <v>3</v>
      </c>
      <c r="B8" s="23">
        <v>14</v>
      </c>
      <c r="C8" s="23">
        <v>11</v>
      </c>
      <c r="D8" s="23">
        <v>20</v>
      </c>
    </row>
    <row r="9" spans="1:4" x14ac:dyDescent="0.35">
      <c r="A9" s="20">
        <v>4</v>
      </c>
      <c r="B9" s="21">
        <v>10</v>
      </c>
      <c r="C9" s="21">
        <v>11</v>
      </c>
      <c r="D9" s="21">
        <v>25</v>
      </c>
    </row>
    <row r="10" spans="1:4" x14ac:dyDescent="0.35">
      <c r="A10" s="22">
        <v>5</v>
      </c>
      <c r="B10" s="23">
        <v>8</v>
      </c>
      <c r="C10" s="23">
        <v>11</v>
      </c>
      <c r="D10" s="23">
        <v>5</v>
      </c>
    </row>
    <row r="11" spans="1:4" x14ac:dyDescent="0.35">
      <c r="A11" s="24" t="s">
        <v>18</v>
      </c>
      <c r="B11" s="25">
        <f>SUM(B6:B10)</f>
        <v>54</v>
      </c>
      <c r="C11" s="25">
        <f>SUM(C6:C10)</f>
        <v>55</v>
      </c>
      <c r="D11" s="25">
        <f>SUM(D6:D10)</f>
        <v>65</v>
      </c>
    </row>
  </sheetData>
  <pageMargins left="0.3" right="0.3" top="1" bottom="1" header="0.511811023622047" footer="0.511811023622047"/>
  <pageSetup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33"/>
  <sheetViews>
    <sheetView showGridLines="0" zoomScaleNormal="100" workbookViewId="0"/>
  </sheetViews>
  <sheetFormatPr defaultColWidth="8.6328125" defaultRowHeight="14.5" x14ac:dyDescent="0.35"/>
  <cols>
    <col min="1" max="1" width="3" customWidth="1"/>
    <col min="2" max="2" width="22" customWidth="1"/>
    <col min="3" max="6" width="13" customWidth="1"/>
    <col min="7" max="7" width="3" customWidth="1"/>
    <col min="8" max="8" width="22" customWidth="1"/>
    <col min="9" max="12" width="13" customWidth="1"/>
    <col min="13" max="13" width="3" customWidth="1"/>
    <col min="14" max="14" width="22" customWidth="1"/>
    <col min="15" max="18" width="13" customWidth="1"/>
  </cols>
  <sheetData>
    <row r="1" spans="2:18" ht="18" x14ac:dyDescent="0.4">
      <c r="B1" s="10" t="s">
        <v>19</v>
      </c>
    </row>
    <row r="2" spans="2:18" x14ac:dyDescent="0.35">
      <c r="B2" s="11" t="s">
        <v>20</v>
      </c>
    </row>
    <row r="4" spans="2:18" x14ac:dyDescent="0.35">
      <c r="B4" s="8" t="s">
        <v>21</v>
      </c>
      <c r="C4" s="8"/>
      <c r="D4" s="8"/>
      <c r="E4" s="8"/>
      <c r="F4" s="8"/>
      <c r="H4" s="8" t="s">
        <v>22</v>
      </c>
      <c r="I4" s="8"/>
      <c r="J4" s="8"/>
      <c r="K4" s="8"/>
      <c r="L4" s="8"/>
      <c r="N4" s="8" t="s">
        <v>23</v>
      </c>
      <c r="O4" s="8"/>
      <c r="P4" s="8"/>
      <c r="Q4" s="8"/>
      <c r="R4" s="8"/>
    </row>
    <row r="5" spans="2:18" ht="30" customHeight="1" x14ac:dyDescent="0.35">
      <c r="B5" s="19" t="s">
        <v>14</v>
      </c>
      <c r="C5" s="19" t="s">
        <v>24</v>
      </c>
      <c r="D5" s="19" t="s">
        <v>25</v>
      </c>
      <c r="E5" s="19" t="s">
        <v>26</v>
      </c>
      <c r="F5" s="19" t="s">
        <v>27</v>
      </c>
      <c r="H5" s="19" t="s">
        <v>14</v>
      </c>
      <c r="I5" s="19" t="s">
        <v>24</v>
      </c>
      <c r="J5" s="19" t="s">
        <v>25</v>
      </c>
      <c r="K5" s="19" t="s">
        <v>26</v>
      </c>
      <c r="L5" s="19" t="s">
        <v>27</v>
      </c>
      <c r="N5" s="19" t="s">
        <v>14</v>
      </c>
      <c r="O5" s="19" t="s">
        <v>24</v>
      </c>
      <c r="P5" s="19" t="s">
        <v>25</v>
      </c>
      <c r="Q5" s="19" t="s">
        <v>26</v>
      </c>
      <c r="R5" s="19" t="s">
        <v>27</v>
      </c>
    </row>
    <row r="6" spans="2:18" x14ac:dyDescent="0.35">
      <c r="B6" s="20">
        <v>0</v>
      </c>
      <c r="C6" s="26">
        <f>Cash_Flows!B5</f>
        <v>-50</v>
      </c>
      <c r="D6" s="27">
        <f>1/(1+Assumptions!$B$5)^B6</f>
        <v>1</v>
      </c>
      <c r="E6" s="25">
        <f t="shared" ref="E6:E11" si="0">C6*D6</f>
        <v>-50</v>
      </c>
      <c r="F6" s="25">
        <f>C6</f>
        <v>-50</v>
      </c>
      <c r="H6" s="20">
        <v>0</v>
      </c>
      <c r="I6" s="26">
        <f>Cash_Flows!C5</f>
        <v>-50</v>
      </c>
      <c r="J6" s="27">
        <f>1/(1+Assumptions!$B$5)^H6</f>
        <v>1</v>
      </c>
      <c r="K6" s="25">
        <f t="shared" ref="K6:K11" si="1">I6*J6</f>
        <v>-50</v>
      </c>
      <c r="L6" s="25">
        <f>I6</f>
        <v>-50</v>
      </c>
      <c r="N6" s="20">
        <v>0</v>
      </c>
      <c r="O6" s="26">
        <f>Cash_Flows!D5</f>
        <v>-50</v>
      </c>
      <c r="P6" s="27">
        <f>1/(1+Assumptions!$B$5)^N6</f>
        <v>1</v>
      </c>
      <c r="Q6" s="25">
        <f t="shared" ref="Q6:Q11" si="2">O6*P6</f>
        <v>-50</v>
      </c>
      <c r="R6" s="25">
        <f>O6</f>
        <v>-50</v>
      </c>
    </row>
    <row r="7" spans="2:18" x14ac:dyDescent="0.35">
      <c r="B7" s="22">
        <v>1</v>
      </c>
      <c r="C7" s="28">
        <f>Cash_Flows!B6</f>
        <v>10</v>
      </c>
      <c r="D7" s="29">
        <f>1/(1+Assumptions!$B$5)^B7</f>
        <v>0.92592592592592582</v>
      </c>
      <c r="E7" s="30">
        <f t="shared" si="0"/>
        <v>9.2592592592592577</v>
      </c>
      <c r="F7" s="30">
        <f>F6+C7</f>
        <v>-40</v>
      </c>
      <c r="H7" s="22">
        <v>1</v>
      </c>
      <c r="I7" s="28">
        <f>Cash_Flows!C6</f>
        <v>11</v>
      </c>
      <c r="J7" s="29">
        <f>1/(1+Assumptions!$B$5)^H7</f>
        <v>0.92592592592592582</v>
      </c>
      <c r="K7" s="30">
        <f t="shared" si="1"/>
        <v>10.185185185185183</v>
      </c>
      <c r="L7" s="30">
        <f>L6+I7</f>
        <v>-39</v>
      </c>
      <c r="N7" s="22">
        <v>1</v>
      </c>
      <c r="O7" s="28">
        <f>Cash_Flows!D6</f>
        <v>5</v>
      </c>
      <c r="P7" s="29">
        <f>1/(1+Assumptions!$B$5)^N7</f>
        <v>0.92592592592592582</v>
      </c>
      <c r="Q7" s="30">
        <f t="shared" si="2"/>
        <v>4.6296296296296289</v>
      </c>
      <c r="R7" s="30">
        <f>R6+O7</f>
        <v>-45</v>
      </c>
    </row>
    <row r="8" spans="2:18" x14ac:dyDescent="0.35">
      <c r="B8" s="20">
        <v>2</v>
      </c>
      <c r="C8" s="26">
        <f>Cash_Flows!B7</f>
        <v>12</v>
      </c>
      <c r="D8" s="27">
        <f>1/(1+Assumptions!$B$5)^B8</f>
        <v>0.85733882030178321</v>
      </c>
      <c r="E8" s="25">
        <f t="shared" si="0"/>
        <v>10.288065843621398</v>
      </c>
      <c r="F8" s="25">
        <f>F7+C8</f>
        <v>-28</v>
      </c>
      <c r="H8" s="20">
        <v>2</v>
      </c>
      <c r="I8" s="26">
        <f>Cash_Flows!C7</f>
        <v>11</v>
      </c>
      <c r="J8" s="27">
        <f>1/(1+Assumptions!$B$5)^H8</f>
        <v>0.85733882030178321</v>
      </c>
      <c r="K8" s="25">
        <f t="shared" si="1"/>
        <v>9.4307270233196157</v>
      </c>
      <c r="L8" s="25">
        <f>L7+I8</f>
        <v>-28</v>
      </c>
      <c r="N8" s="20">
        <v>2</v>
      </c>
      <c r="O8" s="26">
        <f>Cash_Flows!D7</f>
        <v>10</v>
      </c>
      <c r="P8" s="27">
        <f>1/(1+Assumptions!$B$5)^N8</f>
        <v>0.85733882030178321</v>
      </c>
      <c r="Q8" s="25">
        <f t="shared" si="2"/>
        <v>8.5733882030178314</v>
      </c>
      <c r="R8" s="25">
        <f>R7+O8</f>
        <v>-35</v>
      </c>
    </row>
    <row r="9" spans="2:18" x14ac:dyDescent="0.35">
      <c r="B9" s="22">
        <v>3</v>
      </c>
      <c r="C9" s="28">
        <f>Cash_Flows!B8</f>
        <v>14</v>
      </c>
      <c r="D9" s="29">
        <f>1/(1+Assumptions!$B$5)^B9</f>
        <v>0.79383224102016958</v>
      </c>
      <c r="E9" s="30">
        <f t="shared" si="0"/>
        <v>11.113651374282375</v>
      </c>
      <c r="F9" s="30">
        <f>F8+C9</f>
        <v>-14</v>
      </c>
      <c r="H9" s="22">
        <v>3</v>
      </c>
      <c r="I9" s="28">
        <f>Cash_Flows!C8</f>
        <v>11</v>
      </c>
      <c r="J9" s="29">
        <f>1/(1+Assumptions!$B$5)^H9</f>
        <v>0.79383224102016958</v>
      </c>
      <c r="K9" s="30">
        <f t="shared" si="1"/>
        <v>8.7321546512218653</v>
      </c>
      <c r="L9" s="30">
        <f>L8+I9</f>
        <v>-17</v>
      </c>
      <c r="N9" s="22">
        <v>3</v>
      </c>
      <c r="O9" s="28">
        <f>Cash_Flows!D8</f>
        <v>20</v>
      </c>
      <c r="P9" s="29">
        <f>1/(1+Assumptions!$B$5)^N9</f>
        <v>0.79383224102016958</v>
      </c>
      <c r="Q9" s="30">
        <f t="shared" si="2"/>
        <v>15.876644820403392</v>
      </c>
      <c r="R9" s="30">
        <f>R8+O9</f>
        <v>-15</v>
      </c>
    </row>
    <row r="10" spans="2:18" x14ac:dyDescent="0.35">
      <c r="B10" s="20">
        <v>4</v>
      </c>
      <c r="C10" s="26">
        <f>Cash_Flows!B9</f>
        <v>10</v>
      </c>
      <c r="D10" s="27">
        <f>1/(1+Assumptions!$B$5)^B10</f>
        <v>0.73502985279645328</v>
      </c>
      <c r="E10" s="25">
        <f t="shared" si="0"/>
        <v>7.350298527964533</v>
      </c>
      <c r="F10" s="25">
        <f>F9+C10</f>
        <v>-4</v>
      </c>
      <c r="H10" s="20">
        <v>4</v>
      </c>
      <c r="I10" s="26">
        <f>Cash_Flows!C9</f>
        <v>11</v>
      </c>
      <c r="J10" s="27">
        <f>1/(1+Assumptions!$B$5)^H10</f>
        <v>0.73502985279645328</v>
      </c>
      <c r="K10" s="25">
        <f t="shared" si="1"/>
        <v>8.0853283807609859</v>
      </c>
      <c r="L10" s="25">
        <f>L9+I10</f>
        <v>-6</v>
      </c>
      <c r="N10" s="20">
        <v>4</v>
      </c>
      <c r="O10" s="26">
        <f>Cash_Flows!D9</f>
        <v>25</v>
      </c>
      <c r="P10" s="27">
        <f>1/(1+Assumptions!$B$5)^N10</f>
        <v>0.73502985279645328</v>
      </c>
      <c r="Q10" s="25">
        <f t="shared" si="2"/>
        <v>18.375746319911332</v>
      </c>
      <c r="R10" s="25">
        <f>R9+O10</f>
        <v>10</v>
      </c>
    </row>
    <row r="11" spans="2:18" x14ac:dyDescent="0.35">
      <c r="B11" s="22">
        <v>5</v>
      </c>
      <c r="C11" s="28">
        <f>Cash_Flows!B10</f>
        <v>8</v>
      </c>
      <c r="D11" s="29">
        <f>1/(1+Assumptions!$B$5)^B11</f>
        <v>0.68058319703375303</v>
      </c>
      <c r="E11" s="30">
        <f t="shared" si="0"/>
        <v>5.4446655762700242</v>
      </c>
      <c r="F11" s="30">
        <f>F10+C11</f>
        <v>4</v>
      </c>
      <c r="H11" s="22">
        <v>5</v>
      </c>
      <c r="I11" s="28">
        <f>Cash_Flows!C10</f>
        <v>11</v>
      </c>
      <c r="J11" s="29">
        <f>1/(1+Assumptions!$B$5)^H11</f>
        <v>0.68058319703375303</v>
      </c>
      <c r="K11" s="30">
        <f t="shared" si="1"/>
        <v>7.4864151673712831</v>
      </c>
      <c r="L11" s="30">
        <f>L10+I11</f>
        <v>5</v>
      </c>
      <c r="N11" s="22">
        <v>5</v>
      </c>
      <c r="O11" s="28">
        <f>Cash_Flows!D10</f>
        <v>5</v>
      </c>
      <c r="P11" s="29">
        <f>1/(1+Assumptions!$B$5)^N11</f>
        <v>0.68058319703375303</v>
      </c>
      <c r="Q11" s="30">
        <f t="shared" si="2"/>
        <v>3.4029159851687654</v>
      </c>
      <c r="R11" s="30">
        <f>R10+O11</f>
        <v>15</v>
      </c>
    </row>
    <row r="13" spans="2:18" x14ac:dyDescent="0.35">
      <c r="B13" s="14" t="s">
        <v>28</v>
      </c>
      <c r="C13" s="7">
        <f>SUMPRODUCT((F7:F11&gt;=0)*(F6:F10&lt;0)*B7:B11)-1+(-SUMPRODUCT((F7:F11&gt;=0)*(F6:F10&lt;0)*F6:F10))/SUMPRODUCT((F7:F11&gt;=0)*(F6:F10&lt;0)*C7:C11)</f>
        <v>4.5</v>
      </c>
      <c r="D13" s="7"/>
      <c r="E13" s="7"/>
      <c r="F13" s="7"/>
      <c r="H13" s="14" t="s">
        <v>28</v>
      </c>
      <c r="I13" s="7">
        <f>SUMPRODUCT((L7:L11&gt;=0)*(L6:L10&lt;0)*H7:H11)-1+(-SUMPRODUCT((L7:L11&gt;=0)*(L6:L10&lt;0)*L6:L10))/SUMPRODUCT((L7:L11&gt;=0)*(L6:L10&lt;0)*I7:I11)</f>
        <v>4.545454545454545</v>
      </c>
      <c r="J13" s="7"/>
      <c r="K13" s="7"/>
      <c r="L13" s="7"/>
      <c r="N13" s="14" t="s">
        <v>28</v>
      </c>
      <c r="O13" s="7">
        <f>SUMPRODUCT((R7:R11&gt;=0)*(R6:R10&lt;0)*N7:N11)-1+(-SUMPRODUCT((R7:R11&gt;=0)*(R6:R10&lt;0)*R6:R10))/SUMPRODUCT((R7:R11&gt;=0)*(R6:R10&lt;0)*O7:O11)</f>
        <v>3.6</v>
      </c>
      <c r="P13" s="7"/>
      <c r="Q13" s="7"/>
      <c r="R13" s="7"/>
    </row>
    <row r="14" spans="2:18" x14ac:dyDescent="0.35">
      <c r="B14" s="14" t="s">
        <v>29</v>
      </c>
      <c r="C14" s="6">
        <f>AVERAGE(C7:C11)/(IF(Assumptions!$B$7="Initial Investment",-C6,-C6/2))</f>
        <v>0.21600000000000003</v>
      </c>
      <c r="D14" s="6"/>
      <c r="E14" s="6"/>
      <c r="F14" s="6"/>
      <c r="H14" s="14" t="s">
        <v>29</v>
      </c>
      <c r="I14" s="6">
        <f>AVERAGE(I7:I11)/(IF(Assumptions!$B$7="Initial Investment",-I6,-I6/2))</f>
        <v>0.22</v>
      </c>
      <c r="J14" s="6"/>
      <c r="K14" s="6"/>
      <c r="L14" s="6"/>
      <c r="N14" s="14" t="s">
        <v>29</v>
      </c>
      <c r="O14" s="6">
        <f>AVERAGE(O7:O11)/(IF(Assumptions!$B$7="Initial Investment",-O6,-O6/2))</f>
        <v>0.26</v>
      </c>
      <c r="P14" s="6"/>
      <c r="Q14" s="6"/>
      <c r="R14" s="6"/>
    </row>
    <row r="15" spans="2:18" x14ac:dyDescent="0.35">
      <c r="B15" s="14" t="s">
        <v>30</v>
      </c>
      <c r="C15" s="5">
        <f>NPV(Assumptions!$B$5,C7:C11)+C6</f>
        <v>-6.5440594186024157</v>
      </c>
      <c r="D15" s="5"/>
      <c r="E15" s="5"/>
      <c r="F15" s="5"/>
      <c r="H15" s="14" t="s">
        <v>30</v>
      </c>
      <c r="I15" s="5">
        <f>NPV(Assumptions!$B$5,I7:I11)+I6</f>
        <v>-6.0801895921410676</v>
      </c>
      <c r="J15" s="5"/>
      <c r="K15" s="5"/>
      <c r="L15" s="5"/>
      <c r="N15" s="14" t="s">
        <v>30</v>
      </c>
      <c r="O15" s="5">
        <f>NPV(Assumptions!$B$5,O7:O11)+O6</f>
        <v>0.85832495813094312</v>
      </c>
      <c r="P15" s="5"/>
      <c r="Q15" s="5"/>
      <c r="R15" s="5"/>
    </row>
    <row r="16" spans="2:18" x14ac:dyDescent="0.35">
      <c r="B16" s="14" t="s">
        <v>31</v>
      </c>
      <c r="C16" s="4">
        <f>NPV(Assumptions!$B$5,C7:C11)/(-C6)</f>
        <v>0.86911881162795168</v>
      </c>
      <c r="D16" s="4"/>
      <c r="E16" s="4"/>
      <c r="F16" s="4"/>
      <c r="H16" s="14" t="s">
        <v>31</v>
      </c>
      <c r="I16" s="4">
        <f>NPV(Assumptions!$B$5,I7:I11)/(-I6)</f>
        <v>0.87839620815717867</v>
      </c>
      <c r="J16" s="4"/>
      <c r="K16" s="4"/>
      <c r="L16" s="4"/>
      <c r="N16" s="14" t="s">
        <v>31</v>
      </c>
      <c r="O16" s="4">
        <f>NPV(Assumptions!$B$5,O7:O11)/(-O6)</f>
        <v>1.0171664991626188</v>
      </c>
      <c r="P16" s="4"/>
      <c r="Q16" s="4"/>
      <c r="R16" s="4"/>
    </row>
    <row r="17" spans="2:18" x14ac:dyDescent="0.35">
      <c r="B17" s="14" t="s">
        <v>32</v>
      </c>
      <c r="C17" s="6">
        <f>IRR(C6:C11,0.1)</f>
        <v>2.7219684840601444E-2</v>
      </c>
      <c r="D17" s="6"/>
      <c r="E17" s="6"/>
      <c r="F17" s="6"/>
      <c r="H17" s="14" t="s">
        <v>32</v>
      </c>
      <c r="I17" s="6">
        <f>IRR(I6:I11,0.1)</f>
        <v>3.2634958177834239E-2</v>
      </c>
      <c r="J17" s="6"/>
      <c r="K17" s="6"/>
      <c r="L17" s="6"/>
      <c r="N17" s="14" t="s">
        <v>32</v>
      </c>
      <c r="O17" s="6">
        <f>IRR(O6:O11,0.1)</f>
        <v>8.5867557437232289E-2</v>
      </c>
      <c r="P17" s="6"/>
      <c r="Q17" s="6"/>
      <c r="R17" s="6"/>
    </row>
    <row r="19" spans="2:18" x14ac:dyDescent="0.35">
      <c r="B19" s="32" t="s">
        <v>33</v>
      </c>
      <c r="C19" s="3" t="str">
        <f>IF(C15&gt;0,"ACCEPT","REJECT")</f>
        <v>REJECT</v>
      </c>
      <c r="D19" s="3"/>
      <c r="E19" s="3"/>
      <c r="F19" s="3"/>
      <c r="H19" s="32" t="s">
        <v>33</v>
      </c>
      <c r="I19" s="3" t="str">
        <f>IF(I15&gt;0,"ACCEPT","REJECT")</f>
        <v>REJECT</v>
      </c>
      <c r="J19" s="3"/>
      <c r="K19" s="3"/>
      <c r="L19" s="3"/>
      <c r="N19" s="32" t="s">
        <v>33</v>
      </c>
      <c r="O19" s="3" t="str">
        <f>IF(O15&gt;0,"ACCEPT","REJECT")</f>
        <v>ACCEPT</v>
      </c>
      <c r="P19" s="3"/>
      <c r="Q19" s="3"/>
      <c r="R19" s="3"/>
    </row>
    <row r="25" spans="2:18" x14ac:dyDescent="0.35">
      <c r="B25" s="14" t="s">
        <v>34</v>
      </c>
    </row>
    <row r="26" spans="2:18" ht="15" customHeight="1" x14ac:dyDescent="0.35">
      <c r="B26" s="9" t="s">
        <v>35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2:18" ht="15" customHeight="1" x14ac:dyDescent="0.35">
      <c r="B27" s="9" t="s">
        <v>36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2:18" ht="15" customHeight="1" x14ac:dyDescent="0.35">
      <c r="B28" s="9" t="s">
        <v>37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2:18" ht="15" customHeight="1" x14ac:dyDescent="0.35">
      <c r="B29" s="9" t="s">
        <v>38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2:18" ht="15" customHeight="1" x14ac:dyDescent="0.35">
      <c r="B30" s="9" t="s">
        <v>39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2:18" ht="15" customHeight="1" x14ac:dyDescent="0.35">
      <c r="B31" s="9" t="s">
        <v>40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2:18" ht="15" customHeight="1" x14ac:dyDescent="0.35">
      <c r="B32" s="9" t="s">
        <v>41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2:18" ht="15" customHeight="1" x14ac:dyDescent="0.35">
      <c r="B33" s="9" t="s">
        <v>42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</sheetData>
  <mergeCells count="29">
    <mergeCell ref="B33:R33"/>
    <mergeCell ref="B28:R28"/>
    <mergeCell ref="B29:R29"/>
    <mergeCell ref="B30:R30"/>
    <mergeCell ref="B31:R31"/>
    <mergeCell ref="B32:R32"/>
    <mergeCell ref="C19:F19"/>
    <mergeCell ref="I19:L19"/>
    <mergeCell ref="O19:R19"/>
    <mergeCell ref="B26:R26"/>
    <mergeCell ref="B27:R27"/>
    <mergeCell ref="C16:F16"/>
    <mergeCell ref="I16:L16"/>
    <mergeCell ref="O16:R16"/>
    <mergeCell ref="C17:F17"/>
    <mergeCell ref="I17:L17"/>
    <mergeCell ref="O17:R17"/>
    <mergeCell ref="C14:F14"/>
    <mergeCell ref="I14:L14"/>
    <mergeCell ref="O14:R14"/>
    <mergeCell ref="C15:F15"/>
    <mergeCell ref="I15:L15"/>
    <mergeCell ref="O15:R15"/>
    <mergeCell ref="B4:F4"/>
    <mergeCell ref="H4:L4"/>
    <mergeCell ref="N4:R4"/>
    <mergeCell ref="C13:F13"/>
    <mergeCell ref="I13:L13"/>
    <mergeCell ref="O13:R13"/>
  </mergeCells>
  <pageMargins left="0.3" right="0.3" top="1" bottom="1" header="0.511811023622047" footer="0.511811023622047"/>
  <pageSetup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7"/>
  <sheetViews>
    <sheetView showGridLines="0" zoomScaleNormal="100" workbookViewId="0"/>
  </sheetViews>
  <sheetFormatPr defaultColWidth="8.6328125" defaultRowHeight="14.5" x14ac:dyDescent="0.35"/>
  <cols>
    <col min="1" max="1" width="26" customWidth="1"/>
    <col min="2" max="3" width="16" customWidth="1"/>
    <col min="4" max="4" width="14" customWidth="1"/>
    <col min="5" max="5" width="12" customWidth="1"/>
    <col min="6" max="6" width="4" customWidth="1"/>
    <col min="7" max="7" width="60" customWidth="1"/>
    <col min="8" max="8" width="4" customWidth="1"/>
  </cols>
  <sheetData>
    <row r="1" spans="1:7" ht="18" x14ac:dyDescent="0.4">
      <c r="A1" s="10" t="s">
        <v>43</v>
      </c>
    </row>
    <row r="2" spans="1:7" x14ac:dyDescent="0.35">
      <c r="A2" s="11" t="s">
        <v>44</v>
      </c>
    </row>
    <row r="4" spans="1:7" x14ac:dyDescent="0.35">
      <c r="A4" s="14" t="s">
        <v>45</v>
      </c>
      <c r="B4" s="34">
        <f>Assumptions!$B$6</f>
        <v>100</v>
      </c>
      <c r="D4" s="16" t="s">
        <v>46</v>
      </c>
    </row>
    <row r="6" spans="1:7" x14ac:dyDescent="0.35">
      <c r="A6" s="12" t="s">
        <v>47</v>
      </c>
      <c r="B6" s="13"/>
      <c r="C6" s="13"/>
      <c r="D6" s="13"/>
    </row>
    <row r="7" spans="1:7" x14ac:dyDescent="0.35">
      <c r="A7" s="19" t="s">
        <v>48</v>
      </c>
      <c r="B7" s="19" t="s">
        <v>8</v>
      </c>
      <c r="C7" s="19" t="s">
        <v>30</v>
      </c>
      <c r="D7" s="19" t="s">
        <v>49</v>
      </c>
    </row>
    <row r="8" spans="1:7" x14ac:dyDescent="0.35">
      <c r="A8" s="32" t="s">
        <v>15</v>
      </c>
      <c r="B8" s="34">
        <f>-Project_Appraisal!C6</f>
        <v>50</v>
      </c>
      <c r="C8" s="28">
        <f>Project_Appraisal!C15</f>
        <v>-6.5440594186024157</v>
      </c>
      <c r="D8" s="35">
        <f>Project_Appraisal!C16</f>
        <v>0.86911881162795168</v>
      </c>
    </row>
    <row r="9" spans="1:7" x14ac:dyDescent="0.35">
      <c r="A9" s="32" t="s">
        <v>16</v>
      </c>
      <c r="B9" s="34">
        <f>-Project_Appraisal!I6</f>
        <v>50</v>
      </c>
      <c r="C9" s="28">
        <f>Project_Appraisal!I15</f>
        <v>-6.0801895921410676</v>
      </c>
      <c r="D9" s="35">
        <f>Project_Appraisal!I16</f>
        <v>0.87839620815717867</v>
      </c>
    </row>
    <row r="10" spans="1:7" x14ac:dyDescent="0.35">
      <c r="A10" s="32" t="s">
        <v>17</v>
      </c>
      <c r="B10" s="34">
        <f>-Project_Appraisal!O6</f>
        <v>50</v>
      </c>
      <c r="C10" s="28">
        <f>Project_Appraisal!O15</f>
        <v>0.85832495813094312</v>
      </c>
      <c r="D10" s="35">
        <f>Project_Appraisal!O16</f>
        <v>1.0171664991626188</v>
      </c>
    </row>
    <row r="11" spans="1:7" ht="27.75" customHeight="1" x14ac:dyDescent="0.35">
      <c r="A11" s="2" t="s">
        <v>50</v>
      </c>
      <c r="B11" s="2"/>
      <c r="C11" s="2"/>
      <c r="D11" s="2"/>
      <c r="E11" s="2"/>
      <c r="F11" s="2"/>
      <c r="G11" s="2"/>
    </row>
    <row r="13" spans="1:7" x14ac:dyDescent="0.35">
      <c r="A13" s="12" t="s">
        <v>51</v>
      </c>
      <c r="B13" s="13"/>
      <c r="C13" s="13"/>
      <c r="D13" s="13"/>
      <c r="E13" s="13"/>
    </row>
    <row r="14" spans="1:7" ht="26.5" x14ac:dyDescent="0.35">
      <c r="A14" s="19" t="s">
        <v>52</v>
      </c>
      <c r="B14" s="19" t="s">
        <v>53</v>
      </c>
      <c r="C14" s="19" t="s">
        <v>54</v>
      </c>
      <c r="D14" s="19" t="s">
        <v>55</v>
      </c>
      <c r="E14" s="19" t="s">
        <v>56</v>
      </c>
    </row>
    <row r="15" spans="1:7" x14ac:dyDescent="0.35">
      <c r="A15" s="36" t="s">
        <v>57</v>
      </c>
      <c r="B15" s="37">
        <f>$B$8</f>
        <v>50</v>
      </c>
      <c r="C15" s="25">
        <f>$C$8</f>
        <v>-6.5440594186024157</v>
      </c>
      <c r="D15" s="38" t="str">
        <f t="shared" ref="D15:D21" si="0">IF(B15&lt;=$B$4,"Yes","No")</f>
        <v>Yes</v>
      </c>
      <c r="E15" s="38" t="str">
        <f t="shared" ref="E15:E21" si="1">IF(C15&gt;0,"Yes","No")</f>
        <v>No</v>
      </c>
    </row>
    <row r="16" spans="1:7" x14ac:dyDescent="0.35">
      <c r="A16" s="32" t="s">
        <v>58</v>
      </c>
      <c r="B16" s="39">
        <f>$B$9</f>
        <v>50</v>
      </c>
      <c r="C16" s="30">
        <f>$C$9</f>
        <v>-6.0801895921410676</v>
      </c>
      <c r="D16" s="33" t="str">
        <f t="shared" si="0"/>
        <v>Yes</v>
      </c>
      <c r="E16" s="33" t="str">
        <f t="shared" si="1"/>
        <v>No</v>
      </c>
    </row>
    <row r="17" spans="1:7" x14ac:dyDescent="0.35">
      <c r="A17" s="36" t="s">
        <v>59</v>
      </c>
      <c r="B17" s="37">
        <f>$B$10</f>
        <v>50</v>
      </c>
      <c r="C17" s="25">
        <f>$C$10</f>
        <v>0.85832495813094312</v>
      </c>
      <c r="D17" s="38" t="str">
        <f t="shared" si="0"/>
        <v>Yes</v>
      </c>
      <c r="E17" s="38" t="str">
        <f t="shared" si="1"/>
        <v>Yes</v>
      </c>
    </row>
    <row r="18" spans="1:7" x14ac:dyDescent="0.35">
      <c r="A18" s="32" t="s">
        <v>60</v>
      </c>
      <c r="B18" s="39">
        <f>$B$8+$B$9</f>
        <v>100</v>
      </c>
      <c r="C18" s="30">
        <f>$C$8+$C$9</f>
        <v>-12.624249010743483</v>
      </c>
      <c r="D18" s="33" t="str">
        <f t="shared" si="0"/>
        <v>Yes</v>
      </c>
      <c r="E18" s="33" t="str">
        <f t="shared" si="1"/>
        <v>No</v>
      </c>
    </row>
    <row r="19" spans="1:7" x14ac:dyDescent="0.35">
      <c r="A19" s="36" t="s">
        <v>61</v>
      </c>
      <c r="B19" s="37">
        <f>$B$8+$B$10</f>
        <v>100</v>
      </c>
      <c r="C19" s="25">
        <f>$C$8+$C$10</f>
        <v>-5.6857344604714726</v>
      </c>
      <c r="D19" s="38" t="str">
        <f t="shared" si="0"/>
        <v>Yes</v>
      </c>
      <c r="E19" s="38" t="str">
        <f t="shared" si="1"/>
        <v>No</v>
      </c>
    </row>
    <row r="20" spans="1:7" x14ac:dyDescent="0.35">
      <c r="A20" s="32" t="s">
        <v>62</v>
      </c>
      <c r="B20" s="39">
        <f>$B$9+$B$10</f>
        <v>100</v>
      </c>
      <c r="C20" s="30">
        <f>$C$9+$C$10</f>
        <v>-5.2218646340101245</v>
      </c>
      <c r="D20" s="33" t="str">
        <f t="shared" si="0"/>
        <v>Yes</v>
      </c>
      <c r="E20" s="33" t="str">
        <f t="shared" si="1"/>
        <v>No</v>
      </c>
    </row>
    <row r="21" spans="1:7" x14ac:dyDescent="0.35">
      <c r="A21" s="36" t="s">
        <v>63</v>
      </c>
      <c r="B21" s="37">
        <f>$B$8+$B$9+$B$10</f>
        <v>150</v>
      </c>
      <c r="C21" s="25">
        <f>$C$8+$C$9+$C$10</f>
        <v>-11.76592405261254</v>
      </c>
      <c r="D21" s="38" t="str">
        <f t="shared" si="0"/>
        <v>No</v>
      </c>
      <c r="E21" s="38" t="str">
        <f t="shared" si="1"/>
        <v>No</v>
      </c>
    </row>
    <row r="23" spans="1:7" x14ac:dyDescent="0.35">
      <c r="A23" s="12" t="s">
        <v>64</v>
      </c>
      <c r="B23" s="13"/>
      <c r="C23" s="13"/>
      <c r="D23" s="13"/>
    </row>
    <row r="24" spans="1:7" x14ac:dyDescent="0.35">
      <c r="A24" s="14" t="s">
        <v>65</v>
      </c>
      <c r="B24" s="31">
        <f>_xlfn.MAXIFS(C15:C21,D15:D21,"Yes")</f>
        <v>0.85832495813094312</v>
      </c>
    </row>
    <row r="25" spans="1:7" x14ac:dyDescent="0.35">
      <c r="A25" s="14" t="s">
        <v>66</v>
      </c>
      <c r="B25" s="40" t="str">
        <f>INDEX(A15:A21,MATCH($B$24,C15:C21,0))</f>
        <v>C only</v>
      </c>
    </row>
    <row r="27" spans="1:7" ht="60" customHeight="1" x14ac:dyDescent="0.35">
      <c r="A27" s="9" t="s">
        <v>67</v>
      </c>
      <c r="B27" s="9"/>
      <c r="C27" s="9"/>
      <c r="D27" s="9"/>
      <c r="E27" s="9"/>
      <c r="F27" s="9"/>
      <c r="G27" s="9"/>
    </row>
  </sheetData>
  <mergeCells count="2">
    <mergeCell ref="A11:G11"/>
    <mergeCell ref="A27:G27"/>
  </mergeCells>
  <conditionalFormatting sqref="D8:D10">
    <cfRule type="cellIs" dxfId="1" priority="2" operator="greaterThanOrEqual">
      <formula>1</formula>
    </cfRule>
    <cfRule type="cellIs" dxfId="0" priority="3" operator="lessThan">
      <formula>1</formula>
    </cfRule>
  </conditionalFormatting>
  <pageMargins left="0.3" right="0.3" top="1" bottom="1" header="0.511811023622047" footer="0.511811023622047"/>
  <pageSetup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27"/>
  <sheetViews>
    <sheetView showGridLines="0" zoomScaleNormal="100" workbookViewId="0"/>
  </sheetViews>
  <sheetFormatPr defaultColWidth="8.6328125" defaultRowHeight="14.5" x14ac:dyDescent="0.35"/>
  <cols>
    <col min="1" max="1" width="30" customWidth="1"/>
    <col min="2" max="4" width="16" customWidth="1"/>
    <col min="5" max="5" width="4" customWidth="1"/>
    <col min="6" max="6" width="80" customWidth="1"/>
    <col min="7" max="7" width="4" customWidth="1"/>
  </cols>
  <sheetData>
    <row r="1" spans="1:6" ht="18" x14ac:dyDescent="0.4">
      <c r="A1" s="10" t="s">
        <v>68</v>
      </c>
    </row>
    <row r="2" spans="1:6" x14ac:dyDescent="0.35">
      <c r="A2" s="11" t="s">
        <v>69</v>
      </c>
    </row>
    <row r="4" spans="1:6" x14ac:dyDescent="0.35">
      <c r="A4" s="19" t="s">
        <v>70</v>
      </c>
      <c r="B4" s="19" t="s">
        <v>15</v>
      </c>
      <c r="C4" s="19" t="s">
        <v>16</v>
      </c>
      <c r="D4" s="19" t="s">
        <v>17</v>
      </c>
    </row>
    <row r="5" spans="1:6" x14ac:dyDescent="0.35">
      <c r="A5" s="24" t="s">
        <v>8</v>
      </c>
      <c r="B5" s="41">
        <f>-Project_Appraisal!C6</f>
        <v>50</v>
      </c>
      <c r="C5" s="41">
        <f>-Project_Appraisal!I6</f>
        <v>50</v>
      </c>
      <c r="D5" s="41">
        <f>-Project_Appraisal!O6</f>
        <v>50</v>
      </c>
    </row>
    <row r="6" spans="1:6" x14ac:dyDescent="0.35">
      <c r="A6" s="14" t="s">
        <v>28</v>
      </c>
      <c r="B6" s="42">
        <f>Project_Appraisal!C13</f>
        <v>4.5</v>
      </c>
      <c r="C6" s="42">
        <f>Project_Appraisal!I13</f>
        <v>4.545454545454545</v>
      </c>
      <c r="D6" s="42">
        <f>Project_Appraisal!O13</f>
        <v>3.6</v>
      </c>
    </row>
    <row r="7" spans="1:6" x14ac:dyDescent="0.35">
      <c r="A7" s="24" t="s">
        <v>29</v>
      </c>
      <c r="B7" s="43">
        <f>Project_Appraisal!C14</f>
        <v>0.21600000000000003</v>
      </c>
      <c r="C7" s="43">
        <f>Project_Appraisal!I14</f>
        <v>0.22</v>
      </c>
      <c r="D7" s="43">
        <f>Project_Appraisal!O14</f>
        <v>0.26</v>
      </c>
    </row>
    <row r="8" spans="1:6" x14ac:dyDescent="0.35">
      <c r="A8" s="14" t="s">
        <v>30</v>
      </c>
      <c r="B8" s="28">
        <f>Project_Appraisal!C15</f>
        <v>-6.5440594186024157</v>
      </c>
      <c r="C8" s="28">
        <f>Project_Appraisal!I15</f>
        <v>-6.0801895921410676</v>
      </c>
      <c r="D8" s="28">
        <f>Project_Appraisal!O15</f>
        <v>0.85832495813094312</v>
      </c>
    </row>
    <row r="9" spans="1:6" x14ac:dyDescent="0.35">
      <c r="A9" s="24" t="s">
        <v>31</v>
      </c>
      <c r="B9" s="44">
        <f>Project_Appraisal!C16</f>
        <v>0.86911881162795168</v>
      </c>
      <c r="C9" s="44">
        <f>Project_Appraisal!I16</f>
        <v>0.87839620815717867</v>
      </c>
      <c r="D9" s="44">
        <f>Project_Appraisal!O16</f>
        <v>1.0171664991626188</v>
      </c>
    </row>
    <row r="10" spans="1:6" x14ac:dyDescent="0.35">
      <c r="A10" s="14" t="s">
        <v>32</v>
      </c>
      <c r="B10" s="45">
        <f>Project_Appraisal!C17</f>
        <v>2.7219684840601444E-2</v>
      </c>
      <c r="C10" s="45">
        <f>Project_Appraisal!I17</f>
        <v>3.2634958177834239E-2</v>
      </c>
      <c r="D10" s="45">
        <f>Project_Appraisal!O17</f>
        <v>8.5867557437232289E-2</v>
      </c>
    </row>
    <row r="11" spans="1:6" x14ac:dyDescent="0.35">
      <c r="A11" s="24" t="s">
        <v>71</v>
      </c>
      <c r="B11" s="46" t="str">
        <f>Project_Appraisal!C19</f>
        <v>REJECT</v>
      </c>
      <c r="C11" s="46" t="str">
        <f>Project_Appraisal!I19</f>
        <v>REJECT</v>
      </c>
      <c r="D11" s="46" t="str">
        <f>Project_Appraisal!O19</f>
        <v>ACCEPT</v>
      </c>
    </row>
    <row r="13" spans="1:6" x14ac:dyDescent="0.35">
      <c r="A13" s="12" t="s">
        <v>72</v>
      </c>
      <c r="B13" s="13"/>
      <c r="C13" s="13"/>
      <c r="D13" s="13"/>
      <c r="E13" s="13"/>
      <c r="F13" s="13"/>
    </row>
    <row r="14" spans="1:6" ht="30" customHeight="1" x14ac:dyDescent="0.35">
      <c r="A14" s="1" t="s">
        <v>73</v>
      </c>
      <c r="B14" s="1"/>
      <c r="C14" s="1"/>
      <c r="D14" s="1"/>
      <c r="E14" s="1"/>
      <c r="F14" s="1"/>
    </row>
    <row r="15" spans="1:6" ht="30" customHeight="1" x14ac:dyDescent="0.35">
      <c r="A15" s="1" t="s">
        <v>74</v>
      </c>
      <c r="B15" s="1"/>
      <c r="C15" s="1"/>
      <c r="D15" s="1"/>
      <c r="E15" s="1"/>
      <c r="F15" s="1"/>
    </row>
    <row r="16" spans="1:6" ht="30" customHeight="1" x14ac:dyDescent="0.35">
      <c r="A16" s="1" t="s">
        <v>75</v>
      </c>
      <c r="B16" s="1"/>
      <c r="C16" s="1"/>
      <c r="D16" s="1"/>
      <c r="E16" s="1"/>
      <c r="F16" s="1"/>
    </row>
    <row r="17" spans="1:6" ht="30" customHeight="1" x14ac:dyDescent="0.35">
      <c r="A17" s="1" t="s">
        <v>76</v>
      </c>
      <c r="B17" s="1"/>
      <c r="C17" s="1"/>
      <c r="D17" s="1"/>
      <c r="E17" s="1"/>
      <c r="F17" s="1"/>
    </row>
    <row r="18" spans="1:6" ht="30" customHeight="1" x14ac:dyDescent="0.35">
      <c r="A18" s="1" t="s">
        <v>77</v>
      </c>
      <c r="B18" s="1"/>
      <c r="C18" s="1"/>
      <c r="D18" s="1"/>
      <c r="E18" s="1"/>
      <c r="F18" s="1"/>
    </row>
    <row r="20" spans="1:6" x14ac:dyDescent="0.35">
      <c r="A20" s="12" t="s">
        <v>78</v>
      </c>
      <c r="B20" s="13"/>
      <c r="C20" s="13"/>
      <c r="D20" s="13"/>
      <c r="E20" s="13"/>
      <c r="F20" s="13"/>
    </row>
    <row r="21" spans="1:6" x14ac:dyDescent="0.35">
      <c r="A21" s="14" t="s">
        <v>66</v>
      </c>
      <c r="B21" s="47" t="str">
        <f>Capital_Rationing!B25</f>
        <v>C only</v>
      </c>
    </row>
    <row r="22" spans="1:6" x14ac:dyDescent="0.35">
      <c r="A22" s="14" t="s">
        <v>79</v>
      </c>
      <c r="B22" s="48">
        <f>Capital_Rationing!B24</f>
        <v>0.85832495813094312</v>
      </c>
    </row>
    <row r="24" spans="1:6" ht="30" customHeight="1" x14ac:dyDescent="0.35">
      <c r="A24" s="1" t="s">
        <v>80</v>
      </c>
      <c r="B24" s="1"/>
      <c r="C24" s="1"/>
      <c r="D24" s="1"/>
      <c r="E24" s="1"/>
      <c r="F24" s="1"/>
    </row>
    <row r="25" spans="1:6" ht="30" customHeight="1" x14ac:dyDescent="0.35">
      <c r="A25" s="1" t="s">
        <v>81</v>
      </c>
      <c r="B25" s="1"/>
      <c r="C25" s="1"/>
      <c r="D25" s="1"/>
      <c r="E25" s="1"/>
      <c r="F25" s="1"/>
    </row>
    <row r="26" spans="1:6" ht="30" customHeight="1" x14ac:dyDescent="0.35">
      <c r="A26" s="1" t="s">
        <v>82</v>
      </c>
      <c r="B26" s="1"/>
      <c r="C26" s="1"/>
      <c r="D26" s="1"/>
      <c r="E26" s="1"/>
      <c r="F26" s="1"/>
    </row>
    <row r="27" spans="1:6" ht="30" customHeight="1" x14ac:dyDescent="0.35">
      <c r="A27" s="1" t="s">
        <v>83</v>
      </c>
      <c r="B27" s="1"/>
      <c r="C27" s="1"/>
      <c r="D27" s="1"/>
      <c r="E27" s="1"/>
      <c r="F27" s="1"/>
    </row>
  </sheetData>
  <mergeCells count="9">
    <mergeCell ref="A24:F24"/>
    <mergeCell ref="A25:F25"/>
    <mergeCell ref="A26:F26"/>
    <mergeCell ref="A27:F27"/>
    <mergeCell ref="A14:F14"/>
    <mergeCell ref="A15:F15"/>
    <mergeCell ref="A16:F16"/>
    <mergeCell ref="A17:F17"/>
    <mergeCell ref="A18:F18"/>
  </mergeCells>
  <pageMargins left="0.3" right="0.3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Assumptions</vt:lpstr>
      <vt:lpstr>Cash_Flows</vt:lpstr>
      <vt:lpstr>Project_Appraisal</vt:lpstr>
      <vt:lpstr>Capital_Rationing</vt:lpstr>
      <vt:lpstr>Summary_Recommendation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prasanna panthee</cp:lastModifiedBy>
  <cp:revision>0</cp:revision>
  <dcterms:created xsi:type="dcterms:W3CDTF">2026-08-07T21:27:38Z</dcterms:created>
  <dcterms:modified xsi:type="dcterms:W3CDTF">2026-08-07T21:31:09Z</dcterms:modified>
  <dc:language>en-US</dc:language>
</cp:coreProperties>
</file>