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1.xml" ContentType="application/vnd.openxmlformats-officedocument.drawing+xml"/>
  <Override PartName="/xl/media/image1.jpeg" ContentType="image/jpeg"/>
  <Override PartName="/xl/media/image2.jpeg" ContentType="image/jpeg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ront" sheetId="1" r:id="rId4"/>
    <sheet name="Status" sheetId="2" r:id="rId5"/>
    <sheet name="Information Used" sheetId="3" r:id="rId6"/>
    <sheet name="Summary Original" sheetId="4" r:id="rId7"/>
    <sheet name="NRM1 CP template " sheetId="5" r:id="rId8"/>
    <sheet name="TPI and Location Factor " sheetId="6" r:id="rId9"/>
    <sheet name="Finished Query Sheet 1" sheetId="7" r:id="rId10"/>
    <sheet name="Finished Query Sheet 2" sheetId="8" r:id="rId11"/>
    <sheet name="Finished Query Sheet 3" sheetId="9" r:id="rId12"/>
  </sheets>
</workbook>
</file>

<file path=xl/comments1.xml><?xml version="1.0" encoding="utf-8"?>
<comments xmlns="http://schemas.openxmlformats.org/spreadsheetml/2006/main">
  <authors>
    <author>tc={067C826A-8B72-483A-9C36-E5C3607C1458}</author>
    <author>,0</author>
  </authors>
  <commentList>
    <comment ref="F26" authorId="0">
      <text>
        <r>
          <rPr>
            <sz val="11"/>
            <color indexed="8"/>
            <rFont val="Helvetica Neue"/>
          </rPr>
          <t>tc={067C826A-8B72-483A-9C36-E5C3607C1458}:
[Threaded comment]
Your version of Excel allows you to read this threaded comment; however, any edits to it will get removed if the file is opened in a newer version of Excel. Learn more: https://go.microsoft.com/fwlink/?linkid=870924
Comment:
    This is measured using the GIFA Rule but only for lowest ground floor construction.</t>
        </r>
      </text>
    </comment>
    <comment ref="D144" authorId="1">
      <text>
        <r>
          <rPr>
            <sz val="11"/>
            <color indexed="8"/>
            <rFont val="Helvetica Neue"/>
          </rPr>
          <t>,0:
Number of windows, ground floor and first floor</t>
        </r>
      </text>
    </comment>
    <comment ref="D165" authorId="1">
      <text>
        <r>
          <rPr>
            <sz val="11"/>
            <color indexed="8"/>
            <rFont val="Helvetica Neue"/>
          </rPr>
          <t>,0:
0.5*base*height</t>
        </r>
      </text>
    </comment>
    <comment ref="D196" authorId="1">
      <text>
        <r>
          <rPr>
            <sz val="11"/>
            <color indexed="8"/>
            <rFont val="Helvetica Neue"/>
          </rPr>
          <t>,0:
Number of the same length walls</t>
        </r>
      </text>
    </comment>
    <comment ref="F252" authorId="1">
      <text>
        <r>
          <rPr>
            <sz val="11"/>
            <color indexed="8"/>
            <rFont val="Helvetica Neue"/>
          </rPr>
          <t xml:space="preserve">,0:
Total of all internal Walls </t>
        </r>
      </text>
    </comment>
    <comment ref="E273" authorId="1">
      <text>
        <r>
          <rPr>
            <sz val="11"/>
            <color indexed="8"/>
            <rFont val="Helvetica Neue"/>
          </rPr>
          <t>,0:
Window height</t>
        </r>
      </text>
    </comment>
    <comment ref="D293" authorId="1">
      <text>
        <r>
          <rPr>
            <sz val="11"/>
            <color indexed="8"/>
            <rFont val="Helvetica Neue"/>
          </rPr>
          <t>,0:
Each side external walls</t>
        </r>
      </text>
    </comment>
    <comment ref="D295" authorId="1">
      <text>
        <r>
          <rPr>
            <sz val="11"/>
            <color indexed="8"/>
            <rFont val="Helvetica Neue"/>
          </rPr>
          <t>,0:
2 floors</t>
        </r>
      </text>
    </comment>
    <comment ref="F299" authorId="1">
      <text>
        <r>
          <rPr>
            <sz val="11"/>
            <color indexed="8"/>
            <rFont val="Helvetica Neue"/>
          </rPr>
          <t>,0:
External wall inside - windows</t>
        </r>
      </text>
    </comment>
    <comment ref="E302" authorId="1">
      <text>
        <r>
          <rPr>
            <sz val="11"/>
            <color indexed="8"/>
            <rFont val="Helvetica Neue"/>
          </rPr>
          <t>,0:
Total of internal walls 30 minutes fire protection</t>
        </r>
      </text>
    </comment>
    <comment ref="E303" authorId="1">
      <text>
        <r>
          <rPr>
            <sz val="11"/>
            <color indexed="8"/>
            <rFont val="Helvetica Neue"/>
          </rPr>
          <t>,0:
Each side of the wall</t>
        </r>
      </text>
    </comment>
    <comment ref="F309" authorId="1">
      <text>
        <r>
          <rPr>
            <sz val="11"/>
            <color indexed="8"/>
            <rFont val="Helvetica Neue"/>
          </rPr>
          <t>,0:
One side of the toilet walls</t>
        </r>
      </text>
    </comment>
    <comment ref="F313" authorId="1">
      <text>
        <r>
          <rPr>
            <sz val="11"/>
            <color indexed="8"/>
            <rFont val="Helvetica Neue"/>
          </rPr>
          <t>,0:
Deduction of internal wall in the toilet</t>
        </r>
      </text>
    </comment>
    <comment ref="F318" authorId="1">
      <text>
        <r>
          <rPr>
            <sz val="11"/>
            <color indexed="8"/>
            <rFont val="Helvetica Neue"/>
          </rPr>
          <t>,0:
GF plant rooms</t>
        </r>
      </text>
    </comment>
    <comment ref="F322" authorId="1">
      <text>
        <r>
          <rPr>
            <sz val="11"/>
            <color indexed="8"/>
            <rFont val="Helvetica Neue"/>
          </rPr>
          <t>,0:
FF plant rooms</t>
        </r>
      </text>
    </comment>
    <comment ref="E339" authorId="1">
      <text>
        <r>
          <rPr>
            <sz val="11"/>
            <color indexed="8"/>
            <rFont val="Helvetica Neue"/>
          </rPr>
          <t>,0:
Disabled toilet width</t>
        </r>
      </text>
    </comment>
    <comment ref="E340" authorId="1">
      <text>
        <r>
          <rPr>
            <sz val="11"/>
            <color indexed="8"/>
            <rFont val="Helvetica Neue"/>
          </rPr>
          <t xml:space="preserve">,0:
Disabled toilet length </t>
        </r>
      </text>
    </comment>
    <comment ref="E344" authorId="1">
      <text>
        <r>
          <rPr>
            <sz val="11"/>
            <color indexed="8"/>
            <rFont val="Helvetica Neue"/>
          </rPr>
          <t>,0:
Each disabled toilet wall lengths added together</t>
        </r>
      </text>
    </comment>
    <comment ref="D345" authorId="1">
      <text>
        <r>
          <rPr>
            <sz val="11"/>
            <color indexed="8"/>
            <rFont val="Helvetica Neue"/>
          </rPr>
          <t>,0:
Number of disabled toilets on GF</t>
        </r>
      </text>
    </comment>
    <comment ref="E345" authorId="1">
      <text>
        <r>
          <rPr>
            <sz val="11"/>
            <color indexed="8"/>
            <rFont val="Helvetica Neue"/>
          </rPr>
          <t xml:space="preserve">,0:
GF Height </t>
        </r>
      </text>
    </comment>
    <comment ref="D350" authorId="1">
      <text>
        <r>
          <rPr>
            <sz val="11"/>
            <color indexed="8"/>
            <rFont val="Helvetica Neue"/>
          </rPr>
          <t>,0:
Number of disabled toilets on FF</t>
        </r>
      </text>
    </comment>
    <comment ref="E350" authorId="1">
      <text>
        <r>
          <rPr>
            <sz val="11"/>
            <color indexed="8"/>
            <rFont val="Helvetica Neue"/>
          </rPr>
          <t xml:space="preserve">,0:
FF height </t>
        </r>
      </text>
    </comment>
    <comment ref="E357" authorId="1">
      <text>
        <r>
          <rPr>
            <sz val="11"/>
            <color indexed="8"/>
            <rFont val="Helvetica Neue"/>
          </rPr>
          <t xml:space="preserve">,0:
Toilet hall </t>
        </r>
      </text>
    </comment>
    <comment ref="D382" authorId="1">
      <text>
        <r>
          <rPr>
            <sz val="11"/>
            <color indexed="8"/>
            <rFont val="Helvetica Neue"/>
          </rPr>
          <t>,0:
Toilet cubicles per toilet room</t>
        </r>
      </text>
    </comment>
    <comment ref="E382" authorId="1">
      <text>
        <r>
          <rPr>
            <sz val="11"/>
            <color indexed="8"/>
            <rFont val="Helvetica Neue"/>
          </rPr>
          <t>,0:
GF height</t>
        </r>
      </text>
    </comment>
    <comment ref="E385" authorId="1">
      <text>
        <r>
          <rPr>
            <sz val="11"/>
            <color indexed="8"/>
            <rFont val="Helvetica Neue"/>
          </rPr>
          <t xml:space="preserve">,0:
Number of Toilet rooms </t>
        </r>
      </text>
    </comment>
    <comment ref="D395" authorId="1">
      <text>
        <r>
          <rPr>
            <sz val="11"/>
            <color indexed="8"/>
            <rFont val="Helvetica Neue"/>
          </rPr>
          <t>,0:
Toilet cubicles per toilet room</t>
        </r>
      </text>
    </comment>
    <comment ref="E395" authorId="1">
      <text>
        <r>
          <rPr>
            <sz val="11"/>
            <color indexed="8"/>
            <rFont val="Helvetica Neue"/>
          </rPr>
          <t>,0:
FF height</t>
        </r>
      </text>
    </comment>
    <comment ref="E398" authorId="1">
      <text>
        <r>
          <rPr>
            <sz val="11"/>
            <color indexed="8"/>
            <rFont val="Helvetica Neue"/>
          </rPr>
          <t xml:space="preserve">,0:
Number of Toilet rooms </t>
        </r>
      </text>
    </comment>
    <comment ref="D437" authorId="1">
      <text>
        <r>
          <rPr>
            <sz val="11"/>
            <color indexed="8"/>
            <rFont val="Helvetica Neue"/>
          </rPr>
          <t>,0:
For both toilets on each floor</t>
        </r>
      </text>
    </comment>
    <comment ref="D442" authorId="1">
      <text>
        <r>
          <rPr>
            <sz val="11"/>
            <color indexed="8"/>
            <rFont val="Helvetica Neue"/>
          </rPr>
          <t xml:space="preserve">,0:
Number of rooms with this measurement </t>
        </r>
      </text>
    </comment>
    <comment ref="D518" authorId="1">
      <text>
        <r>
          <rPr>
            <sz val="11"/>
            <color indexed="8"/>
            <rFont val="Helvetica Neue"/>
          </rPr>
          <t>,0:
For both toilets on each floor</t>
        </r>
      </text>
    </comment>
    <comment ref="D522" authorId="1">
      <text>
        <r>
          <rPr>
            <sz val="11"/>
            <color indexed="8"/>
            <rFont val="Helvetica Neue"/>
          </rPr>
          <t xml:space="preserve">,0:
Number of rooms with this measurement </t>
        </r>
      </text>
    </comment>
  </commentList>
</comments>
</file>

<file path=xl/sharedStrings.xml><?xml version="1.0" encoding="utf-8"?>
<sst xmlns="http://schemas.openxmlformats.org/spreadsheetml/2006/main" uniqueCount="333">
  <si>
    <t xml:space="preserve">NRM1 Elemental Cost Plan Template 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</si>
  <si>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</si>
  <si>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</si>
  <si>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</si>
  <si>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</si>
  <si>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</si>
  <si>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</si>
  <si>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</si>
  <si>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</si>
  <si>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r>
      <rPr>
        <sz val="11"/>
        <color indexed="8"/>
        <rFont val="Arial"/>
      </rPr>
      <t>This document and its contents have been prepared and are intended solely for [</t>
    </r>
    <r>
      <rPr>
        <b val="1"/>
        <sz val="11"/>
        <color indexed="8"/>
        <rFont val="Arial"/>
      </rPr>
      <t>name of clien</t>
    </r>
    <r>
      <rPr>
        <sz val="11"/>
        <color indexed="8"/>
        <rFont val="Arial"/>
      </rPr>
      <t>t] information and use in relation to [</t>
    </r>
    <r>
      <rPr>
        <b val="1"/>
        <sz val="11"/>
        <color indexed="8"/>
        <rFont val="Arial"/>
      </rPr>
      <t>name of project</t>
    </r>
    <r>
      <rPr>
        <sz val="11"/>
        <color indexed="8"/>
        <rFont val="Arial"/>
      </rPr>
      <t xml:space="preserve">] </t>
    </r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</si>
  <si>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</si>
  <si>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</si>
  <si>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</si>
  <si>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</si>
  <si>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</si>
  <si>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 xml:space="preserve">Design Drawings; </t>
  </si>
  <si>
    <t xml:space="preserve">Innovation Matrix - Ground Floor Shell and Core </t>
  </si>
  <si>
    <t xml:space="preserve">Innovation Matrix - Proposed Landscape Plan </t>
  </si>
  <si>
    <t>Innovation Matrix - First Floor Shell and Core</t>
  </si>
  <si>
    <t xml:space="preserve">Innovation Matrix - Existing Site Plan </t>
  </si>
  <si>
    <t>Innovation Matrix - Roof Plan, Full Building</t>
  </si>
  <si>
    <t xml:space="preserve">Innovation Matrix - Elevations </t>
  </si>
  <si>
    <t>Innovation Matrix - Elevations Detail 1</t>
  </si>
  <si>
    <t>Innovation Matrix - Elevations Detail 2</t>
  </si>
  <si>
    <t xml:space="preserve">Innovation Matrix - Section </t>
  </si>
  <si>
    <t xml:space="preserve">Innovation Matrix - Ground Floor Layout, Full Building </t>
  </si>
  <si>
    <t xml:space="preserve">Innovation Matrix - First Floor Layout, Full Building </t>
  </si>
  <si>
    <t>General Assumptions;</t>
  </si>
  <si>
    <t>External Works is excluded unless specifically identified within the cost plan.</t>
  </si>
  <si>
    <t xml:space="preserve">Cavity Wall with no insulation is assumed. </t>
  </si>
  <si>
    <t>Costs are based upon the information as provided by drawings or query sheets.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</si>
  <si>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</si>
  <si>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</si>
  <si>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</si>
  <si>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</si>
  <si>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All base costs are based on Q42022</t>
  </si>
  <si>
    <t xml:space="preserve">Assumed that WC Suite from spons included WC and hand wash station </t>
  </si>
  <si>
    <t xml:space="preserve">Assumed internal walls are timber stud partitions </t>
  </si>
  <si>
    <t>General Notes and Exclusions;</t>
  </si>
  <si>
    <t>All included costs are subject to variation following design development.</t>
  </si>
  <si>
    <t xml:space="preserve">Land Costs 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</si>
  <si>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</si>
  <si>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</si>
  <si>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</si>
  <si>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</si>
  <si>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</si>
  <si>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</si>
  <si>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legals</t>
  </si>
  <si>
    <t xml:space="preserve">Provisional demolition cost of £35,000 </t>
  </si>
  <si>
    <r>
      <rPr>
        <sz val="11"/>
        <color indexed="8"/>
        <rFont val="Calibri"/>
      </rPr>
      <t>No foundation drawings, provisional sum of £350/</t>
    </r>
    <r>
      <rPr>
        <sz val="10"/>
        <color indexed="8"/>
        <rFont val="Arial"/>
      </rPr>
      <t>m</t>
    </r>
    <r>
      <rPr>
        <vertAlign val="superscript"/>
        <sz val="10"/>
        <color indexed="8"/>
        <rFont val="Arial"/>
      </rPr>
      <t>2</t>
    </r>
  </si>
  <si>
    <t xml:space="preserve">Provisional sum for furnishings and fittings as usage and number of occupants are not known </t>
  </si>
  <si>
    <t>Provisional sum for services of £350/m2 as no drawings/information given</t>
  </si>
  <si>
    <r>
      <rPr>
        <b val="1"/>
        <sz val="10"/>
        <color indexed="8"/>
        <rFont val="Times New Roman"/>
      </rPr>
      <t xml:space="preserve">Project details: </t>
    </r>
    <r>
      <rPr>
        <sz val="10"/>
        <color indexed="8"/>
        <rFont val="Times New Roman"/>
      </rPr>
      <t>Innovation Matrix</t>
    </r>
  </si>
  <si>
    <r>
      <rPr>
        <b val="1"/>
        <sz val="10"/>
        <color indexed="8"/>
        <rFont val="Times New Roman"/>
      </rPr>
      <t xml:space="preserve">Description: </t>
    </r>
    <r>
      <rPr>
        <sz val="10"/>
        <color indexed="8"/>
        <rFont val="Times New Roman"/>
      </rPr>
      <t>Innovation Matrix</t>
    </r>
  </si>
  <si>
    <t>Building Works Estimate</t>
  </si>
  <si>
    <r>
      <rPr>
        <b val="1"/>
        <sz val="10"/>
        <color indexed="8"/>
        <rFont val="Times New Roman"/>
      </rPr>
      <t>Based on GIA of: 3704.88m</t>
    </r>
    <r>
      <rPr>
        <b val="1"/>
        <vertAlign val="superscript"/>
        <sz val="10"/>
        <color indexed="8"/>
        <rFont val="Times New Roman"/>
      </rPr>
      <t>2</t>
    </r>
  </si>
  <si>
    <t xml:space="preserve">Group Element </t>
  </si>
  <si>
    <t xml:space="preserve">Element Type </t>
  </si>
  <si>
    <t xml:space="preserve">Total </t>
  </si>
  <si>
    <r>
      <rPr>
        <b val="1"/>
        <sz val="10"/>
        <color indexed="8"/>
        <rFont val="Calibri"/>
      </rPr>
      <t>£/m</t>
    </r>
    <r>
      <rPr>
        <b val="1"/>
        <vertAlign val="superscript"/>
        <sz val="10"/>
        <color indexed="8"/>
        <rFont val="Calibri"/>
      </rPr>
      <t>2</t>
    </r>
  </si>
  <si>
    <t>Group element 0</t>
  </si>
  <si>
    <t>FACILITATING WORKS - excluded from scope</t>
  </si>
  <si>
    <t>Group element 1</t>
  </si>
  <si>
    <r>
      <rPr>
        <b val="1"/>
        <sz val="10"/>
        <color indexed="8"/>
        <rFont val="Arial"/>
      </rPr>
      <t>SUBSTRUCTURE</t>
    </r>
  </si>
  <si>
    <t>Group element 2</t>
  </si>
  <si>
    <r>
      <rPr>
        <b val="1"/>
        <sz val="10"/>
        <color indexed="8"/>
        <rFont val="Arial"/>
      </rPr>
      <t>SUPERSTRUCTURE</t>
    </r>
  </si>
  <si>
    <t>Group element 3</t>
  </si>
  <si>
    <r>
      <rPr>
        <b val="1"/>
        <sz val="10"/>
        <color indexed="8"/>
        <rFont val="Arial"/>
      </rPr>
      <t>INTERNAL FINISHES</t>
    </r>
  </si>
  <si>
    <t>Group element 4</t>
  </si>
  <si>
    <r>
      <rPr>
        <b val="1"/>
        <sz val="10"/>
        <color indexed="8"/>
        <rFont val="Arial"/>
      </rPr>
      <t>FITTINGS AND FURNISHINGS</t>
    </r>
  </si>
  <si>
    <t>Group element 5</t>
  </si>
  <si>
    <r>
      <rPr>
        <b val="1"/>
        <sz val="10"/>
        <color indexed="8"/>
        <rFont val="Arial"/>
      </rPr>
      <t>SERVICES</t>
    </r>
  </si>
  <si>
    <t>Group element 8</t>
  </si>
  <si>
    <t>EXTERNAL WORKS - excluded from scope</t>
  </si>
  <si>
    <t>Group element 9</t>
  </si>
  <si>
    <r>
      <rPr>
        <b val="1"/>
        <sz val="10"/>
        <color indexed="8"/>
        <rFont val="Arial"/>
      </rPr>
      <t>MAIN CONTRACTOR'S PRELIMINARIES</t>
    </r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</si>
  <si>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</si>
  <si>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</si>
  <si>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</si>
  <si>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</si>
  <si>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</si>
  <si>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>Risk allowance @ 5%</t>
  </si>
  <si>
    <t xml:space="preserve">Construction Risk </t>
  </si>
  <si>
    <t>Risk allowance @ 2.50%</t>
  </si>
  <si>
    <t xml:space="preserve">Employers Change Risk </t>
  </si>
  <si>
    <t xml:space="preserve">Other Mis. Risk </t>
  </si>
  <si>
    <t>Risk allowance @ 0%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</si>
  <si>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</si>
  <si>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</si>
  <si>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</si>
  <si>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</si>
  <si>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</si>
  <si>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</si>
  <si>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</si>
  <si>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</si>
  <si>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</si>
  <si>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</si>
  <si>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</si>
  <si>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</si>
  <si>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</si>
  <si>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</si>
  <si>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</si>
  <si>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</si>
  <si>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GIFA</t>
  </si>
  <si>
    <t>GF</t>
  </si>
  <si>
    <t>FF</t>
  </si>
  <si>
    <r>
      <rPr>
        <sz val="10"/>
        <color indexed="8"/>
        <rFont val="Arial"/>
      </rPr>
      <t>m</t>
    </r>
    <r>
      <rPr>
        <vertAlign val="superscript"/>
        <sz val="10"/>
        <color indexed="8"/>
        <rFont val="Arial"/>
      </rPr>
      <t>2</t>
    </r>
  </si>
  <si>
    <t xml:space="preserve">Demolition </t>
  </si>
  <si>
    <t>Sum stated in query sheet 1</t>
  </si>
  <si>
    <t>SUBSTRUCTURE</t>
  </si>
  <si>
    <t xml:space="preserve">Foundations </t>
  </si>
  <si>
    <t>1.1.1</t>
  </si>
  <si>
    <t>Extra Overs</t>
  </si>
  <si>
    <t>1.2.1</t>
  </si>
  <si>
    <t xml:space="preserve">Lift Bases </t>
  </si>
  <si>
    <t>Nr</t>
  </si>
  <si>
    <t>1.2.2</t>
  </si>
  <si>
    <t xml:space="preserve">Two Ends of cladding founds </t>
  </si>
  <si>
    <t>SUPERSTRUCTURE</t>
  </si>
  <si>
    <t xml:space="preserve">Frame </t>
  </si>
  <si>
    <t>Steel frame, composite beam and slab floors,</t>
  </si>
  <si>
    <t>Suspended slab, permanent steel shuttering with 130 mm thick concrete including steel frame.</t>
  </si>
  <si>
    <t>Sum stated in query sheet 2</t>
  </si>
  <si>
    <t>Upper Floors</t>
  </si>
  <si>
    <t>Void A</t>
  </si>
  <si>
    <t>Void B</t>
  </si>
  <si>
    <t>Void C</t>
  </si>
  <si>
    <t>Void D</t>
  </si>
  <si>
    <t>Void E</t>
  </si>
  <si>
    <t>Void F</t>
  </si>
  <si>
    <t>Lifts 2</t>
  </si>
  <si>
    <t xml:space="preserve">Void G </t>
  </si>
  <si>
    <t>Sum stated in Query sheet 3</t>
  </si>
  <si>
    <t>Roof</t>
  </si>
  <si>
    <t>Metal cladding panel</t>
  </si>
  <si>
    <t xml:space="preserve">Sum stated in query sheet 1, including over hang of building </t>
  </si>
  <si>
    <t xml:space="preserve">Stairs &amp; Ramps </t>
  </si>
  <si>
    <t>Number of flights</t>
  </si>
  <si>
    <t>2.4.1</t>
  </si>
  <si>
    <t>Reinforced concrete construction Staircase; terrazzofinish; mild steel balustrades and handrails; plastered soffit;balustrades and staircase soffit decorated3.00m rise; dogleg</t>
  </si>
  <si>
    <t xml:space="preserve">Updated TPI and Location Factor </t>
  </si>
  <si>
    <t>2.4.2</t>
  </si>
  <si>
    <t xml:space="preserve">Lifts </t>
  </si>
  <si>
    <r>
      <rPr>
        <b val="1"/>
        <sz val="10"/>
        <color indexed="8"/>
        <rFont val="Arial"/>
      </rPr>
      <t xml:space="preserve">Passenger lift, (standard brushed stainless steel finish; 2 panel centre opening doors)
</t>
    </r>
    <r>
      <rPr>
        <sz val="11"/>
        <color indexed="8"/>
        <rFont val="Calibri"/>
      </rPr>
      <t>8-person; 4 stops; 1.0 m/s speed including a lift car LCD TV</t>
    </r>
  </si>
  <si>
    <t>External Walls</t>
  </si>
  <si>
    <t xml:space="preserve">Metal profiled cladding panel -  Flat panel composite insulated roofing system; micro-rib panel; 60mm overall panel, thickness (U-value = 0.35W/m2K)
</t>
  </si>
  <si>
    <t>Definition from Spons Pg. 197</t>
  </si>
  <si>
    <t xml:space="preserve">GF </t>
  </si>
  <si>
    <t>SF</t>
  </si>
  <si>
    <t>Total of all external walls</t>
  </si>
  <si>
    <t xml:space="preserve">Perimeter Calculation </t>
  </si>
  <si>
    <t>Windows and external doors</t>
  </si>
  <si>
    <t>2.6.1</t>
  </si>
  <si>
    <t>Windows</t>
  </si>
  <si>
    <t>Composite aluminium/timber windows; U value = 1.5W/m2K</t>
  </si>
  <si>
    <t>Purpose-made windows; stainless steel ironmongery; Velfac System 200 or similar, Fixed windows up to 1.50m2</t>
  </si>
  <si>
    <t>Composite aluminium/timber windows; U value = 1.5W/m2K
Purpose-made windows; stainless steel ironmongery; Velfac System 200 or similar, Fixed windows up to 1.50m2</t>
  </si>
  <si>
    <t xml:space="preserve">Unitized curtain walling system with double glazed units, aluminium structural framing and sandal rails. Standard colour powered coated </t>
  </si>
  <si>
    <t xml:space="preserve">Triangels </t>
  </si>
  <si>
    <t>2.6.2</t>
  </si>
  <si>
    <t xml:space="preserve">External Doors </t>
  </si>
  <si>
    <t>Revolving door</t>
  </si>
  <si>
    <t>Wheel chair entrance door - Stainless steel entrance screens and doors, Purpose-made screen; double glazed, with automatic doors</t>
  </si>
  <si>
    <t>Internal walls</t>
  </si>
  <si>
    <t>2.7.1</t>
  </si>
  <si>
    <t xml:space="preserve">Walls </t>
  </si>
  <si>
    <t xml:space="preserve">3.4 single height 7 double height </t>
  </si>
  <si>
    <t xml:space="preserve">Timber stud partitions softwood stud comprising 100 mm × 38 mm softwood studs at 600 mm centres; head and sole plates; 12.5 mm thick plasterboard each side; tape and fill joints; emulsion finish </t>
  </si>
  <si>
    <t>Definition from spons Pg. 203</t>
  </si>
  <si>
    <t>toilet and plant room</t>
  </si>
  <si>
    <r>
      <rPr>
        <sz val="11"/>
        <color indexed="8"/>
        <rFont val="Calibri"/>
      </rPr>
      <t xml:space="preserve">Allowance for fire pInternal partitions 60/120 min fire-rating </t>
    </r>
    <r>
      <rPr>
        <sz val="12"/>
        <color indexed="8"/>
        <rFont val="Calibri"/>
      </rPr>
      <t xml:space="preserve">
</t>
    </r>
    <r>
      <rPr>
        <sz val="11"/>
        <color indexed="8"/>
        <rFont val="Calibri"/>
      </rPr>
      <t xml:space="preserve">rotection through penetrations </t>
    </r>
  </si>
  <si>
    <t xml:space="preserve">Internal doors &amp; screens &amp; Windows </t>
  </si>
  <si>
    <t>Toilet doors - Ironmongery sets Stainless steel ironmongery; euro locks; push plates; kick plates; signage; closures; standard sets, standard bathroom door (unisex)</t>
  </si>
  <si>
    <t xml:space="preserve">GF doors - Ironmongery sets Stainless steel ironmongery; euro locks; push plates; kick plates; signage; closures; standard sets
classroom door; lockable; fire-rated
</t>
  </si>
  <si>
    <t xml:space="preserve">FF doors - Ironmongery sets Stainless steel ironmongery; euro locks; push plates; kick plates; signage; closures; standard sets
classroom door; lockable; fire-rated </t>
  </si>
  <si>
    <t>Plant rooms - Ironmongery sets Stainless steel ironmongery; euro locks; push plates; kick plates; signage; closures; standard sets, maintenance/plant room door; lockable; fire-rated</t>
  </si>
  <si>
    <t xml:space="preserve">Screen Panel - Demountable/Folding partitions Demountable partitioning; aluminium framing; veneer finish doors medium quality; 46mm thick panels factory finish vinyl faced
</t>
  </si>
  <si>
    <r>
      <rPr>
        <sz val="10"/>
        <color indexed="8"/>
        <rFont val="Arial"/>
      </rPr>
      <t xml:space="preserve">Internal Windows - Composite aluminium/timber windows; U value = 1.5W/m2K
</t>
    </r>
    <r>
      <rPr>
        <sz val="10"/>
        <color indexed="8"/>
        <rFont val="Arial"/>
      </rPr>
      <t>Purpose-made windows; stainless steel ironmongery; Velfac System 200 or similar, Fixed windows over to 1.50m2</t>
    </r>
  </si>
  <si>
    <t>INTERNAL FINISHES</t>
  </si>
  <si>
    <t>Wall finishes</t>
  </si>
  <si>
    <t>3.1.1</t>
  </si>
  <si>
    <r>
      <rPr>
        <sz val="10"/>
        <color indexed="8"/>
        <rFont val="Helvetica"/>
      </rPr>
      <t xml:space="preserve">In situ wallfinishes
</t>
    </r>
    <r>
      <rPr>
        <sz val="11"/>
        <color indexed="8"/>
        <rFont val="Calibri"/>
      </rPr>
      <t xml:space="preserve">one mist and two coats emulsion paint ( to General areas)                                                                                                                                                               </t>
    </r>
  </si>
  <si>
    <t>3.1.2</t>
  </si>
  <si>
    <t>Ceramic wall tiles; including backing (In Wet Areas)</t>
  </si>
  <si>
    <t>Disabled toilets</t>
  </si>
  <si>
    <t>Toilet entrance hall</t>
  </si>
  <si>
    <t xml:space="preserve">Shower Rooms </t>
  </si>
  <si>
    <t xml:space="preserve">Toilet cubicles </t>
  </si>
  <si>
    <t xml:space="preserve">Main toilet area </t>
  </si>
  <si>
    <t>Floor finishes</t>
  </si>
  <si>
    <t>3.2.1</t>
  </si>
  <si>
    <t>Cement and sand (1:3) screeds; steel trowelled</t>
  </si>
  <si>
    <t xml:space="preserve">50 mm thick ( to Ground Floor)                            </t>
  </si>
  <si>
    <t>3.2.2</t>
  </si>
  <si>
    <t>vinyl flooring (To Wet Areas)</t>
  </si>
  <si>
    <t>3.2.3</t>
  </si>
  <si>
    <t>Carpet tiles; including underlay, edge grippersheavy domestic duty; tofloors</t>
  </si>
  <si>
    <t>Area 1</t>
  </si>
  <si>
    <t>Area 2</t>
  </si>
  <si>
    <t>Area 3</t>
  </si>
  <si>
    <t>Ceiling finishes</t>
  </si>
  <si>
    <t>Armstrong suspended ceiling; mineral fibre; basic range; Cortega, Tatra, Academy; exposed grid</t>
  </si>
  <si>
    <t>FITTINGS AND FURNISHINGS</t>
  </si>
  <si>
    <t>General fittings, furnishings and equipment</t>
  </si>
  <si>
    <t>SERVICES</t>
  </si>
  <si>
    <t xml:space="preserve">Sanitary installations </t>
  </si>
  <si>
    <t>Disabled toilet, including WC, wash hand basin, grabrails and otherfittings</t>
  </si>
  <si>
    <t>shower tray; glazedfireclay; chromium plated waste; riser pipe; rose andmixing valve</t>
  </si>
  <si>
    <t>WC suite</t>
  </si>
  <si>
    <t>Disposal Installations</t>
  </si>
  <si>
    <t>5.3.1</t>
  </si>
  <si>
    <t>Generally</t>
  </si>
  <si>
    <t>Water installations</t>
  </si>
  <si>
    <t>5.4.1</t>
  </si>
  <si>
    <t>Heat source</t>
  </si>
  <si>
    <t>5.5.1</t>
  </si>
  <si>
    <t>Electrical installations</t>
  </si>
  <si>
    <t>5.8.1</t>
  </si>
  <si>
    <t>Power</t>
  </si>
  <si>
    <t>5.12.1</t>
  </si>
  <si>
    <t xml:space="preserve">Power &amp; Data distribution </t>
  </si>
  <si>
    <t>MAIN CONTRACTOR'S PRELIMINARIES</t>
  </si>
  <si>
    <t xml:space="preserve">Main contractors preliminaries </t>
  </si>
  <si>
    <t>%</t>
  </si>
  <si>
    <t>OHP</t>
  </si>
  <si>
    <t>SECTION SUB-TOTAL</t>
  </si>
  <si>
    <t>TPI and Location Factor</t>
  </si>
  <si>
    <t xml:space="preserve">Cost </t>
  </si>
  <si>
    <t xml:space="preserve">TPI </t>
  </si>
  <si>
    <t xml:space="preserve">Location Factor </t>
  </si>
  <si>
    <t>Reference</t>
  </si>
  <si>
    <t xml:space="preserve">Spons </t>
  </si>
  <si>
    <t>4Q2022 128.4</t>
  </si>
  <si>
    <t>Wales 0.85</t>
  </si>
  <si>
    <t xml:space="preserve">Stairs </t>
  </si>
  <si>
    <t>Spons Pg. 194</t>
  </si>
  <si>
    <t>Lift</t>
  </si>
  <si>
    <t>Spons Pg. 215</t>
  </si>
  <si>
    <t>Windows - 3.4 x 1.4</t>
  </si>
  <si>
    <t>Spons Pg. 201</t>
  </si>
  <si>
    <t>Windows - 0.5 x 1.4</t>
  </si>
  <si>
    <t xml:space="preserve">Curtain Wall </t>
  </si>
  <si>
    <t>Spons Pg. 198</t>
  </si>
  <si>
    <t xml:space="preserve">External Wheelchair Door </t>
  </si>
  <si>
    <t>Spons Pg. 202</t>
  </si>
  <si>
    <t>Internal Walls</t>
  </si>
  <si>
    <t>Spons Pg. 203</t>
  </si>
  <si>
    <t>Toilet and plant internal Walls</t>
  </si>
  <si>
    <t>Fire Protection 30/60mins</t>
  </si>
  <si>
    <t>Spons Pg. 102</t>
  </si>
  <si>
    <t>Toilet Doors</t>
  </si>
  <si>
    <t>Spons Pg. 206</t>
  </si>
  <si>
    <t>GF doors</t>
  </si>
  <si>
    <t xml:space="preserve">FF doors </t>
  </si>
  <si>
    <t xml:space="preserve">Plant room doors </t>
  </si>
  <si>
    <t xml:space="preserve">Screen Panel </t>
  </si>
  <si>
    <t>Spons Pg. 205</t>
  </si>
  <si>
    <t xml:space="preserve">Internal Windows - All the same cost </t>
  </si>
  <si>
    <t xml:space="preserve">Internal wall Paint </t>
  </si>
  <si>
    <t>Spons Pg. 207</t>
  </si>
  <si>
    <t xml:space="preserve">Internal wall Tiles </t>
  </si>
  <si>
    <t xml:space="preserve">Floor finish, cement and sand </t>
  </si>
  <si>
    <t>Spons Pg. 208</t>
  </si>
  <si>
    <t xml:space="preserve">Floor finish, vinyl </t>
  </si>
  <si>
    <t>Spons Pg. 209</t>
  </si>
  <si>
    <t xml:space="preserve">Floor finish, carpet tiles </t>
  </si>
  <si>
    <t xml:space="preserve">Ceiling finish </t>
  </si>
  <si>
    <t>Spons Pg. 210</t>
  </si>
  <si>
    <t xml:space="preserve">Sanitary - disabled toilet </t>
  </si>
  <si>
    <t>Spons Pg. 140</t>
  </si>
  <si>
    <t>Sanitary - shower tray</t>
  </si>
  <si>
    <t>Spons Pg. 213</t>
  </si>
  <si>
    <t xml:space="preserve">Sanitary - WC Suite </t>
  </si>
  <si>
    <t>Spons Pg. 143</t>
  </si>
  <si>
    <t>Student name:</t>
  </si>
  <si>
    <t>Jenny Stroud</t>
  </si>
  <si>
    <t>Return email:</t>
  </si>
  <si>
    <r>
      <rPr>
        <u val="single"/>
        <sz val="11"/>
        <color indexed="26"/>
        <rFont val="Calibri"/>
      </rPr>
      <t>2008886@student.uwtsd.ac.uk</t>
    </r>
  </si>
  <si>
    <t>Innovation Matrix - Cost Plan</t>
  </si>
  <si>
    <t xml:space="preserve">Query Sheet Nr. </t>
  </si>
  <si>
    <t>Date : 18/11/22</t>
  </si>
  <si>
    <t>QUERY</t>
  </si>
  <si>
    <t>Answer</t>
  </si>
  <si>
    <t>Are we starting on site in the fourth quarter of 2022?</t>
  </si>
  <si>
    <t>Yes, anticipate start on site 4Q22</t>
  </si>
  <si>
    <t>Are there any foundation drawings?</t>
  </si>
  <si>
    <t xml:space="preserve"> No, please allow £350/m2 of the floor area, allowance for the provision of all works upto ground level.</t>
  </si>
  <si>
    <t>How thick would you like the floor slabs to be?</t>
  </si>
  <si>
    <t xml:space="preserve">As above. (inc found rate) </t>
  </si>
  <si>
    <t>What is the wall detail?</t>
  </si>
  <si>
    <t xml:space="preserve">As drawings issued. </t>
  </si>
  <si>
    <t>What material is going to be on the roof?</t>
  </si>
  <si>
    <t>Metal Cladding Panel;  please allow £280/m2</t>
  </si>
  <si>
    <t>What are the ground conditions?</t>
  </si>
  <si>
    <t>Where is the site and is it clear or will it need demolition?</t>
  </si>
  <si>
    <t xml:space="preserve">The site is in SA1 the demolition allowance as below. </t>
  </si>
  <si>
    <t>Is there easy access for services?</t>
  </si>
  <si>
    <t xml:space="preserve">Yes </t>
  </si>
  <si>
    <t>Are there existing buildings in the area or works taking place?</t>
  </si>
  <si>
    <t xml:space="preserve">Please allow £35,000 for demolition and clearing existing structures from the proposed site. </t>
  </si>
  <si>
    <t>What is the cladding on the external walls?</t>
  </si>
  <si>
    <t>Student name: Jenny Stroud</t>
  </si>
  <si>
    <r>
      <rPr>
        <b val="1"/>
        <sz val="11"/>
        <color indexed="8"/>
        <rFont val="Calibri"/>
      </rPr>
      <t xml:space="preserve">Return email: </t>
    </r>
    <r>
      <rPr>
        <b val="1"/>
        <u val="single"/>
        <sz val="11"/>
        <color indexed="26"/>
        <rFont val="Calibri"/>
      </rPr>
      <t>2008886@student.uwtsd.ac.uk</t>
    </r>
  </si>
  <si>
    <t>Query Sheet Nr. 2</t>
  </si>
  <si>
    <t xml:space="preserve">Date : 29th November 2022 </t>
  </si>
  <si>
    <t>What is the specification of the lifts?</t>
  </si>
  <si>
    <t>Passenger lift;  (standard brushed stainless steel finish; 2 panel centre opening doors)
8-person; 4 stops; 1.0 m/s speed including a lift car LCD TV</t>
  </si>
  <si>
    <t>What’s the specification of the rotating doors?</t>
  </si>
  <si>
    <t>Please include a Prov. Sum of £45,000 for the revolving door.</t>
  </si>
  <si>
    <t>What is the mechanical and electrical plans?</t>
  </si>
  <si>
    <t>Please use £350.00 / m2 of GIFA of the provision of M+E instatllation</t>
  </si>
  <si>
    <t>What is the main structure material?</t>
  </si>
  <si>
    <t>Steel frame; composite beam and slab floors
Suspended slab; permanent steel shuttering with 130 mm thick concrete including steel frame. Please use £225 / m2 GIFA</t>
  </si>
  <si>
    <t>What is the specification of the stairs and hand railings?</t>
  </si>
  <si>
    <t xml:space="preserve"> Pre cast concrete</t>
  </si>
  <si>
    <t>What is the specification of the doors and windows?</t>
  </si>
  <si>
    <t>Suitable for education provision</t>
  </si>
  <si>
    <t>What is the finish to the internal walls?</t>
  </si>
  <si>
    <t>one mist and two coats emulsion paint ( to General areas)                                                                                                                                                                Ceramic wall tiles; including backing (In Wet Areas)
economical quality</t>
  </si>
  <si>
    <t>What is the finish to the floors?</t>
  </si>
  <si>
    <t xml:space="preserve">Cement and sand (1:3) screeds; steel trowelled
50 mm thick ( to Ground Floor)                            
vinyl flooring (To Wet Areas); Carpets to all other areas  </t>
  </si>
  <si>
    <t>What is the finish to the ceilings?</t>
  </si>
  <si>
    <t>Query Sheet Nr. 3</t>
  </si>
  <si>
    <t>Date : 8th December 2022</t>
  </si>
  <si>
    <t>Assuming £60 per m2 as a provisional sum for fittings and furnishings?</t>
  </si>
  <si>
    <t>Yes please</t>
  </si>
  <si>
    <t>Shall a provisional sum of £350 per m2 be used for Disposal Installations, Water installations, Heat source, Electrical installations and Power?</t>
  </si>
  <si>
    <t xml:space="preserve">Yes please </t>
  </si>
  <si>
    <t>Assuming a risk allowance of 10%?</t>
  </si>
  <si>
    <t>Assuming Main contractors preliminaries  is 12%</t>
  </si>
  <si>
    <t>Assuming OHP is 6%</t>
  </si>
  <si>
    <t>What is the upper floor materials?</t>
  </si>
  <si>
    <t xml:space="preserve">Please assume a precast concrete suspended floors at £120/m2 </t>
  </si>
</sst>
</file>

<file path=xl/styles.xml><?xml version="1.0" encoding="utf-8"?>
<styleSheet xmlns="http://schemas.openxmlformats.org/spreadsheetml/2006/main">
  <numFmts count="10">
    <numFmt numFmtId="0" formatCode="General"/>
    <numFmt numFmtId="59" formatCode="dddd&quot;, &quot;mmmm&quot; &quot;dd&quot;, &quot;yyyy"/>
    <numFmt numFmtId="60" formatCode="00"/>
    <numFmt numFmtId="61" formatCode="[$£-809]#,##0"/>
    <numFmt numFmtId="62" formatCode="&quot; &quot;[$£-809]* #,##0.00&quot; &quot;;&quot;-&quot;[$£-809]* #,##0.00&quot; &quot;;&quot; &quot;[$£-809]* &quot;-&quot;??&quot; &quot;"/>
    <numFmt numFmtId="63" formatCode="[$£-809]#,##0.00"/>
    <numFmt numFmtId="64" formatCode="0.0"/>
    <numFmt numFmtId="65" formatCode="&quot; &quot;* #,##0&quot; &quot;;&quot;-&quot;* #,##0&quot; &quot;;&quot; &quot;* &quot;-&quot;??&quot; &quot;"/>
    <numFmt numFmtId="66" formatCode="[$£-809]0.00"/>
    <numFmt numFmtId="67" formatCode="#,##0&quot; &quot;;(#,##0&quot; &quot;;&quot; &quot;"/>
  </numFmts>
  <fonts count="50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sz val="12"/>
      <color indexed="8"/>
      <name val="Calibri"/>
    </font>
    <font>
      <shadow val="1"/>
      <sz val="11"/>
      <color indexed="11"/>
      <name val="Calibri"/>
    </font>
    <font>
      <sz val="10"/>
      <color indexed="12"/>
      <name val="Arial"/>
    </font>
    <font>
      <sz val="10"/>
      <color indexed="8"/>
      <name val="Arial"/>
    </font>
    <font>
      <b val="1"/>
      <sz val="10"/>
      <color indexed="8"/>
      <name val="Arial"/>
    </font>
    <font>
      <sz val="10"/>
      <color indexed="13"/>
      <name val="Arial"/>
    </font>
    <font>
      <sz val="10"/>
      <color indexed="14"/>
      <name val="Arial"/>
    </font>
    <font>
      <b val="1"/>
      <sz val="17"/>
      <color indexed="15"/>
      <name val="Arial"/>
    </font>
    <font>
      <b val="1"/>
      <sz val="11"/>
      <color indexed="9"/>
      <name val="Arial"/>
    </font>
    <font>
      <b val="1"/>
      <sz val="11"/>
      <color indexed="8"/>
      <name val="Arial"/>
    </font>
    <font>
      <sz val="11"/>
      <color indexed="8"/>
      <name val="Arial"/>
    </font>
    <font>
      <sz val="12"/>
      <color indexed="8"/>
      <name val="Arial"/>
    </font>
    <font>
      <b val="1"/>
      <sz val="12"/>
      <color indexed="8"/>
      <name val="Arial"/>
    </font>
    <font>
      <b val="1"/>
      <u val="single"/>
      <sz val="11"/>
      <color indexed="8"/>
      <name val="Arial"/>
    </font>
    <font>
      <b val="1"/>
      <sz val="11"/>
      <color indexed="14"/>
      <name val="Arial"/>
    </font>
    <font>
      <sz val="10"/>
      <color indexed="8"/>
      <name val="Calibri"/>
    </font>
    <font>
      <b val="1"/>
      <u val="single"/>
      <sz val="11"/>
      <color indexed="8"/>
      <name val="Calibri"/>
    </font>
    <font>
      <b val="1"/>
      <sz val="11"/>
      <color indexed="8"/>
      <name val="Calibri"/>
    </font>
    <font>
      <b val="1"/>
      <sz val="10"/>
      <color indexed="8"/>
      <name val="Times New Roman"/>
    </font>
    <font>
      <vertAlign val="superscript"/>
      <sz val="10"/>
      <color indexed="8"/>
      <name val="Arial"/>
    </font>
    <font>
      <sz val="10"/>
      <color indexed="8"/>
      <name val="Times New Roman"/>
    </font>
    <font>
      <sz val="10"/>
      <color indexed="18"/>
      <name val="Arial"/>
    </font>
    <font>
      <b val="1"/>
      <vertAlign val="superscript"/>
      <sz val="10"/>
      <color indexed="8"/>
      <name val="Times New Roman"/>
    </font>
    <font>
      <b val="1"/>
      <sz val="10"/>
      <color indexed="8"/>
      <name val="Calibri"/>
    </font>
    <font>
      <b val="1"/>
      <vertAlign val="superscript"/>
      <sz val="10"/>
      <color indexed="8"/>
      <name val="Calibri"/>
    </font>
    <font>
      <b val="1"/>
      <u val="single"/>
      <sz val="10"/>
      <color indexed="8"/>
      <name val="Times New Roman"/>
    </font>
    <font>
      <b val="1"/>
      <u val="single"/>
      <sz val="12"/>
      <color indexed="8"/>
      <name val="Times New Roman"/>
    </font>
    <font>
      <sz val="8"/>
      <color indexed="8"/>
      <name val="Arial"/>
    </font>
    <font>
      <sz val="17"/>
      <color indexed="8"/>
      <name val="Arial"/>
    </font>
    <font>
      <sz val="17"/>
      <color indexed="15"/>
      <name val="Arial"/>
    </font>
    <font>
      <b val="1"/>
      <u val="single"/>
      <sz val="17"/>
      <color indexed="20"/>
      <name val="Arial"/>
    </font>
    <font>
      <b val="1"/>
      <sz val="10"/>
      <color indexed="13"/>
      <name val="Arial"/>
    </font>
    <font>
      <i val="1"/>
      <sz val="10"/>
      <color indexed="13"/>
      <name val="Arial"/>
    </font>
    <font>
      <i val="1"/>
      <sz val="10"/>
      <color indexed="8"/>
      <name val="Arial"/>
    </font>
    <font>
      <u val="double"/>
      <sz val="10"/>
      <color indexed="8"/>
      <name val="Arial"/>
    </font>
    <font>
      <sz val="11"/>
      <color indexed="8"/>
      <name val="Helvetica Neue"/>
    </font>
    <font>
      <sz val="10"/>
      <color indexed="21"/>
      <name val="Arial"/>
    </font>
    <font>
      <i val="1"/>
      <u val="single"/>
      <sz val="10"/>
      <color indexed="8"/>
      <name val="Arial"/>
    </font>
    <font>
      <u val="single"/>
      <sz val="10"/>
      <color indexed="8"/>
      <name val="Arial"/>
    </font>
    <font>
      <u val="double"/>
      <sz val="10"/>
      <color indexed="13"/>
      <name val="Arial"/>
    </font>
    <font>
      <sz val="10"/>
      <color indexed="8"/>
      <name val="Times Roman"/>
    </font>
    <font>
      <sz val="10"/>
      <color indexed="8"/>
      <name val="Helvetica"/>
    </font>
    <font>
      <b val="1"/>
      <i val="1"/>
      <sz val="10"/>
      <color indexed="8"/>
      <name val="Arial"/>
    </font>
    <font>
      <sz val="14"/>
      <color indexed="8"/>
      <name val="Calibri"/>
    </font>
    <font>
      <u val="single"/>
      <sz val="11"/>
      <color indexed="26"/>
      <name val="Calibri"/>
    </font>
    <font>
      <i val="1"/>
      <sz val="12"/>
      <color indexed="8"/>
      <name val="Calibri"/>
    </font>
    <font>
      <b val="1"/>
      <u val="single"/>
      <sz val="11"/>
      <color indexed="2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5"/>
        <bgColor auto="1"/>
      </patternFill>
    </fill>
  </fills>
  <borders count="13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9"/>
      </bottom>
      <diagonal/>
    </border>
    <border>
      <left style="thin">
        <color indexed="10"/>
      </left>
      <right style="thin">
        <color indexed="9"/>
      </right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hair">
        <color indexed="8"/>
      </bottom>
      <diagonal/>
    </border>
    <border>
      <left style="thick">
        <color indexed="8"/>
      </left>
      <right style="thin">
        <color indexed="10"/>
      </right>
      <top style="thin">
        <color indexed="10"/>
      </top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10"/>
      </bottom>
      <diagonal/>
    </border>
    <border>
      <left style="thin">
        <color indexed="8"/>
      </left>
      <right style="thick">
        <color indexed="8"/>
      </right>
      <top style="hair">
        <color indexed="8"/>
      </top>
      <bottom style="hair">
        <color indexed="8"/>
      </bottom>
      <diagonal/>
    </border>
    <border>
      <left style="thick">
        <color indexed="8"/>
      </left>
      <right style="thin">
        <color indexed="10"/>
      </right>
      <top style="hair">
        <color indexed="8"/>
      </top>
      <bottom style="thin">
        <color indexed="10"/>
      </bottom>
      <diagonal/>
    </border>
    <border>
      <left style="hair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 style="hair">
        <color indexed="8"/>
      </right>
      <top style="thin">
        <color indexed="10"/>
      </top>
      <bottom/>
      <diagonal/>
    </border>
    <border>
      <left style="thin">
        <color indexed="8"/>
      </left>
      <right style="thick">
        <color indexed="8"/>
      </right>
      <top style="hair">
        <color indexed="8"/>
      </top>
      <bottom style="thin">
        <color indexed="10"/>
      </bottom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10"/>
      </top>
      <bottom style="medium">
        <color indexed="8"/>
      </bottom>
      <diagonal/>
    </border>
    <border>
      <left/>
      <right style="hair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ck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ck">
        <color indexed="8"/>
      </right>
      <top style="thin">
        <color indexed="10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10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10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hair">
        <color indexed="8"/>
      </right>
      <top style="medium">
        <color indexed="8"/>
      </top>
      <bottom style="thin">
        <color indexed="10"/>
      </bottom>
      <diagonal/>
    </border>
    <border>
      <left style="hair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 style="hair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>
        <color indexed="19"/>
      </right>
      <top style="thin">
        <color indexed="8"/>
      </top>
      <bottom style="thin">
        <color indexed="8"/>
      </bottom>
      <diagonal/>
    </border>
    <border>
      <left>
        <color indexed="1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>
        <color indexed="19"/>
      </left>
      <right>
        <color indexed="19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>
        <color indexed="19"/>
      </bottom>
      <diagonal/>
    </border>
    <border>
      <left style="hair">
        <color indexed="8"/>
      </left>
      <right/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>
        <color indexed="19"/>
      </top>
      <bottom>
        <color indexed="19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>
        <color indexed="19"/>
      </top>
      <bottom style="thin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10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10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dotted">
        <color indexed="8"/>
      </right>
      <top/>
      <bottom/>
      <diagonal/>
    </border>
    <border>
      <left style="dotted">
        <color indexed="8"/>
      </left>
      <right style="dotted">
        <color indexed="8"/>
      </right>
      <top/>
      <bottom style="thin">
        <color indexed="8"/>
      </bottom>
      <diagonal/>
    </border>
    <border>
      <left style="dotted">
        <color indexed="8"/>
      </left>
      <right style="hair">
        <color indexed="8"/>
      </right>
      <top/>
      <bottom/>
      <diagonal/>
    </border>
    <border>
      <left style="dotted">
        <color indexed="8"/>
      </left>
      <right style="dotted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22"/>
      </bottom>
      <diagonal/>
    </border>
    <border>
      <left/>
      <right/>
      <top style="thin">
        <color indexed="10"/>
      </top>
      <bottom style="thin">
        <color indexed="22"/>
      </bottom>
      <diagonal/>
    </border>
    <border>
      <left/>
      <right style="thin">
        <color indexed="10"/>
      </right>
      <top style="thin">
        <color indexed="10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4"/>
      </bottom>
      <diagonal/>
    </border>
    <border>
      <left style="thin">
        <color indexed="22"/>
      </left>
      <right style="thin">
        <color indexed="24"/>
      </right>
      <top style="thin">
        <color indexed="24"/>
      </top>
      <bottom style="thin">
        <color indexed="22"/>
      </bottom>
      <diagonal/>
    </border>
    <border>
      <left style="thin">
        <color indexed="24"/>
      </left>
      <right style="thin">
        <color indexed="22"/>
      </right>
      <top style="thin">
        <color indexed="2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4"/>
      </top>
      <bottom style="thin">
        <color indexed="22"/>
      </bottom>
      <diagonal/>
    </border>
    <border>
      <left style="thin">
        <color indexed="22"/>
      </left>
      <right style="thin">
        <color indexed="24"/>
      </right>
      <top style="thin">
        <color indexed="22"/>
      </top>
      <bottom style="thin">
        <color indexed="22"/>
      </bottom>
      <diagonal/>
    </border>
    <border>
      <left style="thin">
        <color indexed="2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hair">
        <color indexed="8"/>
      </right>
      <top style="thin">
        <color indexed="22"/>
      </top>
      <bottom style="thin">
        <color indexed="22"/>
      </bottom>
      <diagonal/>
    </border>
    <border>
      <left style="hair">
        <color indexed="8"/>
      </left>
      <right style="hair">
        <color indexed="8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thin">
        <color indexed="10"/>
      </top>
      <bottom style="medium">
        <color indexed="8"/>
      </bottom>
      <diagonal/>
    </border>
    <border>
      <left/>
      <right/>
      <top style="thin">
        <color indexed="10"/>
      </top>
      <bottom style="medium">
        <color indexed="8"/>
      </bottom>
      <diagonal/>
    </border>
    <border>
      <left/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0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top" wrapText="1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5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49" fontId="7" fillId="2" borderId="9" applyNumberFormat="1" applyFont="1" applyFill="1" applyBorder="1" applyAlignment="1" applyProtection="0">
      <alignment horizontal="left" vertical="bottom"/>
    </xf>
    <xf numFmtId="0" fontId="8" fillId="2" borderId="9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10" applyNumberFormat="0" applyFont="1" applyFill="1" applyBorder="1" applyAlignment="1" applyProtection="0">
      <alignment vertical="bottom"/>
    </xf>
    <xf numFmtId="0" fontId="7" fillId="2" borderId="9" applyNumberFormat="0" applyFont="1" applyFill="1" applyBorder="1" applyAlignment="1" applyProtection="0">
      <alignment horizontal="left" vertical="bottom"/>
    </xf>
    <xf numFmtId="59" fontId="7" fillId="2" borderId="9" applyNumberFormat="1" applyFont="1" applyFill="1" applyBorder="1" applyAlignment="1" applyProtection="0">
      <alignment horizontal="left" vertical="bottom"/>
    </xf>
    <xf numFmtId="59" fontId="8" fillId="2" borderId="9" applyNumberFormat="1" applyFont="1" applyFill="1" applyBorder="1" applyAlignment="1" applyProtection="0">
      <alignment vertical="bottom"/>
    </xf>
    <xf numFmtId="0" fontId="7" fillId="2" borderId="9" applyNumberFormat="0" applyFont="1" applyFill="1" applyBorder="1" applyAlignment="1" applyProtection="0">
      <alignment vertical="bottom"/>
    </xf>
    <xf numFmtId="59" fontId="9" fillId="2" borderId="9" applyNumberFormat="1" applyFont="1" applyFill="1" applyBorder="1" applyAlignment="1" applyProtection="0">
      <alignment vertical="bottom"/>
    </xf>
    <xf numFmtId="49" fontId="10" fillId="2" borderId="9" applyNumberFormat="1" applyFont="1" applyFill="1" applyBorder="1" applyAlignment="1" applyProtection="0">
      <alignment vertical="bottom"/>
    </xf>
    <xf numFmtId="0" fontId="0" fillId="2" borderId="11" applyNumberFormat="0" applyFont="1" applyFill="1" applyBorder="1" applyAlignment="1" applyProtection="0">
      <alignment vertical="bottom"/>
    </xf>
    <xf numFmtId="0" fontId="0" fillId="2" borderId="12" applyNumberFormat="0" applyFont="1" applyFill="1" applyBorder="1" applyAlignment="1" applyProtection="0">
      <alignment vertical="bottom"/>
    </xf>
    <xf numFmtId="49" fontId="11" fillId="3" borderId="13" applyNumberFormat="1" applyFont="1" applyFill="1" applyBorder="1" applyAlignment="1" applyProtection="0">
      <alignment horizontal="center" vertical="center"/>
    </xf>
    <xf numFmtId="0" fontId="11" fillId="3" borderId="14" applyNumberFormat="0" applyFont="1" applyFill="1" applyBorder="1" applyAlignment="1" applyProtection="0">
      <alignment horizontal="center" vertical="center"/>
    </xf>
    <xf numFmtId="0" fontId="11" fillId="3" borderId="15" applyNumberFormat="0" applyFont="1" applyFill="1" applyBorder="1" applyAlignment="1" applyProtection="0">
      <alignment horizontal="center" vertical="center"/>
    </xf>
    <xf numFmtId="0" fontId="0" fillId="2" borderId="16" applyNumberFormat="0" applyFont="1" applyFill="1" applyBorder="1" applyAlignment="1" applyProtection="0">
      <alignment vertical="bottom"/>
    </xf>
    <xf numFmtId="49" fontId="12" fillId="4" borderId="17" applyNumberFormat="1" applyFont="1" applyFill="1" applyBorder="1" applyAlignment="1" applyProtection="0">
      <alignment horizontal="center" vertical="top"/>
    </xf>
    <xf numFmtId="49" fontId="12" fillId="4" borderId="17" applyNumberFormat="1" applyFont="1" applyFill="1" applyBorder="1" applyAlignment="1" applyProtection="0">
      <alignment horizontal="center" vertical="top" wrapText="1"/>
    </xf>
    <xf numFmtId="60" fontId="13" fillId="4" borderId="17" applyNumberFormat="1" applyFont="1" applyFill="1" applyBorder="1" applyAlignment="1" applyProtection="0">
      <alignment horizontal="center" vertical="center"/>
    </xf>
    <xf numFmtId="0" fontId="13" fillId="4" borderId="17" applyNumberFormat="0" applyFont="1" applyFill="1" applyBorder="1" applyAlignment="1" applyProtection="0">
      <alignment horizontal="center" vertical="center"/>
    </xf>
    <xf numFmtId="0" fontId="13" fillId="4" borderId="17" applyNumberFormat="0" applyFont="1" applyFill="1" applyBorder="1" applyAlignment="1" applyProtection="0">
      <alignment horizontal="center" vertical="center" wrapText="1"/>
    </xf>
    <xf numFmtId="0" fontId="0" fillId="2" borderId="12" applyNumberFormat="0" applyFont="1" applyFill="1" applyBorder="1" applyAlignment="1" applyProtection="0">
      <alignment vertical="center"/>
    </xf>
    <xf numFmtId="0" fontId="14" fillId="4" borderId="17" applyNumberFormat="0" applyFont="1" applyFill="1" applyBorder="1" applyAlignment="1" applyProtection="0">
      <alignment horizontal="center" vertical="bottom"/>
    </xf>
    <xf numFmtId="0" fontId="15" fillId="4" borderId="17" applyNumberFormat="0" applyFont="1" applyFill="1" applyBorder="1" applyAlignment="1" applyProtection="0">
      <alignment horizontal="center" vertical="bottom"/>
    </xf>
    <xf numFmtId="0" fontId="14" fillId="4" borderId="17" applyNumberFormat="0" applyFont="1" applyFill="1" applyBorder="1" applyAlignment="1" applyProtection="0">
      <alignment horizontal="left" vertical="bottom"/>
    </xf>
    <xf numFmtId="0" fontId="15" fillId="4" borderId="17" applyNumberFormat="0" applyFont="1" applyFill="1" applyBorder="1" applyAlignment="1" applyProtection="0">
      <alignment horizontal="left" vertical="bottom"/>
    </xf>
    <xf numFmtId="0" fontId="0" fillId="2" borderId="18" applyNumberFormat="0" applyFont="1" applyFill="1" applyBorder="1" applyAlignment="1" applyProtection="0">
      <alignment vertical="bottom"/>
    </xf>
    <xf numFmtId="0" fontId="15" fillId="2" borderId="18" applyNumberFormat="0" applyFont="1" applyFill="1" applyBorder="1" applyAlignment="1" applyProtection="0">
      <alignment vertical="bottom"/>
    </xf>
    <xf numFmtId="0" fontId="15" fillId="2" borderId="9" applyNumberFormat="0" applyFont="1" applyFill="1" applyBorder="1" applyAlignment="1" applyProtection="0">
      <alignment vertical="bottom"/>
    </xf>
    <xf numFmtId="49" fontId="16" fillId="2" borderId="9" applyNumberFormat="1" applyFont="1" applyFill="1" applyBorder="1" applyAlignment="1" applyProtection="0">
      <alignment horizontal="left" vertical="bottom"/>
    </xf>
    <xf numFmtId="0" fontId="17" fillId="2" borderId="9" applyNumberFormat="0" applyFont="1" applyFill="1" applyBorder="1" applyAlignment="1" applyProtection="0">
      <alignment horizontal="left" vertical="bottom"/>
    </xf>
    <xf numFmtId="49" fontId="13" fillId="2" borderId="9" applyNumberFormat="1" applyFont="1" applyFill="1" applyBorder="1" applyAlignment="1" applyProtection="0">
      <alignment horizontal="left" vertical="bottom" wrapText="1"/>
    </xf>
    <xf numFmtId="0" fontId="13" fillId="2" borderId="9" applyNumberFormat="0" applyFont="1" applyFill="1" applyBorder="1" applyAlignment="1" applyProtection="0">
      <alignment horizontal="left" vertical="bottom" wrapText="1"/>
    </xf>
    <xf numFmtId="0" fontId="13" fillId="2" borderId="10" applyNumberFormat="0" applyFont="1" applyFill="1" applyBorder="1" applyAlignment="1" applyProtection="0">
      <alignment horizontal="left" vertical="bottom" wrapText="1"/>
    </xf>
    <xf numFmtId="0" fontId="0" fillId="2" borderId="9" applyNumberFormat="0" applyFont="1" applyFill="1" applyBorder="1" applyAlignment="1" applyProtection="0">
      <alignment vertical="bottom" wrapText="1"/>
    </xf>
    <xf numFmtId="0" fontId="0" fillId="2" borderId="10" applyNumberFormat="0" applyFont="1" applyFill="1" applyBorder="1" applyAlignment="1" applyProtection="0">
      <alignment vertical="bottom" wrapText="1"/>
    </xf>
    <xf numFmtId="49" fontId="16" fillId="2" borderId="9" applyNumberFormat="1" applyFont="1" applyFill="1" applyBorder="1" applyAlignment="1" applyProtection="0">
      <alignment vertical="bottom" wrapText="1"/>
    </xf>
    <xf numFmtId="0" fontId="17" fillId="2" borderId="9" applyNumberFormat="0" applyFont="1" applyFill="1" applyBorder="1" applyAlignment="1" applyProtection="0">
      <alignment vertical="bottom" wrapText="1"/>
    </xf>
    <xf numFmtId="0" fontId="0" fillId="2" borderId="19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 wrapText="1"/>
    </xf>
    <xf numFmtId="0" fontId="14" fillId="2" borderId="20" applyNumberFormat="0" applyFont="1" applyFill="1" applyBorder="1" applyAlignment="1" applyProtection="0">
      <alignment horizontal="right" vertical="bottom" wrapText="1"/>
    </xf>
    <xf numFmtId="0" fontId="0" fillId="2" borderId="21" applyNumberFormat="0" applyFont="1" applyFill="1" applyBorder="1" applyAlignment="1" applyProtection="0">
      <alignment vertical="bottom" wrapText="1"/>
    </xf>
    <xf numFmtId="0" fontId="0" applyNumberFormat="1" applyFont="1" applyFill="0" applyBorder="0" applyAlignment="1" applyProtection="0">
      <alignment vertical="bottom"/>
    </xf>
    <xf numFmtId="0" fontId="18" fillId="2" borderId="1" applyNumberFormat="0" applyFont="1" applyFill="1" applyBorder="1" applyAlignment="1" applyProtection="0">
      <alignment vertical="top" wrapText="1"/>
    </xf>
    <xf numFmtId="49" fontId="19" fillId="2" borderId="1" applyNumberFormat="1" applyFont="1" applyFill="1" applyBorder="1" applyAlignment="1" applyProtection="0">
      <alignment horizontal="left" vertical="top" wrapText="1"/>
    </xf>
    <xf numFmtId="0" fontId="19" fillId="2" borderId="1" applyNumberFormat="0" applyFont="1" applyFill="1" applyBorder="1" applyAlignment="1" applyProtection="0">
      <alignment horizontal="left" vertical="top" wrapText="1"/>
    </xf>
    <xf numFmtId="0" fontId="19" fillId="2" borderId="1" applyNumberFormat="0" applyFont="1" applyFill="1" applyBorder="1" applyAlignment="1" applyProtection="0">
      <alignment vertical="top" wrapText="1"/>
    </xf>
    <xf numFmtId="0" fontId="20" fillId="2" borderId="1" applyNumberFormat="1" applyFont="1" applyFill="1" applyBorder="1" applyAlignment="1" applyProtection="0">
      <alignment horizontal="left" vertical="top" wrapText="1"/>
    </xf>
    <xf numFmtId="49" fontId="20" fillId="2" borderId="1" applyNumberFormat="1" applyFont="1" applyFill="1" applyBorder="1" applyAlignment="1" applyProtection="0">
      <alignment horizontal="left" vertical="top" wrapText="1"/>
    </xf>
    <xf numFmtId="0" fontId="20" fillId="2" borderId="1" applyNumberFormat="0" applyFont="1" applyFill="1" applyBorder="1" applyAlignment="1" applyProtection="0">
      <alignment horizontal="left" vertical="top" wrapText="1"/>
    </xf>
    <xf numFmtId="0" fontId="0" fillId="2" borderId="1" applyNumberFormat="0" applyFont="1" applyFill="1" applyBorder="1" applyAlignment="1" applyProtection="0">
      <alignment horizontal="left" vertical="top" wrapText="1"/>
    </xf>
    <xf numFmtId="49" fontId="0" fillId="2" borderId="1" applyNumberFormat="1" applyFont="1" applyFill="1" applyBorder="1" applyAlignment="1" applyProtection="0">
      <alignment horizontal="left" vertical="top" wrapText="1"/>
    </xf>
    <xf numFmtId="0" fontId="21" fillId="2" borderId="1" applyNumberFormat="0" applyFont="1" applyFill="1" applyBorder="1" applyAlignment="1" applyProtection="0">
      <alignment vertical="top" wrapText="1"/>
    </xf>
    <xf numFmtId="49" fontId="20" fillId="2" borderId="1" applyNumberFormat="1" applyFont="1" applyFill="1" applyBorder="1" applyAlignment="1" applyProtection="0">
      <alignment vertical="top" wrapText="1"/>
    </xf>
    <xf numFmtId="0" fontId="20" fillId="2" borderId="1" applyNumberFormat="0" applyFont="1" applyFill="1" applyBorder="1" applyAlignment="1" applyProtection="0">
      <alignment vertical="top" wrapText="1"/>
    </xf>
    <xf numFmtId="49" fontId="0" fillId="2" borderId="1" applyNumberFormat="1" applyFont="1" applyFill="1" applyBorder="1" applyAlignment="1" applyProtection="0">
      <alignment horizontal="left" vertical="top"/>
    </xf>
    <xf numFmtId="49" fontId="0" fillId="2" borderId="1" applyNumberFormat="1" applyFont="1" applyFill="1" applyBorder="1" applyAlignment="1" applyProtection="0">
      <alignment horizontal="left" vertical="bottom" wrapText="1"/>
    </xf>
    <xf numFmtId="0" fontId="0" fillId="2" borderId="1" applyNumberFormat="0" applyFont="1" applyFill="1" applyBorder="1" applyAlignment="1" applyProtection="0">
      <alignment horizontal="left" vertical="bottom" wrapText="1"/>
    </xf>
    <xf numFmtId="0" fontId="18" fillId="2" borderId="1" applyNumberFormat="0" applyFont="1" applyFill="1" applyBorder="1" applyAlignment="1" applyProtection="0">
      <alignment horizontal="left" vertical="top" wrapText="1"/>
    </xf>
    <xf numFmtId="49" fontId="0" fillId="2" borderId="1" applyNumberFormat="1" applyFont="1" applyFill="1" applyBorder="1" applyAlignment="1" applyProtection="0">
      <alignment horizontal="left" vertical="bottom"/>
    </xf>
    <xf numFmtId="0" fontId="0" applyNumberFormat="1" applyFont="1" applyFill="0" applyBorder="0" applyAlignment="1" applyProtection="0">
      <alignment vertical="bottom"/>
    </xf>
    <xf numFmtId="0" fontId="0" fillId="2" borderId="22" applyNumberFormat="0" applyFont="1" applyFill="1" applyBorder="1" applyAlignment="1" applyProtection="0">
      <alignment vertical="top" wrapText="1"/>
    </xf>
    <xf numFmtId="0" fontId="0" fillId="2" borderId="2" applyNumberFormat="0" applyFont="1" applyFill="1" applyBorder="1" applyAlignment="1" applyProtection="0">
      <alignment vertical="top" wrapText="1"/>
    </xf>
    <xf numFmtId="49" fontId="21" fillId="2" borderId="9" applyNumberFormat="1" applyFont="1" applyFill="1" applyBorder="1" applyAlignment="1" applyProtection="0">
      <alignment horizontal="left" vertical="top"/>
    </xf>
    <xf numFmtId="0" fontId="0" fillId="2" borderId="4" applyNumberFormat="0" applyFont="1" applyFill="1" applyBorder="1" applyAlignment="1" applyProtection="0">
      <alignment vertical="top" wrapText="1"/>
    </xf>
    <xf numFmtId="0" fontId="23" fillId="2" borderId="1" applyNumberFormat="0" applyFont="1" applyFill="1" applyBorder="1" applyAlignment="1" applyProtection="0">
      <alignment horizontal="left" vertical="top" wrapText="1"/>
    </xf>
    <xf numFmtId="0" fontId="24" fillId="2" borderId="9" applyNumberFormat="0" applyFont="1" applyFill="1" applyBorder="1" applyAlignment="1" applyProtection="0">
      <alignment horizontal="left" vertical="top"/>
    </xf>
    <xf numFmtId="0" fontId="0" fillId="2" borderId="7" applyNumberFormat="0" applyFont="1" applyFill="1" applyBorder="1" applyAlignment="1" applyProtection="0">
      <alignment vertical="top" wrapText="1"/>
    </xf>
    <xf numFmtId="61" fontId="0" fillId="2" borderId="1" applyNumberFormat="1" applyFont="1" applyFill="1" applyBorder="1" applyAlignment="1" applyProtection="0">
      <alignment vertical="top" wrapText="1"/>
    </xf>
    <xf numFmtId="62" fontId="0" fillId="2" borderId="1" applyNumberFormat="1" applyFont="1" applyFill="1" applyBorder="1" applyAlignment="1" applyProtection="0">
      <alignment vertical="top" wrapText="1"/>
    </xf>
    <xf numFmtId="4" fontId="0" fillId="2" borderId="1" applyNumberFormat="1" applyFont="1" applyFill="1" applyBorder="1" applyAlignment="1" applyProtection="0">
      <alignment vertical="top" wrapText="1"/>
    </xf>
    <xf numFmtId="0" fontId="21" fillId="2" borderId="9" applyNumberFormat="0" applyFont="1" applyFill="1" applyBorder="1" applyAlignment="1" applyProtection="0">
      <alignment horizontal="left" vertical="top"/>
    </xf>
    <xf numFmtId="0" fontId="23" fillId="2" borderId="4" applyNumberFormat="0" applyFont="1" applyFill="1" applyBorder="1" applyAlignment="1" applyProtection="0">
      <alignment horizontal="justify" vertical="top" wrapText="1"/>
    </xf>
    <xf numFmtId="62" fontId="18" fillId="2" borderId="1" applyNumberFormat="1" applyFont="1" applyFill="1" applyBorder="1" applyAlignment="1" applyProtection="0">
      <alignment vertical="top" wrapText="1"/>
    </xf>
    <xf numFmtId="0" fontId="7" fillId="2" borderId="9" applyNumberFormat="0" applyFont="1" applyFill="1" applyBorder="1" applyAlignment="1" applyProtection="0">
      <alignment horizontal="left" vertical="top"/>
    </xf>
    <xf numFmtId="0" fontId="21" fillId="2" borderId="21" applyNumberFormat="0" applyFont="1" applyFill="1" applyBorder="1" applyAlignment="1" applyProtection="0">
      <alignment vertical="top" wrapText="1"/>
    </xf>
    <xf numFmtId="0" fontId="23" fillId="2" borderId="1" applyNumberFormat="0" applyFont="1" applyFill="1" applyBorder="1" applyAlignment="1" applyProtection="0">
      <alignment horizontal="justify" vertical="top" wrapText="1"/>
    </xf>
    <xf numFmtId="0" fontId="21" fillId="2" borderId="4" applyNumberFormat="0" applyFont="1" applyFill="1" applyBorder="1" applyAlignment="1" applyProtection="0">
      <alignment vertical="top" wrapText="1"/>
    </xf>
    <xf numFmtId="0" fontId="0" fillId="2" borderId="23" applyNumberFormat="0" applyFont="1" applyFill="1" applyBorder="1" applyAlignment="1" applyProtection="0">
      <alignment vertical="top" wrapText="1"/>
    </xf>
    <xf numFmtId="49" fontId="21" fillId="2" borderId="1" applyNumberFormat="1" applyFont="1" applyFill="1" applyBorder="1" applyAlignment="1" applyProtection="0">
      <alignment vertical="top"/>
    </xf>
    <xf numFmtId="0" fontId="0" fillId="2" borderId="24" applyNumberFormat="0" applyFont="1" applyFill="1" applyBorder="1" applyAlignment="1" applyProtection="0">
      <alignment vertical="top" wrapText="1"/>
    </xf>
    <xf numFmtId="61" fontId="0" fillId="2" borderId="24" applyNumberFormat="1" applyFont="1" applyFill="1" applyBorder="1" applyAlignment="1" applyProtection="0">
      <alignment vertical="top" wrapText="1"/>
    </xf>
    <xf numFmtId="62" fontId="0" fillId="2" borderId="24" applyNumberFormat="1" applyFont="1" applyFill="1" applyBorder="1" applyAlignment="1" applyProtection="0">
      <alignment vertical="top" wrapText="1"/>
    </xf>
    <xf numFmtId="0" fontId="0" fillId="2" borderId="25" applyNumberFormat="0" applyFont="1" applyFill="1" applyBorder="1" applyAlignment="1" applyProtection="0">
      <alignment vertical="top" wrapText="1"/>
    </xf>
    <xf numFmtId="0" fontId="0" fillId="2" borderId="26" applyNumberFormat="0" applyFont="1" applyFill="1" applyBorder="1" applyAlignment="1" applyProtection="0">
      <alignment vertical="top" wrapText="1"/>
    </xf>
    <xf numFmtId="49" fontId="21" fillId="2" borderId="27" applyNumberFormat="1" applyFont="1" applyFill="1" applyBorder="1" applyAlignment="1" applyProtection="0">
      <alignment vertical="top" wrapText="1"/>
    </xf>
    <xf numFmtId="49" fontId="21" fillId="2" borderId="28" applyNumberFormat="1" applyFont="1" applyFill="1" applyBorder="1" applyAlignment="1" applyProtection="0">
      <alignment vertical="top" wrapText="1"/>
    </xf>
    <xf numFmtId="49" fontId="21" fillId="2" borderId="29" applyNumberFormat="1" applyFont="1" applyFill="1" applyBorder="1" applyAlignment="1" applyProtection="0">
      <alignment horizontal="center" vertical="top" wrapText="1"/>
    </xf>
    <xf numFmtId="49" fontId="26" fillId="2" borderId="30" applyNumberFormat="1" applyFont="1" applyFill="1" applyBorder="1" applyAlignment="1" applyProtection="0">
      <alignment horizontal="center" vertical="top" wrapText="1"/>
    </xf>
    <xf numFmtId="4" fontId="0" fillId="2" borderId="31" applyNumberFormat="1" applyFont="1" applyFill="1" applyBorder="1" applyAlignment="1" applyProtection="0">
      <alignment vertical="top" wrapText="1"/>
    </xf>
    <xf numFmtId="0" fontId="21" fillId="2" borderId="32" applyNumberFormat="0" applyFont="1" applyFill="1" applyBorder="1" applyAlignment="1" applyProtection="0">
      <alignment horizontal="left" vertical="top"/>
    </xf>
    <xf numFmtId="0" fontId="0" fillId="2" borderId="33" applyNumberFormat="0" applyFont="1" applyFill="1" applyBorder="1" applyAlignment="1" applyProtection="0">
      <alignment vertical="top" wrapText="1"/>
    </xf>
    <xf numFmtId="0" fontId="0" fillId="2" borderId="34" applyNumberFormat="0" applyFont="1" applyFill="1" applyBorder="1" applyAlignment="1" applyProtection="0">
      <alignment vertical="top" wrapText="1"/>
    </xf>
    <xf numFmtId="61" fontId="0" fillId="2" borderId="35" applyNumberFormat="1" applyFont="1" applyFill="1" applyBorder="1" applyAlignment="1" applyProtection="0">
      <alignment vertical="top" wrapText="1"/>
    </xf>
    <xf numFmtId="62" fontId="23" fillId="2" borderId="36" applyNumberFormat="1" applyFont="1" applyFill="1" applyBorder="1" applyAlignment="1" applyProtection="0">
      <alignment vertical="top" wrapText="1"/>
    </xf>
    <xf numFmtId="0" fontId="0" fillId="2" borderId="37" applyNumberFormat="0" applyFont="1" applyFill="1" applyBorder="1" applyAlignment="1" applyProtection="0">
      <alignment vertical="top" wrapText="1"/>
    </xf>
    <xf numFmtId="0" fontId="21" fillId="2" borderId="38" applyNumberFormat="0" applyFont="1" applyFill="1" applyBorder="1" applyAlignment="1" applyProtection="0">
      <alignment horizontal="left" vertical="top"/>
    </xf>
    <xf numFmtId="49" fontId="0" fillId="2" borderId="39" applyNumberFormat="1" applyFont="1" applyFill="1" applyBorder="1" applyAlignment="1" applyProtection="0">
      <alignment vertical="top" wrapText="1"/>
    </xf>
    <xf numFmtId="49" fontId="0" fillId="2" borderId="40" applyNumberFormat="1" applyFont="1" applyFill="1" applyBorder="1" applyAlignment="1" applyProtection="0">
      <alignment vertical="top"/>
    </xf>
    <xf numFmtId="61" fontId="0" fillId="2" borderId="41" applyNumberFormat="1" applyFont="1" applyFill="1" applyBorder="1" applyAlignment="1" applyProtection="0">
      <alignment vertical="top" wrapText="1"/>
    </xf>
    <xf numFmtId="63" fontId="23" fillId="2" borderId="42" applyNumberFormat="1" applyFont="1" applyFill="1" applyBorder="1" applyAlignment="1" applyProtection="0">
      <alignment vertical="top" wrapText="1"/>
    </xf>
    <xf numFmtId="4" fontId="0" fillId="2" borderId="43" applyNumberFormat="1" applyFont="1" applyFill="1" applyBorder="1" applyAlignment="1" applyProtection="0">
      <alignment vertical="top" wrapText="1"/>
    </xf>
    <xf numFmtId="49" fontId="0" fillId="2" borderId="44" applyNumberFormat="1" applyFont="1" applyFill="1" applyBorder="1" applyAlignment="1" applyProtection="0">
      <alignment vertical="top" wrapText="1"/>
    </xf>
    <xf numFmtId="61" fontId="0" fillId="2" borderId="45" applyNumberFormat="1" applyFont="1" applyFill="1" applyBorder="1" applyAlignment="1" applyProtection="0">
      <alignment vertical="top" wrapText="1"/>
    </xf>
    <xf numFmtId="0" fontId="23" fillId="2" borderId="38" applyNumberFormat="0" applyFont="1" applyFill="1" applyBorder="1" applyAlignment="1" applyProtection="0">
      <alignment horizontal="left" vertical="top"/>
    </xf>
    <xf numFmtId="10" fontId="0" fillId="2" borderId="31" applyNumberFormat="1" applyFont="1" applyFill="1" applyBorder="1" applyAlignment="1" applyProtection="0">
      <alignment vertical="top" wrapText="1"/>
    </xf>
    <xf numFmtId="0" fontId="0" fillId="2" borderId="31" applyNumberFormat="0" applyFont="1" applyFill="1" applyBorder="1" applyAlignment="1" applyProtection="0">
      <alignment vertical="top" wrapText="1"/>
    </xf>
    <xf numFmtId="49" fontId="0" fillId="2" borderId="44" applyNumberFormat="1" applyFont="1" applyFill="1" applyBorder="1" applyAlignment="1" applyProtection="0">
      <alignment vertical="top"/>
    </xf>
    <xf numFmtId="49" fontId="0" fillId="2" borderId="46" applyNumberFormat="1" applyFont="1" applyFill="1" applyBorder="1" applyAlignment="1" applyProtection="0">
      <alignment vertical="top" wrapText="1"/>
    </xf>
    <xf numFmtId="63" fontId="23" fillId="2" borderId="47" applyNumberFormat="1" applyFont="1" applyFill="1" applyBorder="1" applyAlignment="1" applyProtection="0">
      <alignment vertical="top" wrapText="1"/>
    </xf>
    <xf numFmtId="0" fontId="0" fillId="2" borderId="38" applyNumberFormat="0" applyFont="1" applyFill="1" applyBorder="1" applyAlignment="1" applyProtection="0">
      <alignment vertical="top" wrapText="1"/>
    </xf>
    <xf numFmtId="0" fontId="23" fillId="2" borderId="48" applyNumberFormat="0" applyFont="1" applyFill="1" applyBorder="1" applyAlignment="1" applyProtection="0">
      <alignment horizontal="left" vertical="top"/>
    </xf>
    <xf numFmtId="0" fontId="0" fillId="2" borderId="44" applyNumberFormat="0" applyFont="1" applyFill="1" applyBorder="1" applyAlignment="1" applyProtection="0">
      <alignment vertical="top" wrapText="1"/>
    </xf>
    <xf numFmtId="61" fontId="0" fillId="2" borderId="49" applyNumberFormat="1" applyFont="1" applyFill="1" applyBorder="1" applyAlignment="1" applyProtection="0">
      <alignment vertical="top" wrapText="1"/>
    </xf>
    <xf numFmtId="62" fontId="23" fillId="2" borderId="50" applyNumberFormat="1" applyFont="1" applyFill="1" applyBorder="1" applyAlignment="1" applyProtection="0">
      <alignment vertical="top" wrapText="1"/>
    </xf>
    <xf numFmtId="4" fontId="23" fillId="2" borderId="31" applyNumberFormat="1" applyFont="1" applyFill="1" applyBorder="1" applyAlignment="1" applyProtection="0">
      <alignment horizontal="left" vertical="top" wrapText="1"/>
    </xf>
    <xf numFmtId="4" fontId="23" fillId="2" borderId="1" applyNumberFormat="1" applyFont="1" applyFill="1" applyBorder="1" applyAlignment="1" applyProtection="0">
      <alignment horizontal="left" vertical="top" wrapText="1"/>
    </xf>
    <xf numFmtId="61" fontId="23" fillId="2" borderId="1" applyNumberFormat="1" applyFont="1" applyFill="1" applyBorder="1" applyAlignment="1" applyProtection="0">
      <alignment horizontal="left" vertical="top" wrapText="1"/>
    </xf>
    <xf numFmtId="49" fontId="21" fillId="2" borderId="38" applyNumberFormat="1" applyFont="1" applyFill="1" applyBorder="1" applyAlignment="1" applyProtection="0">
      <alignment horizontal="left" vertical="top"/>
    </xf>
    <xf numFmtId="0" fontId="21" fillId="2" borderId="51" applyNumberFormat="0" applyFont="1" applyFill="1" applyBorder="1" applyAlignment="1" applyProtection="0">
      <alignment vertical="top" wrapText="1"/>
    </xf>
    <xf numFmtId="0" fontId="21" fillId="2" borderId="44" applyNumberFormat="0" applyFont="1" applyFill="1" applyBorder="1" applyAlignment="1" applyProtection="0">
      <alignment vertical="top" wrapText="1"/>
    </xf>
    <xf numFmtId="61" fontId="28" fillId="2" borderId="52" applyNumberFormat="1" applyFont="1" applyFill="1" applyBorder="1" applyAlignment="1" applyProtection="0">
      <alignment vertical="top" wrapText="1"/>
    </xf>
    <xf numFmtId="61" fontId="21" fillId="2" borderId="53" applyNumberFormat="1" applyFont="1" applyFill="1" applyBorder="1" applyAlignment="1" applyProtection="0">
      <alignment vertical="top" wrapText="1"/>
    </xf>
    <xf numFmtId="0" fontId="21" fillId="2" borderId="39" applyNumberFormat="0" applyFont="1" applyFill="1" applyBorder="1" applyAlignment="1" applyProtection="0">
      <alignment vertical="top" wrapText="1"/>
    </xf>
    <xf numFmtId="61" fontId="21" fillId="2" borderId="45" applyNumberFormat="1" applyFont="1" applyFill="1" applyBorder="1" applyAlignment="1" applyProtection="0">
      <alignment vertical="top" wrapText="1"/>
    </xf>
    <xf numFmtId="62" fontId="0" fillId="2" borderId="54" applyNumberFormat="1" applyFont="1" applyFill="1" applyBorder="1" applyAlignment="1" applyProtection="0">
      <alignment vertical="top" wrapText="1"/>
    </xf>
    <xf numFmtId="0" fontId="0" fillId="2" borderId="39" applyNumberFormat="0" applyFont="1" applyFill="1" applyBorder="1" applyAlignment="1" applyProtection="0">
      <alignment vertical="top" wrapText="1"/>
    </xf>
    <xf numFmtId="0" fontId="23" fillId="2" borderId="44" applyNumberFormat="0" applyFont="1" applyFill="1" applyBorder="1" applyAlignment="1" applyProtection="0">
      <alignment horizontal="left" vertical="top" wrapText="1"/>
    </xf>
    <xf numFmtId="1" fontId="0" fillId="2" borderId="1" applyNumberFormat="1" applyFont="1" applyFill="1" applyBorder="1" applyAlignment="1" applyProtection="0">
      <alignment vertical="top" wrapText="1"/>
    </xf>
    <xf numFmtId="63" fontId="21" fillId="2" borderId="45" applyNumberFormat="1" applyFont="1" applyFill="1" applyBorder="1" applyAlignment="1" applyProtection="0">
      <alignment vertical="top" wrapText="1"/>
    </xf>
    <xf numFmtId="61" fontId="21" fillId="2" borderId="49" applyNumberFormat="1" applyFont="1" applyFill="1" applyBorder="1" applyAlignment="1" applyProtection="0">
      <alignment vertical="top" wrapText="1"/>
    </xf>
    <xf numFmtId="62" fontId="0" fillId="2" borderId="50" applyNumberFormat="1" applyFont="1" applyFill="1" applyBorder="1" applyAlignment="1" applyProtection="0">
      <alignment vertical="top" wrapText="1"/>
    </xf>
    <xf numFmtId="49" fontId="28" fillId="2" borderId="38" applyNumberFormat="1" applyFont="1" applyFill="1" applyBorder="1" applyAlignment="1" applyProtection="0">
      <alignment horizontal="left" vertical="top"/>
    </xf>
    <xf numFmtId="0" fontId="28" fillId="2" borderId="39" applyNumberFormat="0" applyFont="1" applyFill="1" applyBorder="1" applyAlignment="1" applyProtection="0">
      <alignment vertical="top" wrapText="1"/>
    </xf>
    <xf numFmtId="0" fontId="28" fillId="2" borderId="44" applyNumberFormat="0" applyFont="1" applyFill="1" applyBorder="1" applyAlignment="1" applyProtection="0">
      <alignment vertical="top" wrapText="1"/>
    </xf>
    <xf numFmtId="61" fontId="28" fillId="2" borderId="53" applyNumberFormat="1" applyFont="1" applyFill="1" applyBorder="1" applyAlignment="1" applyProtection="0">
      <alignment vertical="top" wrapText="1"/>
    </xf>
    <xf numFmtId="49" fontId="0" fillId="2" borderId="4" applyNumberFormat="1" applyFont="1" applyFill="1" applyBorder="1" applyAlignment="1" applyProtection="0">
      <alignment vertical="top" wrapText="1"/>
    </xf>
    <xf numFmtId="0" fontId="0" fillId="2" borderId="55" applyNumberFormat="0" applyFont="1" applyFill="1" applyBorder="1" applyAlignment="1" applyProtection="0">
      <alignment vertical="top" wrapText="1"/>
    </xf>
    <xf numFmtId="63" fontId="0" fillId="2" borderId="45" applyNumberFormat="1" applyFont="1" applyFill="1" applyBorder="1" applyAlignment="1" applyProtection="0">
      <alignment vertical="top" wrapText="1"/>
    </xf>
    <xf numFmtId="62" fontId="0" fillId="2" borderId="56" applyNumberFormat="1" applyFont="1" applyFill="1" applyBorder="1" applyAlignment="1" applyProtection="0">
      <alignment vertical="top" wrapText="1"/>
    </xf>
    <xf numFmtId="49" fontId="0" fillId="2" borderId="55" applyNumberFormat="1" applyFont="1" applyFill="1" applyBorder="1" applyAlignment="1" applyProtection="0">
      <alignment vertical="top" wrapText="1"/>
    </xf>
    <xf numFmtId="63" fontId="0" fillId="2" borderId="42" applyNumberFormat="1" applyFont="1" applyFill="1" applyBorder="1" applyAlignment="1" applyProtection="0">
      <alignment vertical="top" wrapText="1"/>
    </xf>
    <xf numFmtId="63" fontId="0" fillId="2" borderId="47" applyNumberFormat="1" applyFont="1" applyFill="1" applyBorder="1" applyAlignment="1" applyProtection="0">
      <alignment vertical="top" wrapText="1"/>
    </xf>
    <xf numFmtId="0" fontId="23" fillId="2" borderId="55" applyNumberFormat="0" applyFont="1" applyFill="1" applyBorder="1" applyAlignment="1" applyProtection="0">
      <alignment horizontal="left" vertical="top" wrapText="1"/>
    </xf>
    <xf numFmtId="61" fontId="0" fillId="2" borderId="57" applyNumberFormat="1" applyFont="1" applyFill="1" applyBorder="1" applyAlignment="1" applyProtection="0">
      <alignment vertical="top" wrapText="1"/>
    </xf>
    <xf numFmtId="62" fontId="0" fillId="2" borderId="58" applyNumberFormat="1" applyFont="1" applyFill="1" applyBorder="1" applyAlignment="1" applyProtection="0">
      <alignment vertical="top" wrapText="1"/>
    </xf>
    <xf numFmtId="49" fontId="23" fillId="2" borderId="38" applyNumberFormat="1" applyFont="1" applyFill="1" applyBorder="1" applyAlignment="1" applyProtection="0">
      <alignment horizontal="left" vertical="top"/>
    </xf>
    <xf numFmtId="61" fontId="21" fillId="2" borderId="59" applyNumberFormat="1" applyFont="1" applyFill="1" applyBorder="1" applyAlignment="1" applyProtection="0">
      <alignment vertical="top" wrapText="1"/>
    </xf>
    <xf numFmtId="63" fontId="21" fillId="2" borderId="60" applyNumberFormat="1" applyFont="1" applyFill="1" applyBorder="1" applyAlignment="1" applyProtection="0">
      <alignment vertical="top" wrapText="1"/>
    </xf>
    <xf numFmtId="0" fontId="21" fillId="2" borderId="55" applyNumberFormat="0" applyFont="1" applyFill="1" applyBorder="1" applyAlignment="1" applyProtection="0">
      <alignment vertical="top" wrapText="1"/>
    </xf>
    <xf numFmtId="49" fontId="29" fillId="2" borderId="38" applyNumberFormat="1" applyFont="1" applyFill="1" applyBorder="1" applyAlignment="1" applyProtection="0">
      <alignment horizontal="left" vertical="top"/>
    </xf>
    <xf numFmtId="0" fontId="29" fillId="2" borderId="4" applyNumberFormat="0" applyFont="1" applyFill="1" applyBorder="1" applyAlignment="1" applyProtection="0">
      <alignment vertical="top" wrapText="1"/>
    </xf>
    <xf numFmtId="0" fontId="29" fillId="2" borderId="55" applyNumberFormat="0" applyFont="1" applyFill="1" applyBorder="1" applyAlignment="1" applyProtection="0">
      <alignment vertical="top" wrapText="1"/>
    </xf>
    <xf numFmtId="61" fontId="29" fillId="2" borderId="52" applyNumberFormat="1" applyFont="1" applyFill="1" applyBorder="1" applyAlignment="1" applyProtection="0">
      <alignment vertical="top" wrapText="1"/>
    </xf>
    <xf numFmtId="0" fontId="0" fillId="2" borderId="61" applyNumberFormat="0" applyFont="1" applyFill="1" applyBorder="1" applyAlignment="1" applyProtection="0">
      <alignment vertical="top" wrapText="1"/>
    </xf>
    <xf numFmtId="0" fontId="23" fillId="2" borderId="62" applyNumberFormat="0" applyFont="1" applyFill="1" applyBorder="1" applyAlignment="1" applyProtection="0">
      <alignment horizontal="left" vertical="top"/>
    </xf>
    <xf numFmtId="0" fontId="0" fillId="2" borderId="63" applyNumberFormat="0" applyFont="1" applyFill="1" applyBorder="1" applyAlignment="1" applyProtection="0">
      <alignment vertical="top" wrapText="1"/>
    </xf>
    <xf numFmtId="0" fontId="0" fillId="2" borderId="64" applyNumberFormat="0" applyFont="1" applyFill="1" applyBorder="1" applyAlignment="1" applyProtection="0">
      <alignment vertical="top" wrapText="1"/>
    </xf>
    <xf numFmtId="62" fontId="18" fillId="2" borderId="50" applyNumberFormat="1" applyFont="1" applyFill="1" applyBorder="1" applyAlignment="1" applyProtection="0">
      <alignment vertical="top" wrapText="1"/>
    </xf>
    <xf numFmtId="0" fontId="0" fillId="2" borderId="65" applyNumberFormat="0" applyFont="1" applyFill="1" applyBorder="1" applyAlignment="1" applyProtection="0">
      <alignment vertical="top" wrapText="1"/>
    </xf>
    <xf numFmtId="0" fontId="0" fillId="2" borderId="66" applyNumberFormat="0" applyFont="1" applyFill="1" applyBorder="1" applyAlignment="1" applyProtection="0">
      <alignment vertical="top" wrapText="1"/>
    </xf>
    <xf numFmtId="61" fontId="0" fillId="2" borderId="67" applyNumberFormat="1" applyFont="1" applyFill="1" applyBorder="1" applyAlignment="1" applyProtection="0">
      <alignment vertical="top" wrapText="1"/>
    </xf>
    <xf numFmtId="0" fontId="0" fillId="2" borderId="68" applyNumberFormat="0" applyFont="1" applyFill="1" applyBorder="1" applyAlignment="1" applyProtection="0">
      <alignment vertical="top" wrapText="1"/>
    </xf>
    <xf numFmtId="61" fontId="0" fillId="2" borderId="69" applyNumberFormat="1" applyFont="1" applyFill="1" applyBorder="1" applyAlignment="1" applyProtection="0">
      <alignment vertical="top" wrapText="1"/>
    </xf>
    <xf numFmtId="0" fontId="7" fillId="2" borderId="70" applyNumberFormat="0" applyFont="1" applyFill="1" applyBorder="1" applyAlignment="1" applyProtection="0">
      <alignment horizontal="left" vertical="center" wrapText="1"/>
    </xf>
    <xf numFmtId="0" fontId="0" fillId="2" borderId="70" applyNumberFormat="0" applyFont="1" applyFill="1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bottom"/>
    </xf>
    <xf numFmtId="0" fontId="6" fillId="2" borderId="71" applyNumberFormat="1" applyFont="1" applyFill="1" applyBorder="1" applyAlignment="1" applyProtection="0">
      <alignment horizontal="left" vertical="top"/>
    </xf>
    <xf numFmtId="0" fontId="6" fillId="2" borderId="72" applyNumberFormat="1" applyFont="1" applyFill="1" applyBorder="1" applyAlignment="1" applyProtection="0">
      <alignment horizontal="left" vertical="top"/>
    </xf>
    <xf numFmtId="0" fontId="6" fillId="2" borderId="73" applyNumberFormat="1" applyFont="1" applyFill="1" applyBorder="1" applyAlignment="1" applyProtection="0">
      <alignment horizontal="left" vertical="top"/>
    </xf>
    <xf numFmtId="0" fontId="6" fillId="2" borderId="74" applyNumberFormat="1" applyFont="1" applyFill="1" applyBorder="1" applyAlignment="1" applyProtection="0">
      <alignment vertical="top" wrapText="1"/>
    </xf>
    <xf numFmtId="0" fontId="6" fillId="2" borderId="71" applyNumberFormat="1" applyFont="1" applyFill="1" applyBorder="1" applyAlignment="1" applyProtection="0">
      <alignment horizontal="center" vertical="top"/>
    </xf>
    <xf numFmtId="0" fontId="6" fillId="2" borderId="75" applyNumberFormat="1" applyFont="1" applyFill="1" applyBorder="1" applyAlignment="1" applyProtection="0">
      <alignment horizontal="center" vertical="top"/>
    </xf>
    <xf numFmtId="0" fontId="6" fillId="2" borderId="75" applyNumberFormat="1" applyFont="1" applyFill="1" applyBorder="1" applyAlignment="1" applyProtection="0">
      <alignment vertical="top"/>
    </xf>
    <xf numFmtId="0" fontId="6" fillId="2" borderId="72" applyNumberFormat="1" applyFont="1" applyFill="1" applyBorder="1" applyAlignment="1" applyProtection="0">
      <alignment vertical="top"/>
    </xf>
    <xf numFmtId="0" fontId="0" fillId="2" borderId="76" applyNumberFormat="1" applyFont="1" applyFill="1" applyBorder="1" applyAlignment="1" applyProtection="0">
      <alignment vertical="bottom"/>
    </xf>
    <xf numFmtId="4" fontId="0" fillId="2" borderId="77" applyNumberFormat="1" applyFont="1" applyFill="1" applyBorder="1" applyAlignment="1" applyProtection="0">
      <alignment vertical="top"/>
    </xf>
    <xf numFmtId="49" fontId="0" fillId="2" borderId="6" applyNumberFormat="1" applyFont="1" applyFill="1" applyBorder="1" applyAlignment="1" applyProtection="0">
      <alignment vertical="top"/>
    </xf>
    <xf numFmtId="62" fontId="0" fillId="2" borderId="6" applyNumberFormat="1" applyFont="1" applyFill="1" applyBorder="1" applyAlignment="1" applyProtection="0">
      <alignment vertical="top"/>
    </xf>
    <xf numFmtId="62" fontId="0" fillId="2" borderId="46" applyNumberFormat="1" applyFont="1" applyFill="1" applyBorder="1" applyAlignment="1" applyProtection="0">
      <alignment vertical="top"/>
    </xf>
    <xf numFmtId="0" fontId="0" fillId="2" borderId="78" applyNumberFormat="1" applyFont="1" applyFill="1" applyBorder="1" applyAlignment="1" applyProtection="0">
      <alignment vertical="bottom"/>
    </xf>
    <xf numFmtId="49" fontId="6" fillId="2" borderId="8" applyNumberFormat="1" applyFont="1" applyFill="1" applyBorder="1" applyAlignment="1" applyProtection="0">
      <alignment vertical="top"/>
    </xf>
    <xf numFmtId="0" fontId="6" fillId="2" borderId="48" applyNumberFormat="0" applyFont="1" applyFill="1" applyBorder="1" applyAlignment="1" applyProtection="0">
      <alignment vertical="top"/>
    </xf>
    <xf numFmtId="0" fontId="6" fillId="2" borderId="79" applyNumberFormat="0" applyFont="1" applyFill="1" applyBorder="1" applyAlignment="1" applyProtection="0">
      <alignment vertical="top"/>
    </xf>
    <xf numFmtId="4" fontId="6" fillId="2" borderId="80" applyNumberFormat="1" applyFont="1" applyFill="1" applyBorder="1" applyAlignment="1" applyProtection="0">
      <alignment vertical="top"/>
    </xf>
    <xf numFmtId="4" fontId="6" fillId="2" borderId="9" applyNumberFormat="1" applyFont="1" applyFill="1" applyBorder="1" applyAlignment="1" applyProtection="0">
      <alignment vertical="top"/>
    </xf>
    <xf numFmtId="0" fontId="6" fillId="2" borderId="9" applyNumberFormat="0" applyFont="1" applyFill="1" applyBorder="1" applyAlignment="1" applyProtection="0">
      <alignment vertical="top"/>
    </xf>
    <xf numFmtId="62" fontId="6" fillId="2" borderId="9" applyNumberFormat="1" applyFont="1" applyFill="1" applyBorder="1" applyAlignment="1" applyProtection="0">
      <alignment vertical="top"/>
    </xf>
    <xf numFmtId="62" fontId="6" fillId="2" borderId="48" applyNumberFormat="1" applyFont="1" applyFill="1" applyBorder="1" applyAlignment="1" applyProtection="0">
      <alignment vertical="top"/>
    </xf>
    <xf numFmtId="62" fontId="0" fillId="2" borderId="79" applyNumberFormat="1" applyFont="1" applyFill="1" applyBorder="1" applyAlignment="1" applyProtection="0">
      <alignment vertical="bottom" wrapText="1"/>
    </xf>
    <xf numFmtId="0" fontId="31" fillId="2" borderId="78" applyNumberFormat="1" applyFont="1" applyFill="1" applyBorder="1" applyAlignment="1" applyProtection="0">
      <alignment vertical="top"/>
    </xf>
    <xf numFmtId="49" fontId="10" fillId="2" borderId="8" applyNumberFormat="1" applyFont="1" applyFill="1" applyBorder="1" applyAlignment="1" applyProtection="0">
      <alignment horizontal="left" vertical="top"/>
    </xf>
    <xf numFmtId="64" fontId="10" fillId="2" borderId="48" applyNumberFormat="1" applyFont="1" applyFill="1" applyBorder="1" applyAlignment="1" applyProtection="0">
      <alignment horizontal="left" vertical="top"/>
    </xf>
    <xf numFmtId="64" fontId="10" fillId="2" borderId="79" applyNumberFormat="1" applyFont="1" applyFill="1" applyBorder="1" applyAlignment="1" applyProtection="0">
      <alignment horizontal="left" vertical="top"/>
    </xf>
    <xf numFmtId="4" fontId="10" fillId="2" borderId="80" applyNumberFormat="1" applyFont="1" applyFill="1" applyBorder="1" applyAlignment="1" applyProtection="0">
      <alignment horizontal="left" vertical="top"/>
    </xf>
    <xf numFmtId="4" fontId="10" fillId="2" borderId="9" applyNumberFormat="1" applyFont="1" applyFill="1" applyBorder="1" applyAlignment="1" applyProtection="0">
      <alignment horizontal="left" vertical="top"/>
    </xf>
    <xf numFmtId="64" fontId="10" fillId="2" borderId="9" applyNumberFormat="1" applyFont="1" applyFill="1" applyBorder="1" applyAlignment="1" applyProtection="0">
      <alignment horizontal="left" vertical="top"/>
    </xf>
    <xf numFmtId="62" fontId="10" fillId="2" borderId="9" applyNumberFormat="1" applyFont="1" applyFill="1" applyBorder="1" applyAlignment="1" applyProtection="0">
      <alignment horizontal="left" vertical="top"/>
    </xf>
    <xf numFmtId="62" fontId="10" fillId="2" borderId="48" applyNumberFormat="1" applyFont="1" applyFill="1" applyBorder="1" applyAlignment="1" applyProtection="0">
      <alignment horizontal="left" vertical="top"/>
    </xf>
    <xf numFmtId="62" fontId="32" fillId="2" borderId="79" applyNumberFormat="1" applyFont="1" applyFill="1" applyBorder="1" applyAlignment="1" applyProtection="0">
      <alignment vertical="top" wrapText="1"/>
    </xf>
    <xf numFmtId="0" fontId="33" fillId="2" borderId="80" applyNumberFormat="0" applyFont="1" applyFill="1" applyBorder="1" applyAlignment="1" applyProtection="0">
      <alignment horizontal="center" vertical="top"/>
    </xf>
    <xf numFmtId="0" fontId="33" fillId="2" borderId="9" applyNumberFormat="0" applyFont="1" applyFill="1" applyBorder="1" applyAlignment="1" applyProtection="0">
      <alignment horizontal="center" vertical="top"/>
    </xf>
    <xf numFmtId="4" fontId="0" fillId="2" borderId="80" applyNumberFormat="1" applyFont="1" applyFill="1" applyBorder="1" applyAlignment="1" applyProtection="0">
      <alignment vertical="top"/>
    </xf>
    <xf numFmtId="4" fontId="0" fillId="2" borderId="9" applyNumberFormat="1" applyFont="1" applyFill="1" applyBorder="1" applyAlignment="1" applyProtection="0">
      <alignment vertical="top"/>
    </xf>
    <xf numFmtId="49" fontId="0" fillId="2" borderId="9" applyNumberFormat="1" applyFont="1" applyFill="1" applyBorder="1" applyAlignment="1" applyProtection="0">
      <alignment vertical="top"/>
    </xf>
    <xf numFmtId="62" fontId="0" fillId="2" borderId="9" applyNumberFormat="1" applyFont="1" applyFill="1" applyBorder="1" applyAlignment="1" applyProtection="0">
      <alignment vertical="top"/>
    </xf>
    <xf numFmtId="62" fontId="0" fillId="2" borderId="48" applyNumberFormat="1" applyFont="1" applyFill="1" applyBorder="1" applyAlignment="1" applyProtection="0">
      <alignment vertical="top"/>
    </xf>
    <xf numFmtId="1" fontId="7" fillId="2" borderId="8" applyNumberFormat="1" applyFont="1" applyFill="1" applyBorder="1" applyAlignment="1" applyProtection="0">
      <alignment horizontal="left" vertical="center"/>
    </xf>
    <xf numFmtId="1" fontId="7" fillId="2" borderId="48" applyNumberFormat="1" applyFont="1" applyFill="1" applyBorder="1" applyAlignment="1" applyProtection="0">
      <alignment horizontal="left" vertical="center"/>
    </xf>
    <xf numFmtId="1" fontId="7" fillId="2" borderId="79" applyNumberFormat="1" applyFont="1" applyFill="1" applyBorder="1" applyAlignment="1" applyProtection="0">
      <alignment horizontal="left" vertical="center"/>
    </xf>
    <xf numFmtId="4" fontId="7" fillId="2" borderId="80" applyNumberFormat="1" applyFont="1" applyFill="1" applyBorder="1" applyAlignment="1" applyProtection="0">
      <alignment horizontal="left" vertical="center"/>
    </xf>
    <xf numFmtId="4" fontId="7" fillId="2" borderId="9" applyNumberFormat="1" applyFont="1" applyFill="1" applyBorder="1" applyAlignment="1" applyProtection="0">
      <alignment horizontal="left" vertical="center"/>
    </xf>
    <xf numFmtId="1" fontId="7" fillId="2" borderId="9" applyNumberFormat="1" applyFont="1" applyFill="1" applyBorder="1" applyAlignment="1" applyProtection="0">
      <alignment horizontal="left" vertical="center"/>
    </xf>
    <xf numFmtId="62" fontId="7" fillId="2" borderId="9" applyNumberFormat="1" applyFont="1" applyFill="1" applyBorder="1" applyAlignment="1" applyProtection="0">
      <alignment horizontal="left" vertical="center"/>
    </xf>
    <xf numFmtId="62" fontId="7" fillId="2" borderId="48" applyNumberFormat="1" applyFont="1" applyFill="1" applyBorder="1" applyAlignment="1" applyProtection="0">
      <alignment horizontal="left" vertical="center"/>
    </xf>
    <xf numFmtId="62" fontId="6" fillId="2" borderId="79" applyNumberFormat="1" applyFont="1" applyFill="1" applyBorder="1" applyAlignment="1" applyProtection="0">
      <alignment horizontal="center" vertical="bottom" wrapText="1"/>
    </xf>
    <xf numFmtId="49" fontId="0" fillId="2" borderId="80" applyNumberFormat="1" applyFont="1" applyFill="1" applyBorder="1" applyAlignment="1" applyProtection="0">
      <alignment vertical="top"/>
    </xf>
    <xf numFmtId="49" fontId="7" fillId="2" borderId="9" applyNumberFormat="1" applyFont="1" applyFill="1" applyBorder="1" applyAlignment="1" applyProtection="0">
      <alignment vertical="top"/>
    </xf>
    <xf numFmtId="49" fontId="34" fillId="2" borderId="79" applyNumberFormat="1" applyFont="1" applyFill="1" applyBorder="1" applyAlignment="1" applyProtection="0">
      <alignment horizontal="left" vertical="center"/>
    </xf>
    <xf numFmtId="4" fontId="34" fillId="2" borderId="80" applyNumberFormat="1" applyFont="1" applyFill="1" applyBorder="1" applyAlignment="1" applyProtection="0">
      <alignment horizontal="left" vertical="center"/>
    </xf>
    <xf numFmtId="4" fontId="34" fillId="2" borderId="9" applyNumberFormat="1" applyFont="1" applyFill="1" applyBorder="1" applyAlignment="1" applyProtection="0">
      <alignment horizontal="left" vertical="center"/>
    </xf>
    <xf numFmtId="0" fontId="0" fillId="2" borderId="81" applyNumberFormat="1" applyFont="1" applyFill="1" applyBorder="1" applyAlignment="1" applyProtection="0">
      <alignment vertical="bottom"/>
    </xf>
    <xf numFmtId="4" fontId="7" fillId="2" borderId="82" applyNumberFormat="1" applyFont="1" applyFill="1" applyBorder="1" applyAlignment="1" applyProtection="0">
      <alignment horizontal="left" vertical="center"/>
    </xf>
    <xf numFmtId="4" fontId="7" fillId="2" borderId="83" applyNumberFormat="1" applyFont="1" applyFill="1" applyBorder="1" applyAlignment="1" applyProtection="0">
      <alignment horizontal="left" vertical="center"/>
    </xf>
    <xf numFmtId="1" fontId="7" fillId="2" borderId="83" applyNumberFormat="1" applyFont="1" applyFill="1" applyBorder="1" applyAlignment="1" applyProtection="0">
      <alignment horizontal="left" vertical="center"/>
    </xf>
    <xf numFmtId="62" fontId="7" fillId="2" borderId="83" applyNumberFormat="1" applyFont="1" applyFill="1" applyBorder="1" applyAlignment="1" applyProtection="0">
      <alignment horizontal="left" vertical="center"/>
    </xf>
    <xf numFmtId="62" fontId="7" fillId="2" borderId="84" applyNumberFormat="1" applyFont="1" applyFill="1" applyBorder="1" applyAlignment="1" applyProtection="0">
      <alignment horizontal="left" vertical="center"/>
    </xf>
    <xf numFmtId="0" fontId="6" fillId="2" borderId="73" applyNumberFormat="1" applyFont="1" applyFill="1" applyBorder="1" applyAlignment="1" applyProtection="0">
      <alignment vertical="top" wrapText="1"/>
    </xf>
    <xf numFmtId="49" fontId="7" fillId="2" borderId="85" applyNumberFormat="1" applyFont="1" applyFill="1" applyBorder="1" applyAlignment="1" applyProtection="0">
      <alignment horizontal="center" vertical="center" wrapText="1"/>
    </xf>
    <xf numFmtId="64" fontId="7" fillId="2" borderId="84" applyNumberFormat="1" applyFont="1" applyFill="1" applyBorder="1" applyAlignment="1" applyProtection="0">
      <alignment horizontal="center" vertical="center" wrapText="1"/>
    </xf>
    <xf numFmtId="49" fontId="7" fillId="2" borderId="86" applyNumberFormat="1" applyFont="1" applyFill="1" applyBorder="1" applyAlignment="1" applyProtection="0">
      <alignment horizontal="center" vertical="center" wrapText="1"/>
    </xf>
    <xf numFmtId="49" fontId="7" fillId="2" borderId="87" applyNumberFormat="1" applyFont="1" applyFill="1" applyBorder="1" applyAlignment="1" applyProtection="0">
      <alignment horizontal="center" vertical="center" wrapText="1"/>
    </xf>
    <xf numFmtId="49" fontId="7" fillId="2" borderId="88" applyNumberFormat="1" applyFont="1" applyFill="1" applyBorder="1" applyAlignment="1" applyProtection="0">
      <alignment horizontal="center" vertical="center" wrapText="1"/>
    </xf>
    <xf numFmtId="64" fontId="7" fillId="2" borderId="89" applyNumberFormat="1" applyFont="1" applyFill="1" applyBorder="1" applyAlignment="1" applyProtection="0">
      <alignment horizontal="center" vertical="center" wrapText="1"/>
    </xf>
    <xf numFmtId="49" fontId="20" fillId="2" borderId="87" applyNumberFormat="1" applyFont="1" applyFill="1" applyBorder="1" applyAlignment="1" applyProtection="0">
      <alignment horizontal="center" vertical="center" wrapText="1"/>
    </xf>
    <xf numFmtId="0" fontId="0" fillId="2" borderId="87" applyNumberFormat="0" applyFont="1" applyFill="1" applyBorder="1" applyAlignment="1" applyProtection="0">
      <alignment horizontal="center" vertical="center" wrapText="1"/>
    </xf>
    <xf numFmtId="49" fontId="6" fillId="2" borderId="86" applyNumberFormat="1" applyFont="1" applyFill="1" applyBorder="1" applyAlignment="1" applyProtection="0">
      <alignment horizontal="center" vertical="top" wrapText="1"/>
    </xf>
    <xf numFmtId="49" fontId="6" fillId="2" borderId="80" applyNumberFormat="1" applyFont="1" applyFill="1" applyBorder="1" applyAlignment="1" applyProtection="0">
      <alignment horizontal="center" vertical="top"/>
    </xf>
    <xf numFmtId="49" fontId="6" fillId="2" borderId="9" applyNumberFormat="1" applyFont="1" applyFill="1" applyBorder="1" applyAlignment="1" applyProtection="0">
      <alignment horizontal="center" vertical="top"/>
    </xf>
    <xf numFmtId="0" fontId="6" fillId="2" borderId="76" applyNumberFormat="1" applyFont="1" applyFill="1" applyBorder="1" applyAlignment="1" applyProtection="0">
      <alignment vertical="top" wrapText="1"/>
    </xf>
    <xf numFmtId="64" fontId="7" fillId="2" borderId="90" applyNumberFormat="1" applyFont="1" applyFill="1" applyBorder="1" applyAlignment="1" applyProtection="0">
      <alignment horizontal="center" vertical="center" wrapText="1"/>
    </xf>
    <xf numFmtId="64" fontId="7" fillId="2" borderId="91" applyNumberFormat="1" applyFont="1" applyFill="1" applyBorder="1" applyAlignment="1" applyProtection="0">
      <alignment horizontal="center" vertical="center" wrapText="1"/>
    </xf>
    <xf numFmtId="64" fontId="7" fillId="2" borderId="92" applyNumberFormat="1" applyFont="1" applyFill="1" applyBorder="1" applyAlignment="1" applyProtection="0">
      <alignment horizontal="center" vertical="center" wrapText="1"/>
    </xf>
    <xf numFmtId="4" fontId="7" fillId="2" borderId="92" applyNumberFormat="1" applyFont="1" applyFill="1" applyBorder="1" applyAlignment="1" applyProtection="0">
      <alignment horizontal="center" vertical="center" wrapText="1"/>
    </xf>
    <xf numFmtId="2" fontId="7" fillId="2" borderId="92" applyNumberFormat="1" applyFont="1" applyFill="1" applyBorder="1" applyAlignment="1" applyProtection="0">
      <alignment horizontal="center" vertical="center" wrapText="1"/>
    </xf>
    <xf numFmtId="49" fontId="7" fillId="2" borderId="92" applyNumberFormat="1" applyFont="1" applyFill="1" applyBorder="1" applyAlignment="1" applyProtection="0">
      <alignment horizontal="center" vertical="center"/>
    </xf>
    <xf numFmtId="62" fontId="6" fillId="2" borderId="92" applyNumberFormat="1" applyFont="1" applyFill="1" applyBorder="1" applyAlignment="1" applyProtection="0">
      <alignment horizontal="center" vertical="top" wrapText="1"/>
    </xf>
    <xf numFmtId="0" fontId="6" fillId="2" borderId="78" applyNumberFormat="1" applyFont="1" applyFill="1" applyBorder="1" applyAlignment="1" applyProtection="0">
      <alignment vertical="top" wrapText="1"/>
    </xf>
    <xf numFmtId="64" fontId="7" fillId="2" borderId="8" applyNumberFormat="1" applyFont="1" applyFill="1" applyBorder="1" applyAlignment="1" applyProtection="0">
      <alignment horizontal="center" vertical="center" wrapText="1"/>
    </xf>
    <xf numFmtId="64" fontId="7" fillId="2" borderId="48" applyNumberFormat="1" applyFont="1" applyFill="1" applyBorder="1" applyAlignment="1" applyProtection="0">
      <alignment horizontal="center" vertical="center" wrapText="1"/>
    </xf>
    <xf numFmtId="49" fontId="7" fillId="2" borderId="79" applyNumberFormat="1" applyFont="1" applyFill="1" applyBorder="1" applyAlignment="1" applyProtection="0">
      <alignment horizontal="left" vertical="center" wrapText="1"/>
    </xf>
    <xf numFmtId="4" fontId="6" fillId="2" borderId="79" applyNumberFormat="1" applyFont="1" applyFill="1" applyBorder="1" applyAlignment="1" applyProtection="0">
      <alignment horizontal="left" vertical="center" wrapText="1"/>
    </xf>
    <xf numFmtId="4" fontId="35" fillId="2" borderId="79" applyNumberFormat="1" applyFont="1" applyFill="1" applyBorder="1" applyAlignment="1" applyProtection="0">
      <alignment horizontal="left" vertical="center" wrapText="1"/>
    </xf>
    <xf numFmtId="2" fontId="6" fillId="2" borderId="79" applyNumberFormat="1" applyFont="1" applyFill="1" applyBorder="1" applyAlignment="1" applyProtection="0">
      <alignment horizontal="center" vertical="center" wrapText="1"/>
    </xf>
    <xf numFmtId="64" fontId="6" fillId="2" borderId="79" applyNumberFormat="1" applyFont="1" applyFill="1" applyBorder="1" applyAlignment="1" applyProtection="0">
      <alignment horizontal="center" vertical="center" wrapText="1"/>
    </xf>
    <xf numFmtId="62" fontId="6" fillId="2" borderId="79" applyNumberFormat="1" applyFont="1" applyFill="1" applyBorder="1" applyAlignment="1" applyProtection="0">
      <alignment horizontal="center" vertical="center" wrapText="1"/>
    </xf>
    <xf numFmtId="62" fontId="7" fillId="2" borderId="79" applyNumberFormat="1" applyFont="1" applyFill="1" applyBorder="1" applyAlignment="1" applyProtection="0">
      <alignment horizontal="center" vertical="center" wrapText="1"/>
    </xf>
    <xf numFmtId="62" fontId="6" fillId="2" borderId="79" applyNumberFormat="1" applyFont="1" applyFill="1" applyBorder="1" applyAlignment="1" applyProtection="0">
      <alignment horizontal="center" vertical="top" wrapText="1"/>
    </xf>
    <xf numFmtId="0" fontId="7" fillId="2" borderId="8" applyNumberFormat="0" applyFont="1" applyFill="1" applyBorder="1" applyAlignment="1" applyProtection="0">
      <alignment horizontal="center" vertical="center" wrapText="1"/>
    </xf>
    <xf numFmtId="4" fontId="36" fillId="2" borderId="79" applyNumberFormat="1" applyFont="1" applyFill="1" applyBorder="1" applyAlignment="1" applyProtection="0">
      <alignment horizontal="left" vertical="center" wrapText="1"/>
    </xf>
    <xf numFmtId="0" fontId="6" fillId="2" borderId="81" applyNumberFormat="1" applyFont="1" applyFill="1" applyBorder="1" applyAlignment="1" applyProtection="0">
      <alignment vertical="top" wrapText="1"/>
    </xf>
    <xf numFmtId="64" fontId="6" fillId="2" borderId="79" applyNumberFormat="1" applyFont="1" applyFill="1" applyBorder="1" applyAlignment="1" applyProtection="0">
      <alignment horizontal="left" vertical="center" wrapText="1"/>
    </xf>
    <xf numFmtId="4" fontId="36" fillId="2" borderId="93" applyNumberFormat="1" applyFont="1" applyFill="1" applyBorder="1" applyAlignment="1" applyProtection="0">
      <alignment horizontal="left" vertical="center" wrapText="1"/>
    </xf>
    <xf numFmtId="4" fontId="36" fillId="2" borderId="94" applyNumberFormat="1" applyFont="1" applyFill="1" applyBorder="1" applyAlignment="1" applyProtection="0">
      <alignment horizontal="left" vertical="center" wrapText="1"/>
    </xf>
    <xf numFmtId="49" fontId="6" fillId="2" borderId="79" applyNumberFormat="1" applyFont="1" applyFill="1" applyBorder="1" applyAlignment="1" applyProtection="0">
      <alignment horizontal="center" vertical="bottom"/>
    </xf>
    <xf numFmtId="49" fontId="7" fillId="2" borderId="79" applyNumberFormat="1" applyFont="1" applyFill="1" applyBorder="1" applyAlignment="1" applyProtection="0">
      <alignment vertical="top"/>
    </xf>
    <xf numFmtId="0" fontId="7" fillId="2" borderId="8" applyNumberFormat="1" applyFont="1" applyFill="1" applyBorder="1" applyAlignment="1" applyProtection="0">
      <alignment horizontal="center" vertical="center" wrapText="1"/>
    </xf>
    <xf numFmtId="4" fontId="7" fillId="2" borderId="79" applyNumberFormat="1" applyFont="1" applyFill="1" applyBorder="1" applyAlignment="1" applyProtection="0">
      <alignment horizontal="left" vertical="center" wrapText="1"/>
    </xf>
    <xf numFmtId="2" fontId="7" fillId="2" borderId="79" applyNumberFormat="1" applyFont="1" applyFill="1" applyBorder="1" applyAlignment="1" applyProtection="0">
      <alignment horizontal="center" vertical="center" wrapText="1"/>
    </xf>
    <xf numFmtId="64" fontId="7" fillId="2" borderId="79" applyNumberFormat="1" applyFont="1" applyFill="1" applyBorder="1" applyAlignment="1" applyProtection="0">
      <alignment horizontal="center" vertical="center" wrapText="1"/>
    </xf>
    <xf numFmtId="49" fontId="6" fillId="2" borderId="79" applyNumberFormat="1" applyFont="1" applyFill="1" applyBorder="1" applyAlignment="1" applyProtection="0">
      <alignment horizontal="left" vertical="top" wrapText="1"/>
    </xf>
    <xf numFmtId="1" fontId="7" fillId="2" borderId="8" applyNumberFormat="1" applyFont="1" applyFill="1" applyBorder="1" applyAlignment="1" applyProtection="0">
      <alignment horizontal="center" vertical="center" wrapText="1"/>
    </xf>
    <xf numFmtId="0" fontId="7" fillId="2" borderId="79" applyNumberFormat="0" applyFont="1" applyFill="1" applyBorder="1" applyAlignment="1" applyProtection="0">
      <alignment horizontal="left" vertical="center" wrapText="1"/>
    </xf>
    <xf numFmtId="1" fontId="7" fillId="2" borderId="79" applyNumberFormat="1" applyFont="1" applyFill="1" applyBorder="1" applyAlignment="1" applyProtection="0">
      <alignment horizontal="left" vertical="center" wrapText="1"/>
    </xf>
    <xf numFmtId="64" fontId="7" fillId="2" borderId="8" applyNumberFormat="1" applyFont="1" applyFill="1" applyBorder="1" applyAlignment="1" applyProtection="0">
      <alignment horizontal="left" vertical="center"/>
    </xf>
    <xf numFmtId="64" fontId="7" fillId="2" borderId="48" applyNumberFormat="1" applyFont="1" applyFill="1" applyBorder="1" applyAlignment="1" applyProtection="0">
      <alignment horizontal="center" vertical="center"/>
    </xf>
    <xf numFmtId="49" fontId="7" fillId="2" borderId="79" applyNumberFormat="1" applyFont="1" applyFill="1" applyBorder="1" applyAlignment="1" applyProtection="0">
      <alignment horizontal="left" vertical="center"/>
    </xf>
    <xf numFmtId="49" fontId="6" fillId="2" borderId="79" applyNumberFormat="1" applyFont="1" applyFill="1" applyBorder="1" applyAlignment="1" applyProtection="0">
      <alignment horizontal="left" vertical="center"/>
    </xf>
    <xf numFmtId="2" fontId="0" fillId="2" borderId="79" applyNumberFormat="1" applyFont="1" applyFill="1" applyBorder="1" applyAlignment="1" applyProtection="0">
      <alignment vertical="top"/>
    </xf>
    <xf numFmtId="62" fontId="6" fillId="2" borderId="79" applyNumberFormat="1" applyFont="1" applyFill="1" applyBorder="1" applyAlignment="1" applyProtection="0">
      <alignment horizontal="left" vertical="top"/>
    </xf>
    <xf numFmtId="64" fontId="7" fillId="2" borderId="79" applyNumberFormat="1" applyFont="1" applyFill="1" applyBorder="1" applyAlignment="1" applyProtection="0">
      <alignment horizontal="left" vertical="center"/>
    </xf>
    <xf numFmtId="4" fontId="7" fillId="2" borderId="79" applyNumberFormat="1" applyFont="1" applyFill="1" applyBorder="1" applyAlignment="1" applyProtection="0">
      <alignment horizontal="left" vertical="center"/>
    </xf>
    <xf numFmtId="4" fontId="36" fillId="2" borderId="95" applyNumberFormat="1" applyFont="1" applyFill="1" applyBorder="1" applyAlignment="1" applyProtection="0">
      <alignment horizontal="left" vertical="center" wrapText="1"/>
    </xf>
    <xf numFmtId="2" fontId="0" fillId="2" borderId="95" applyNumberFormat="1" applyFont="1" applyFill="1" applyBorder="1" applyAlignment="1" applyProtection="0">
      <alignment vertical="top"/>
    </xf>
    <xf numFmtId="62" fontId="6" fillId="2" borderId="79" applyNumberFormat="1" applyFont="1" applyFill="1" applyBorder="1" applyAlignment="1" applyProtection="0">
      <alignment horizontal="left" vertical="top" wrapText="1"/>
    </xf>
    <xf numFmtId="64" fontId="7" fillId="2" borderId="8" applyNumberFormat="1" applyFont="1" applyFill="1" applyBorder="1" applyAlignment="1" applyProtection="0">
      <alignment horizontal="left" vertical="top"/>
    </xf>
    <xf numFmtId="4" fontId="35" fillId="2" borderId="96" applyNumberFormat="1" applyFont="1" applyFill="1" applyBorder="1" applyAlignment="1" applyProtection="0">
      <alignment horizontal="left" vertical="center" wrapText="1"/>
    </xf>
    <xf numFmtId="2" fontId="37" fillId="2" borderId="96" applyNumberFormat="1" applyFont="1" applyFill="1" applyBorder="1" applyAlignment="1" applyProtection="0">
      <alignment horizontal="left" vertical="top"/>
    </xf>
    <xf numFmtId="49" fontId="6" fillId="2" borderId="79" applyNumberFormat="1" applyFont="1" applyFill="1" applyBorder="1" applyAlignment="1" applyProtection="0">
      <alignment horizontal="center" vertical="top"/>
    </xf>
    <xf numFmtId="49" fontId="0" fillId="2" borderId="8" applyNumberFormat="1" applyFont="1" applyFill="1" applyBorder="1" applyAlignment="1" applyProtection="0">
      <alignment vertical="top"/>
    </xf>
    <xf numFmtId="0" fontId="0" fillId="2" borderId="79" applyNumberFormat="0" applyFont="1" applyFill="1" applyBorder="1" applyAlignment="1" applyProtection="0">
      <alignment vertical="center" wrapText="1"/>
    </xf>
    <xf numFmtId="4" fontId="0" fillId="2" borderId="79" applyNumberFormat="1" applyFont="1" applyFill="1" applyBorder="1" applyAlignment="1" applyProtection="0">
      <alignment vertical="center" wrapText="1"/>
    </xf>
    <xf numFmtId="2" fontId="6" fillId="2" borderId="79" applyNumberFormat="1" applyFont="1" applyFill="1" applyBorder="1" applyAlignment="1" applyProtection="0">
      <alignment horizontal="center" vertical="top"/>
    </xf>
    <xf numFmtId="0" fontId="6" fillId="2" borderId="79" applyNumberFormat="0" applyFont="1" applyFill="1" applyBorder="1" applyAlignment="1" applyProtection="0">
      <alignment horizontal="center" vertical="top"/>
    </xf>
    <xf numFmtId="64" fontId="6" fillId="2" borderId="79" applyNumberFormat="1" applyFont="1" applyFill="1" applyBorder="1" applyAlignment="1" applyProtection="0">
      <alignment horizontal="center" vertical="top"/>
    </xf>
    <xf numFmtId="62" fontId="6" fillId="2" borderId="79" applyNumberFormat="1" applyFont="1" applyFill="1" applyBorder="1" applyAlignment="1" applyProtection="0">
      <alignment horizontal="center" vertical="top"/>
    </xf>
    <xf numFmtId="63" fontId="6" fillId="2" borderId="79" applyNumberFormat="1" applyFont="1" applyFill="1" applyBorder="1" applyAlignment="1" applyProtection="0">
      <alignment vertical="top"/>
    </xf>
    <xf numFmtId="62" fontId="7" fillId="2" borderId="79" applyNumberFormat="1" applyFont="1" applyFill="1" applyBorder="1" applyAlignment="1" applyProtection="0">
      <alignment horizontal="center" vertical="center"/>
    </xf>
    <xf numFmtId="2" fontId="6" fillId="2" borderId="79" applyNumberFormat="1" applyFont="1" applyFill="1" applyBorder="1" applyAlignment="1" applyProtection="0">
      <alignment horizontal="center" vertical="center"/>
    </xf>
    <xf numFmtId="64" fontId="6" fillId="2" borderId="79" applyNumberFormat="1" applyFont="1" applyFill="1" applyBorder="1" applyAlignment="1" applyProtection="0">
      <alignment horizontal="center" vertical="center"/>
    </xf>
    <xf numFmtId="62" fontId="6" fillId="2" borderId="79" applyNumberFormat="1" applyFont="1" applyFill="1" applyBorder="1" applyAlignment="1" applyProtection="0">
      <alignment horizontal="center" vertical="center"/>
    </xf>
    <xf numFmtId="65" fontId="6" fillId="2" borderId="79" applyNumberFormat="1" applyFont="1" applyFill="1" applyBorder="1" applyAlignment="1" applyProtection="0">
      <alignment vertical="top"/>
    </xf>
    <xf numFmtId="1" fontId="0" fillId="2" borderId="79" applyNumberFormat="1" applyFont="1" applyFill="1" applyBorder="1" applyAlignment="1" applyProtection="0">
      <alignment vertical="center" wrapText="1"/>
    </xf>
    <xf numFmtId="66" fontId="6" fillId="2" borderId="79" applyNumberFormat="1" applyFont="1" applyFill="1" applyBorder="1" applyAlignment="1" applyProtection="0">
      <alignment vertical="top"/>
    </xf>
    <xf numFmtId="49" fontId="7" fillId="2" borderId="8" applyNumberFormat="1" applyFont="1" applyFill="1" applyBorder="1" applyAlignment="1" applyProtection="0">
      <alignment horizontal="left" vertical="top"/>
    </xf>
    <xf numFmtId="49" fontId="6" fillId="2" borderId="79" applyNumberFormat="1" applyFont="1" applyFill="1" applyBorder="1" applyAlignment="1" applyProtection="0">
      <alignment horizontal="center" vertical="center"/>
    </xf>
    <xf numFmtId="1" fontId="7" fillId="2" borderId="8" applyNumberFormat="1" applyFont="1" applyFill="1" applyBorder="1" applyAlignment="1" applyProtection="0">
      <alignment horizontal="left" vertical="top"/>
    </xf>
    <xf numFmtId="64" fontId="7" fillId="2" borderId="48" applyNumberFormat="1" applyFont="1" applyFill="1" applyBorder="1" applyAlignment="1" applyProtection="0">
      <alignment horizontal="left" vertical="center"/>
    </xf>
    <xf numFmtId="2" fontId="0" fillId="2" borderId="79" applyNumberFormat="1" applyFont="1" applyFill="1" applyBorder="1" applyAlignment="1" applyProtection="0">
      <alignment vertical="bottom" wrapText="1"/>
    </xf>
    <xf numFmtId="1" fontId="0" fillId="2" borderId="79" applyNumberFormat="1" applyFont="1" applyFill="1" applyBorder="1" applyAlignment="1" applyProtection="0">
      <alignment vertical="bottom" wrapText="1"/>
    </xf>
    <xf numFmtId="62" fontId="0" fillId="2" borderId="79" applyNumberFormat="1" applyFont="1" applyFill="1" applyBorder="1" applyAlignment="1" applyProtection="0">
      <alignment vertical="top"/>
    </xf>
    <xf numFmtId="62" fontId="7" fillId="2" borderId="79" applyNumberFormat="1" applyFont="1" applyFill="1" applyBorder="1" applyAlignment="1" applyProtection="0">
      <alignment horizontal="left" vertical="top"/>
    </xf>
    <xf numFmtId="4" fontId="8" fillId="2" borderId="79" applyNumberFormat="1" applyFont="1" applyFill="1" applyBorder="1" applyAlignment="1" applyProtection="0">
      <alignment horizontal="left" vertical="center"/>
    </xf>
    <xf numFmtId="0" fontId="8" fillId="2" borderId="79" applyNumberFormat="0" applyFont="1" applyFill="1" applyBorder="1" applyAlignment="1" applyProtection="0">
      <alignment horizontal="left" vertical="center"/>
    </xf>
    <xf numFmtId="49" fontId="0" fillId="2" borderId="79" applyNumberFormat="1" applyFont="1" applyFill="1" applyBorder="1" applyAlignment="1" applyProtection="0">
      <alignment vertical="bottom" wrapText="1"/>
    </xf>
    <xf numFmtId="49" fontId="6" fillId="2" borderId="79" applyNumberFormat="1" applyFont="1" applyFill="1" applyBorder="1" applyAlignment="1" applyProtection="0">
      <alignment horizontal="left" vertical="bottom" wrapText="1"/>
    </xf>
    <xf numFmtId="4" fontId="36" fillId="2" borderId="96" applyNumberFormat="1" applyFont="1" applyFill="1" applyBorder="1" applyAlignment="1" applyProtection="0">
      <alignment horizontal="left" vertical="center" wrapText="1"/>
    </xf>
    <xf numFmtId="49" fontId="0" fillId="2" borderId="79" applyNumberFormat="1" applyFont="1" applyFill="1" applyBorder="1" applyAlignment="1" applyProtection="0">
      <alignment vertical="center" wrapText="1"/>
    </xf>
    <xf numFmtId="4" fontId="39" fillId="2" borderId="79" applyNumberFormat="1" applyFont="1" applyFill="1" applyBorder="1" applyAlignment="1" applyProtection="0">
      <alignment horizontal="left" vertical="center" wrapText="1"/>
    </xf>
    <xf numFmtId="2" fontId="39" fillId="2" borderId="79" applyNumberFormat="1" applyFont="1" applyFill="1" applyBorder="1" applyAlignment="1" applyProtection="0">
      <alignment horizontal="left" vertical="bottom" wrapText="1"/>
    </xf>
    <xf numFmtId="4" fontId="39" fillId="2" borderId="93" applyNumberFormat="1" applyFont="1" applyFill="1" applyBorder="1" applyAlignment="1" applyProtection="0">
      <alignment horizontal="left" vertical="center" wrapText="1"/>
    </xf>
    <xf numFmtId="4" fontId="39" fillId="2" borderId="94" applyNumberFormat="1" applyFont="1" applyFill="1" applyBorder="1" applyAlignment="1" applyProtection="0">
      <alignment horizontal="left" vertical="center" wrapText="1"/>
    </xf>
    <xf numFmtId="4" fontId="0" fillId="2" borderId="94" applyNumberFormat="1" applyFont="1" applyFill="1" applyBorder="1" applyAlignment="1" applyProtection="0">
      <alignment vertical="center" wrapText="1"/>
    </xf>
    <xf numFmtId="2" fontId="0" fillId="2" borderId="95" applyNumberFormat="1" applyFont="1" applyFill="1" applyBorder="1" applyAlignment="1" applyProtection="0">
      <alignment vertical="bottom" wrapText="1"/>
    </xf>
    <xf numFmtId="0" fontId="0" fillId="2" borderId="73" applyNumberFormat="1" applyFont="1" applyFill="1" applyBorder="1" applyAlignment="1" applyProtection="0">
      <alignment vertical="bottom"/>
    </xf>
    <xf numFmtId="2" fontId="0" fillId="2" borderId="97" applyNumberFormat="1" applyFont="1" applyFill="1" applyBorder="1" applyAlignment="1" applyProtection="0">
      <alignment vertical="bottom" wrapText="1"/>
    </xf>
    <xf numFmtId="2" fontId="0" fillId="2" borderId="96" applyNumberFormat="1" applyFont="1" applyFill="1" applyBorder="1" applyAlignment="1" applyProtection="0">
      <alignment vertical="bottom" wrapText="1"/>
    </xf>
    <xf numFmtId="0" fontId="0" fillId="2" borderId="8" applyNumberFormat="0" applyFont="1" applyFill="1" applyBorder="1" applyAlignment="1" applyProtection="0">
      <alignment vertical="top"/>
    </xf>
    <xf numFmtId="1" fontId="0" fillId="2" borderId="8" applyNumberFormat="1" applyFont="1" applyFill="1" applyBorder="1" applyAlignment="1" applyProtection="0">
      <alignment vertical="top"/>
    </xf>
    <xf numFmtId="0" fontId="7" fillId="2" borderId="8" applyNumberFormat="1" applyFont="1" applyFill="1" applyBorder="1" applyAlignment="1" applyProtection="0">
      <alignment horizontal="left" vertical="top"/>
    </xf>
    <xf numFmtId="4" fontId="0" fillId="2" borderId="95" applyNumberFormat="1" applyFont="1" applyFill="1" applyBorder="1" applyAlignment="1" applyProtection="0">
      <alignment vertical="center" wrapText="1"/>
    </xf>
    <xf numFmtId="4" fontId="0" fillId="2" borderId="96" applyNumberFormat="1" applyFont="1" applyFill="1" applyBorder="1" applyAlignment="1" applyProtection="0">
      <alignment vertical="center" wrapText="1"/>
    </xf>
    <xf numFmtId="64" fontId="0" fillId="2" borderId="8" applyNumberFormat="1" applyFont="1" applyFill="1" applyBorder="1" applyAlignment="1" applyProtection="0">
      <alignment vertical="top"/>
    </xf>
    <xf numFmtId="1" fontId="6" fillId="2" borderId="95" applyNumberFormat="1" applyFont="1" applyFill="1" applyBorder="1" applyAlignment="1" applyProtection="0">
      <alignment horizontal="center" vertical="bottom" wrapText="1"/>
    </xf>
    <xf numFmtId="1" fontId="6" fillId="2" borderId="79" applyNumberFormat="1" applyFont="1" applyFill="1" applyBorder="1" applyAlignment="1" applyProtection="0">
      <alignment horizontal="center" vertical="bottom" wrapText="1"/>
    </xf>
    <xf numFmtId="4" fontId="8" fillId="2" borderId="96" applyNumberFormat="1" applyFont="1" applyFill="1" applyBorder="1" applyAlignment="1" applyProtection="0">
      <alignment horizontal="left" vertical="center"/>
    </xf>
    <xf numFmtId="4" fontId="40" fillId="2" borderId="97" applyNumberFormat="1" applyFont="1" applyFill="1" applyBorder="1" applyAlignment="1" applyProtection="0">
      <alignment horizontal="left" vertical="center" wrapText="1"/>
    </xf>
    <xf numFmtId="2" fontId="0" fillId="2" borderId="96" applyNumberFormat="1" applyFont="1" applyFill="1" applyBorder="1" applyAlignment="1" applyProtection="0">
      <alignment vertical="top"/>
    </xf>
    <xf numFmtId="1" fontId="6" fillId="2" borderId="96" applyNumberFormat="1" applyFont="1" applyFill="1" applyBorder="1" applyAlignment="1" applyProtection="0">
      <alignment horizontal="center" vertical="bottom" wrapText="1"/>
    </xf>
    <xf numFmtId="62" fontId="35" fillId="2" borderId="79" applyNumberFormat="1" applyFont="1" applyFill="1" applyBorder="1" applyAlignment="1" applyProtection="0">
      <alignment horizontal="left" vertical="center" wrapText="1"/>
    </xf>
    <xf numFmtId="2" fontId="37" fillId="2" borderId="79" applyNumberFormat="1" applyFont="1" applyFill="1" applyBorder="1" applyAlignment="1" applyProtection="0">
      <alignment horizontal="left" vertical="top"/>
    </xf>
    <xf numFmtId="2" fontId="6" fillId="2" borderId="79" applyNumberFormat="1" applyFont="1" applyFill="1" applyBorder="1" applyAlignment="1" applyProtection="0">
      <alignment horizontal="center" vertical="bottom" wrapText="1"/>
    </xf>
    <xf numFmtId="49" fontId="6" fillId="2" borderId="79" applyNumberFormat="1" applyFont="1" applyFill="1" applyBorder="1" applyAlignment="1" applyProtection="0">
      <alignment horizontal="center" vertical="bottom" wrapText="1"/>
    </xf>
    <xf numFmtId="0" fontId="6" fillId="2" borderId="79" applyNumberFormat="0" applyFont="1" applyFill="1" applyBorder="1" applyAlignment="1" applyProtection="0">
      <alignment horizontal="left" vertical="top" wrapText="1"/>
    </xf>
    <xf numFmtId="4" fontId="0" fillId="2" borderId="79" applyNumberFormat="1" applyFont="1" applyFill="1" applyBorder="1" applyAlignment="1" applyProtection="0">
      <alignment vertical="bottom" wrapText="1"/>
    </xf>
    <xf numFmtId="4" fontId="0" fillId="2" borderId="95" applyNumberFormat="1" applyFont="1" applyFill="1" applyBorder="1" applyAlignment="1" applyProtection="0">
      <alignment vertical="bottom" wrapText="1"/>
    </xf>
    <xf numFmtId="2" fontId="0" fillId="2" borderId="98" applyNumberFormat="1" applyFont="1" applyFill="1" applyBorder="1" applyAlignment="1" applyProtection="0">
      <alignment vertical="bottom" wrapText="1"/>
    </xf>
    <xf numFmtId="2" fontId="0" fillId="2" borderId="94" applyNumberFormat="1" applyFont="1" applyFill="1" applyBorder="1" applyAlignment="1" applyProtection="0">
      <alignment vertical="bottom" wrapText="1"/>
    </xf>
    <xf numFmtId="4" fontId="39" fillId="2" borderId="95" applyNumberFormat="1" applyFont="1" applyFill="1" applyBorder="1" applyAlignment="1" applyProtection="0">
      <alignment horizontal="left" vertical="center" wrapText="1"/>
    </xf>
    <xf numFmtId="2" fontId="39" fillId="2" borderId="95" applyNumberFormat="1" applyFont="1" applyFill="1" applyBorder="1" applyAlignment="1" applyProtection="0">
      <alignment horizontal="left" vertical="bottom" wrapText="1"/>
    </xf>
    <xf numFmtId="2" fontId="39" fillId="2" borderId="98" applyNumberFormat="1" applyFont="1" applyFill="1" applyBorder="1" applyAlignment="1" applyProtection="0">
      <alignment horizontal="left" vertical="bottom" wrapText="1"/>
    </xf>
    <xf numFmtId="2" fontId="0" fillId="2" borderId="93" applyNumberFormat="1" applyFont="1" applyFill="1" applyBorder="1" applyAlignment="1" applyProtection="0">
      <alignment vertical="bottom" wrapText="1"/>
    </xf>
    <xf numFmtId="49" fontId="7" fillId="2" borderId="79" applyNumberFormat="1" applyFont="1" applyFill="1" applyBorder="1" applyAlignment="1" applyProtection="0">
      <alignment horizontal="left" vertical="top" wrapText="1"/>
    </xf>
    <xf numFmtId="2" fontId="6" fillId="2" borderId="79" applyNumberFormat="1" applyFont="1" applyFill="1" applyBorder="1" applyAlignment="1" applyProtection="0">
      <alignment horizontal="left" vertical="top" wrapText="1"/>
    </xf>
    <xf numFmtId="2" fontId="41" fillId="2" borderId="79" applyNumberFormat="1" applyFont="1" applyFill="1" applyBorder="1" applyAlignment="1" applyProtection="0">
      <alignment horizontal="left" vertical="top" wrapText="1"/>
    </xf>
    <xf numFmtId="2" fontId="42" fillId="2" borderId="79" applyNumberFormat="1" applyFont="1" applyFill="1" applyBorder="1" applyAlignment="1" applyProtection="0">
      <alignment horizontal="left" vertical="top" wrapText="1"/>
    </xf>
    <xf numFmtId="1" fontId="35" fillId="2" borderId="79" applyNumberFormat="1" applyFont="1" applyFill="1" applyBorder="1" applyAlignment="1" applyProtection="0">
      <alignment horizontal="left" vertical="center" wrapText="1"/>
    </xf>
    <xf numFmtId="1" fontId="6" fillId="2" borderId="79" applyNumberFormat="1" applyFont="1" applyFill="1" applyBorder="1" applyAlignment="1" applyProtection="0">
      <alignment horizontal="left" vertical="center" wrapText="1"/>
    </xf>
    <xf numFmtId="49" fontId="6" fillId="2" borderId="79" applyNumberFormat="1" applyFont="1" applyFill="1" applyBorder="1" applyAlignment="1" applyProtection="0">
      <alignment vertical="center" wrapText="1" readingOrder="1"/>
    </xf>
    <xf numFmtId="4" fontId="0" fillId="2" borderId="99" applyNumberFormat="1" applyFont="1" applyFill="1" applyBorder="1" applyAlignment="1" applyProtection="0">
      <alignment vertical="center" wrapText="1"/>
    </xf>
    <xf numFmtId="4" fontId="0" fillId="2" borderId="100" applyNumberFormat="1" applyFont="1" applyFill="1" applyBorder="1" applyAlignment="1" applyProtection="0">
      <alignment vertical="center" wrapText="1"/>
    </xf>
    <xf numFmtId="2" fontId="0" fillId="2" borderId="101" applyNumberFormat="1" applyFont="1" applyFill="1" applyBorder="1" applyAlignment="1" applyProtection="0">
      <alignment vertical="bottom" wrapText="1"/>
    </xf>
    <xf numFmtId="49" fontId="6" fillId="2" borderId="79" applyNumberFormat="1" applyFont="1" applyFill="1" applyBorder="1" applyAlignment="1" applyProtection="0">
      <alignment horizontal="left" vertical="center" wrapText="1"/>
    </xf>
    <xf numFmtId="0" fontId="6" fillId="2" borderId="79" applyNumberFormat="0" applyFont="1" applyFill="1" applyBorder="1" applyAlignment="1" applyProtection="0">
      <alignment horizontal="center" vertical="bottom" wrapText="1"/>
    </xf>
    <xf numFmtId="0" fontId="7" fillId="2" borderId="8" applyNumberFormat="0" applyFont="1" applyFill="1" applyBorder="1" applyAlignment="1" applyProtection="0">
      <alignment horizontal="left" vertical="top"/>
    </xf>
    <xf numFmtId="1" fontId="0" fillId="2" borderId="48" applyNumberFormat="1" applyFont="1" applyFill="1" applyBorder="1" applyAlignment="1" applyProtection="0">
      <alignment vertical="center"/>
    </xf>
    <xf numFmtId="49" fontId="43" fillId="2" borderId="79" applyNumberFormat="1" applyFont="1" applyFill="1" applyBorder="1" applyAlignment="1" applyProtection="0">
      <alignment horizontal="left" vertical="center" wrapText="1" readingOrder="1"/>
    </xf>
    <xf numFmtId="0" fontId="6" fillId="2" borderId="79" applyNumberFormat="0" applyFont="1" applyFill="1" applyBorder="1" applyAlignment="1" applyProtection="0">
      <alignment horizontal="left" vertical="center" wrapText="1"/>
    </xf>
    <xf numFmtId="4" fontId="0" fillId="2" borderId="102" applyNumberFormat="1" applyFont="1" applyFill="1" applyBorder="1" applyAlignment="1" applyProtection="0">
      <alignment vertical="bottom" wrapText="1"/>
    </xf>
    <xf numFmtId="0" fontId="0" fillId="2" borderId="79" applyNumberFormat="1" applyFont="1" applyFill="1" applyBorder="1" applyAlignment="1" applyProtection="0">
      <alignment vertical="top"/>
    </xf>
    <xf numFmtId="0" fontId="6" fillId="2" borderId="79" applyNumberFormat="1" applyFont="1" applyFill="1" applyBorder="1" applyAlignment="1" applyProtection="0">
      <alignment horizontal="left" vertical="top" wrapText="1"/>
    </xf>
    <xf numFmtId="0" fontId="0" fillId="2" borderId="48" applyNumberFormat="1" applyFont="1" applyFill="1" applyBorder="1" applyAlignment="1" applyProtection="0">
      <alignment vertical="top"/>
    </xf>
    <xf numFmtId="1" fontId="45" fillId="2" borderId="8" applyNumberFormat="1" applyFont="1" applyFill="1" applyBorder="1" applyAlignment="1" applyProtection="0">
      <alignment horizontal="left" vertical="top"/>
    </xf>
    <xf numFmtId="49" fontId="6" fillId="2" borderId="8" applyNumberFormat="1" applyFont="1" applyFill="1" applyBorder="1" applyAlignment="1" applyProtection="0">
      <alignment horizontal="left" vertical="top"/>
    </xf>
    <xf numFmtId="0" fontId="13" fillId="2" borderId="79" applyNumberFormat="0" applyFont="1" applyFill="1" applyBorder="1" applyAlignment="1" applyProtection="0">
      <alignment vertical="top"/>
    </xf>
    <xf numFmtId="2" fontId="7" fillId="2" borderId="8" applyNumberFormat="1" applyFont="1" applyFill="1" applyBorder="1" applyAlignment="1" applyProtection="0">
      <alignment horizontal="left" vertical="top"/>
    </xf>
    <xf numFmtId="4" fontId="7" fillId="2" borderId="79" applyNumberFormat="1" applyFont="1" applyFill="1" applyBorder="1" applyAlignment="1" applyProtection="0">
      <alignment horizontal="left" vertical="top" wrapText="1"/>
    </xf>
    <xf numFmtId="65" fontId="0" fillId="2" borderId="79" applyNumberFormat="1" applyFont="1" applyFill="1" applyBorder="1" applyAlignment="1" applyProtection="0">
      <alignment vertical="top"/>
    </xf>
    <xf numFmtId="0" fontId="0" fillId="2" borderId="79" applyNumberFormat="0" applyFont="1" applyFill="1" applyBorder="1" applyAlignment="1" applyProtection="0">
      <alignment vertical="top"/>
    </xf>
    <xf numFmtId="0" fontId="7" fillId="2" borderId="8" applyNumberFormat="0" applyFont="1" applyFill="1" applyBorder="1" applyAlignment="1" applyProtection="0">
      <alignment horizontal="center" vertical="top"/>
    </xf>
    <xf numFmtId="49" fontId="0" fillId="2" borderId="79" applyNumberFormat="1" applyFont="1" applyFill="1" applyBorder="1" applyAlignment="1" applyProtection="0">
      <alignment vertical="top" wrapText="1"/>
    </xf>
    <xf numFmtId="4" fontId="0" fillId="2" borderId="79" applyNumberFormat="1" applyFont="1" applyFill="1" applyBorder="1" applyAlignment="1" applyProtection="0">
      <alignment vertical="top" wrapText="1"/>
    </xf>
    <xf numFmtId="65" fontId="0" fillId="2" borderId="79" applyNumberFormat="1" applyFont="1" applyFill="1" applyBorder="1" applyAlignment="1" applyProtection="0">
      <alignment vertical="bottom" wrapText="1"/>
    </xf>
    <xf numFmtId="0" fontId="0" fillId="2" borderId="79" applyNumberFormat="0" applyFont="1" applyFill="1" applyBorder="1" applyAlignment="1" applyProtection="0">
      <alignment vertical="bottom" wrapText="1"/>
    </xf>
    <xf numFmtId="62" fontId="6" fillId="2" borderId="79" applyNumberFormat="1" applyFont="1" applyFill="1" applyBorder="1" applyAlignment="1" applyProtection="0">
      <alignment horizontal="right" vertical="bottom" wrapText="1"/>
    </xf>
    <xf numFmtId="1" fontId="0" fillId="2" borderId="79" applyNumberFormat="1" applyFont="1" applyFill="1" applyBorder="1" applyAlignment="1" applyProtection="0">
      <alignment vertical="top" wrapText="1"/>
    </xf>
    <xf numFmtId="64" fontId="0" fillId="2" borderId="48" applyNumberFormat="1" applyFont="1" applyFill="1" applyBorder="1" applyAlignment="1" applyProtection="0">
      <alignment vertical="center"/>
    </xf>
    <xf numFmtId="4" fontId="6" fillId="2" borderId="79" applyNumberFormat="1" applyFont="1" applyFill="1" applyBorder="1" applyAlignment="1" applyProtection="0">
      <alignment vertical="top"/>
    </xf>
    <xf numFmtId="67" fontId="0" fillId="2" borderId="79" applyNumberFormat="1" applyFont="1" applyFill="1" applyBorder="1" applyAlignment="1" applyProtection="0">
      <alignment vertical="top"/>
    </xf>
    <xf numFmtId="62" fontId="6" fillId="2" borderId="79" applyNumberFormat="1" applyFont="1" applyFill="1" applyBorder="1" applyAlignment="1" applyProtection="0">
      <alignment vertical="top"/>
    </xf>
    <xf numFmtId="1" fontId="7" fillId="2" borderId="8" applyNumberFormat="1" applyFont="1" applyFill="1" applyBorder="1" applyAlignment="1" applyProtection="0">
      <alignment horizontal="center" vertical="top"/>
    </xf>
    <xf numFmtId="49" fontId="7" fillId="2" borderId="79" applyNumberFormat="1" applyFont="1" applyFill="1" applyBorder="1" applyAlignment="1" applyProtection="0">
      <alignment horizontal="right" vertical="top"/>
    </xf>
    <xf numFmtId="4" fontId="7" fillId="2" borderId="79" applyNumberFormat="1" applyFont="1" applyFill="1" applyBorder="1" applyAlignment="1" applyProtection="0">
      <alignment horizontal="right" vertical="top"/>
    </xf>
    <xf numFmtId="0" fontId="6" fillId="2" borderId="8" applyNumberFormat="0" applyFont="1" applyFill="1" applyBorder="1" applyAlignment="1" applyProtection="0">
      <alignment vertical="top"/>
    </xf>
    <xf numFmtId="62" fontId="6" fillId="2" borderId="95" applyNumberFormat="1" applyFont="1" applyFill="1" applyBorder="1" applyAlignment="1" applyProtection="0">
      <alignment vertical="top"/>
    </xf>
    <xf numFmtId="62" fontId="7" fillId="2" borderId="97" applyNumberFormat="1" applyFont="1" applyFill="1" applyBorder="1" applyAlignment="1" applyProtection="0">
      <alignment horizontal="left" vertical="top"/>
    </xf>
    <xf numFmtId="62" fontId="6" fillId="2" borderId="96" applyNumberFormat="1" applyFont="1" applyFill="1" applyBorder="1" applyAlignment="1" applyProtection="0">
      <alignment vertical="top"/>
    </xf>
    <xf numFmtId="0" fontId="6" fillId="2" borderId="78" applyNumberFormat="1" applyFont="1" applyFill="1" applyBorder="1" applyAlignment="1" applyProtection="0">
      <alignment horizontal="center" vertical="top"/>
    </xf>
    <xf numFmtId="49" fontId="6" fillId="2" borderId="48" applyNumberFormat="1" applyFont="1" applyFill="1" applyBorder="1" applyAlignment="1" applyProtection="0">
      <alignment horizontal="left" vertical="top"/>
    </xf>
    <xf numFmtId="49" fontId="41" fillId="2" borderId="79" applyNumberFormat="1" applyFont="1" applyFill="1" applyBorder="1" applyAlignment="1" applyProtection="0">
      <alignment horizontal="left" vertical="top"/>
    </xf>
    <xf numFmtId="4" fontId="41" fillId="2" borderId="79" applyNumberFormat="1" applyFont="1" applyFill="1" applyBorder="1" applyAlignment="1" applyProtection="0">
      <alignment horizontal="left" vertical="top"/>
    </xf>
    <xf numFmtId="49" fontId="6" fillId="2" borderId="79" applyNumberFormat="1" applyFont="1" applyFill="1" applyBorder="1" applyAlignment="1" applyProtection="0">
      <alignment horizontal="left" vertical="top"/>
    </xf>
    <xf numFmtId="62" fontId="6" fillId="2" borderId="79" applyNumberFormat="1" applyFont="1" applyFill="1" applyBorder="1" applyAlignment="1" applyProtection="0">
      <alignment horizontal="right" vertical="top"/>
    </xf>
    <xf numFmtId="0" fontId="6" fillId="2" borderId="103" applyNumberFormat="0" applyFont="1" applyFill="1" applyBorder="1" applyAlignment="1" applyProtection="0">
      <alignment vertical="top"/>
    </xf>
    <xf numFmtId="65" fontId="6" fillId="2" borderId="79" applyNumberFormat="1" applyFont="1" applyFill="1" applyBorder="1" applyAlignment="1" applyProtection="0">
      <alignment horizontal="left" vertical="bottom" wrapText="1"/>
    </xf>
    <xf numFmtId="1" fontId="6" fillId="2" borderId="79" applyNumberFormat="1" applyFont="1" applyFill="1" applyBorder="1" applyAlignment="1" applyProtection="0">
      <alignment horizontal="left" vertical="bottom" wrapText="1"/>
    </xf>
    <xf numFmtId="62" fontId="6" fillId="2" borderId="79" applyNumberFormat="1" applyFont="1" applyFill="1" applyBorder="1" applyAlignment="1" applyProtection="0">
      <alignment horizontal="left" vertical="bottom" wrapText="1"/>
    </xf>
    <xf numFmtId="62" fontId="6" fillId="2" borderId="79" applyNumberFormat="1" applyFont="1" applyFill="1" applyBorder="1" applyAlignment="1" applyProtection="0">
      <alignment horizontal="left" vertical="bottom"/>
    </xf>
    <xf numFmtId="0" fontId="6" fillId="2" borderId="81" applyNumberFormat="1" applyFont="1" applyFill="1" applyBorder="1" applyAlignment="1" applyProtection="0">
      <alignment horizontal="center" vertical="top"/>
    </xf>
    <xf numFmtId="49" fontId="6" fillId="2" borderId="104" applyNumberFormat="1" applyFont="1" applyFill="1" applyBorder="1" applyAlignment="1" applyProtection="0">
      <alignment horizontal="left" vertical="top"/>
    </xf>
    <xf numFmtId="49" fontId="6" fillId="2" borderId="105" applyNumberFormat="1" applyFont="1" applyFill="1" applyBorder="1" applyAlignment="1" applyProtection="0">
      <alignment horizontal="left" vertical="top"/>
    </xf>
    <xf numFmtId="1" fontId="6" fillId="2" borderId="95" applyNumberFormat="1" applyFont="1" applyFill="1" applyBorder="1" applyAlignment="1" applyProtection="0">
      <alignment horizontal="left" vertical="center" wrapText="1"/>
    </xf>
    <xf numFmtId="4" fontId="6" fillId="2" borderId="95" applyNumberFormat="1" applyFont="1" applyFill="1" applyBorder="1" applyAlignment="1" applyProtection="0">
      <alignment horizontal="left" vertical="center" wrapText="1"/>
    </xf>
    <xf numFmtId="65" fontId="6" fillId="2" borderId="95" applyNumberFormat="1" applyFont="1" applyFill="1" applyBorder="1" applyAlignment="1" applyProtection="0">
      <alignment horizontal="left" vertical="bottom" wrapText="1"/>
    </xf>
    <xf numFmtId="1" fontId="6" fillId="2" borderId="95" applyNumberFormat="1" applyFont="1" applyFill="1" applyBorder="1" applyAlignment="1" applyProtection="0">
      <alignment horizontal="left" vertical="bottom" wrapText="1"/>
    </xf>
    <xf numFmtId="62" fontId="6" fillId="2" borderId="95" applyNumberFormat="1" applyFont="1" applyFill="1" applyBorder="1" applyAlignment="1" applyProtection="0">
      <alignment horizontal="left" vertical="bottom" wrapText="1"/>
    </xf>
    <xf numFmtId="62" fontId="6" fillId="2" borderId="95" applyNumberFormat="1" applyFont="1" applyFill="1" applyBorder="1" applyAlignment="1" applyProtection="0">
      <alignment horizontal="left" vertical="bottom"/>
    </xf>
    <xf numFmtId="62" fontId="6" fillId="2" borderId="95" applyNumberFormat="1" applyFont="1" applyFill="1" applyBorder="1" applyAlignment="1" applyProtection="0">
      <alignment horizontal="left" vertical="top"/>
    </xf>
    <xf numFmtId="62" fontId="6" fillId="2" borderId="95" applyNumberFormat="1" applyFont="1" applyFill="1" applyBorder="1" applyAlignment="1" applyProtection="0">
      <alignment horizontal="left" vertical="top" wrapText="1"/>
    </xf>
    <xf numFmtId="0" fontId="6" fillId="2" borderId="106" applyNumberFormat="0" applyFont="1" applyFill="1" applyBorder="1" applyAlignment="1" applyProtection="0">
      <alignment vertical="top"/>
    </xf>
    <xf numFmtId="0" fontId="6" fillId="2" borderId="107" applyNumberFormat="0" applyFont="1" applyFill="1" applyBorder="1" applyAlignment="1" applyProtection="0">
      <alignment vertical="top"/>
    </xf>
    <xf numFmtId="0" fontId="0" applyNumberFormat="1" applyFont="1" applyFill="0" applyBorder="0" applyAlignment="1" applyProtection="0">
      <alignment vertical="bottom"/>
    </xf>
    <xf numFmtId="49" fontId="46" fillId="2" borderId="108" applyNumberFormat="1" applyFont="1" applyFill="1" applyBorder="1" applyAlignment="1" applyProtection="0">
      <alignment horizontal="center" vertical="center"/>
    </xf>
    <xf numFmtId="0" fontId="46" fillId="2" borderId="109" applyNumberFormat="0" applyFont="1" applyFill="1" applyBorder="1" applyAlignment="1" applyProtection="0">
      <alignment horizontal="center" vertical="center"/>
    </xf>
    <xf numFmtId="0" fontId="46" fillId="2" borderId="110" applyNumberFormat="0" applyFont="1" applyFill="1" applyBorder="1" applyAlignment="1" applyProtection="0">
      <alignment horizontal="center" vertical="center"/>
    </xf>
    <xf numFmtId="0" fontId="0" fillId="5" borderId="111" applyNumberFormat="0" applyFont="1" applyFill="1" applyBorder="1" applyAlignment="1" applyProtection="0">
      <alignment vertical="bottom"/>
    </xf>
    <xf numFmtId="49" fontId="0" fillId="5" borderId="111" applyNumberFormat="1" applyFont="1" applyFill="1" applyBorder="1" applyAlignment="1" applyProtection="0">
      <alignment vertical="bottom"/>
    </xf>
    <xf numFmtId="49" fontId="0" fillId="6" borderId="112" applyNumberFormat="1" applyFont="1" applyFill="1" applyBorder="1" applyAlignment="1" applyProtection="0">
      <alignment vertical="bottom" wrapText="1"/>
    </xf>
    <xf numFmtId="0" fontId="0" fillId="2" borderId="113" applyNumberFormat="0" applyFont="1" applyFill="1" applyBorder="1" applyAlignment="1" applyProtection="0">
      <alignment vertical="bottom" wrapText="1"/>
    </xf>
    <xf numFmtId="49" fontId="0" fillId="2" borderId="114" applyNumberFormat="1" applyFont="1" applyFill="1" applyBorder="1" applyAlignment="1" applyProtection="0">
      <alignment vertical="bottom" wrapText="1"/>
    </xf>
    <xf numFmtId="0" fontId="0" fillId="2" borderId="114" applyNumberFormat="0" applyFont="1" applyFill="1" applyBorder="1" applyAlignment="1" applyProtection="0">
      <alignment vertical="bottom" wrapText="1"/>
    </xf>
    <xf numFmtId="0" fontId="0" fillId="6" borderId="115" applyNumberFormat="0" applyFont="1" applyFill="1" applyBorder="1" applyAlignment="1" applyProtection="0">
      <alignment vertical="bottom" wrapText="1"/>
    </xf>
    <xf numFmtId="66" fontId="0" fillId="2" borderId="116" applyNumberFormat="1" applyFont="1" applyFill="1" applyBorder="1" applyAlignment="1" applyProtection="0">
      <alignment vertical="bottom" wrapText="1"/>
    </xf>
    <xf numFmtId="66" fontId="0" fillId="2" borderId="117" applyNumberFormat="1" applyFont="1" applyFill="1" applyBorder="1" applyAlignment="1" applyProtection="0">
      <alignment vertical="bottom" wrapText="1"/>
    </xf>
    <xf numFmtId="0" fontId="0" fillId="2" borderId="117" applyNumberFormat="0" applyFont="1" applyFill="1" applyBorder="1" applyAlignment="1" applyProtection="0">
      <alignment vertical="bottom" wrapText="1"/>
    </xf>
    <xf numFmtId="49" fontId="0" fillId="6" borderId="115" applyNumberFormat="1" applyFont="1" applyFill="1" applyBorder="1" applyAlignment="1" applyProtection="0">
      <alignment vertical="bottom" wrapText="1"/>
    </xf>
    <xf numFmtId="66" fontId="0" fillId="2" borderId="118" applyNumberFormat="1" applyFont="1" applyFill="1" applyBorder="1" applyAlignment="1" applyProtection="0">
      <alignment vertical="bottom" wrapText="1"/>
    </xf>
    <xf numFmtId="49" fontId="6" fillId="2" borderId="119" applyNumberFormat="1" applyFont="1" applyFill="1" applyBorder="1" applyAlignment="1" applyProtection="0">
      <alignment horizontal="left" vertical="bottom" wrapText="1"/>
    </xf>
    <xf numFmtId="49" fontId="6" fillId="2" borderId="117" applyNumberFormat="1" applyFont="1" applyFill="1" applyBorder="1" applyAlignment="1" applyProtection="0">
      <alignment horizontal="left" vertical="bottom" wrapText="1"/>
    </xf>
    <xf numFmtId="49" fontId="6" fillId="2" borderId="119" applyNumberFormat="1" applyFont="1" applyFill="1" applyBorder="1" applyAlignment="1" applyProtection="0">
      <alignment horizontal="left" vertical="bottom"/>
    </xf>
    <xf numFmtId="0" fontId="0" applyNumberFormat="1" applyFont="1" applyFill="0" applyBorder="0" applyAlignment="1" applyProtection="0">
      <alignment vertical="bottom"/>
    </xf>
    <xf numFmtId="0" fontId="0" fillId="2" borderId="120" applyNumberFormat="0" applyFont="1" applyFill="1" applyBorder="1" applyAlignment="1" applyProtection="0">
      <alignment vertical="bottom"/>
    </xf>
    <xf numFmtId="0" fontId="0" fillId="2" borderId="121" applyNumberFormat="0" applyFont="1" applyFill="1" applyBorder="1" applyAlignment="1" applyProtection="0">
      <alignment vertical="bottom"/>
    </xf>
    <xf numFmtId="0" fontId="0" fillId="2" borderId="122" applyNumberFormat="0" applyFont="1" applyFill="1" applyBorder="1" applyAlignment="1" applyProtection="0">
      <alignment vertical="bottom"/>
    </xf>
    <xf numFmtId="0" fontId="0" fillId="2" borderId="123" applyNumberFormat="0" applyFont="1" applyFill="1" applyBorder="1" applyAlignment="1" applyProtection="0">
      <alignment vertical="bottom"/>
    </xf>
    <xf numFmtId="0" fontId="0" fillId="2" borderId="124" applyNumberFormat="0" applyFont="1" applyFill="1" applyBorder="1" applyAlignment="1" applyProtection="0">
      <alignment vertical="bottom"/>
    </xf>
    <xf numFmtId="49" fontId="20" fillId="2" borderId="123" applyNumberFormat="1" applyFont="1" applyFill="1" applyBorder="1" applyAlignment="1" applyProtection="0">
      <alignment vertical="bottom"/>
    </xf>
    <xf numFmtId="49" fontId="0" fillId="2" borderId="3" applyNumberFormat="1" applyFont="1" applyFill="1" applyBorder="1" applyAlignment="1" applyProtection="0">
      <alignment vertical="bottom"/>
    </xf>
    <xf numFmtId="0" fontId="20" fillId="2" borderId="123" applyNumberFormat="0" applyFont="1" applyFill="1" applyBorder="1" applyAlignment="1" applyProtection="0">
      <alignment vertical="bottom"/>
    </xf>
    <xf numFmtId="49" fontId="48" fillId="2" borderId="3" applyNumberFormat="1" applyFont="1" applyFill="1" applyBorder="1" applyAlignment="1" applyProtection="0">
      <alignment vertical="bottom"/>
    </xf>
    <xf numFmtId="0" fontId="0" fillId="2" borderId="3" applyNumberFormat="1" applyFont="1" applyFill="1" applyBorder="1" applyAlignment="1" applyProtection="0">
      <alignment vertical="bottom"/>
    </xf>
    <xf numFmtId="0" fontId="0" fillId="2" borderId="125" applyNumberFormat="0" applyFont="1" applyFill="1" applyBorder="1" applyAlignment="1" applyProtection="0">
      <alignment vertical="bottom"/>
    </xf>
    <xf numFmtId="0" fontId="0" fillId="2" borderId="126" applyNumberFormat="0" applyFont="1" applyFill="1" applyBorder="1" applyAlignment="1" applyProtection="0">
      <alignment vertical="bottom"/>
    </xf>
    <xf numFmtId="0" fontId="0" fillId="2" borderId="127" applyNumberFormat="0" applyFont="1" applyFill="1" applyBorder="1" applyAlignment="1" applyProtection="0">
      <alignment vertical="bottom"/>
    </xf>
    <xf numFmtId="49" fontId="0" fillId="2" borderId="120" applyNumberFormat="1" applyFont="1" applyFill="1" applyBorder="1" applyAlignment="1" applyProtection="0">
      <alignment horizontal="center" vertical="center" wrapText="1"/>
    </xf>
    <xf numFmtId="0" fontId="0" fillId="2" borderId="121" applyNumberFormat="0" applyFont="1" applyFill="1" applyBorder="1" applyAlignment="1" applyProtection="0">
      <alignment horizontal="center" vertical="center" wrapText="1"/>
    </xf>
    <xf numFmtId="0" fontId="0" fillId="2" borderId="122" applyNumberFormat="0" applyFont="1" applyFill="1" applyBorder="1" applyAlignment="1" applyProtection="0">
      <alignment horizontal="center" vertical="center" wrapText="1"/>
    </xf>
    <xf numFmtId="0" fontId="0" fillId="2" borderId="123" applyNumberFormat="0" applyFont="1" applyFill="1" applyBorder="1" applyAlignment="1" applyProtection="0">
      <alignment horizontal="center" vertical="center" wrapText="1"/>
    </xf>
    <xf numFmtId="0" fontId="0" fillId="2" borderId="3" applyNumberFormat="0" applyFont="1" applyFill="1" applyBorder="1" applyAlignment="1" applyProtection="0">
      <alignment horizontal="center" vertical="center" wrapText="1"/>
    </xf>
    <xf numFmtId="0" fontId="0" fillId="2" borderId="124" applyNumberFormat="0" applyFont="1" applyFill="1" applyBorder="1" applyAlignment="1" applyProtection="0">
      <alignment horizontal="center" vertical="center" wrapText="1"/>
    </xf>
    <xf numFmtId="0" fontId="0" fillId="2" borderId="125" applyNumberFormat="0" applyFont="1" applyFill="1" applyBorder="1" applyAlignment="1" applyProtection="0">
      <alignment horizontal="center" vertical="center" wrapText="1"/>
    </xf>
    <xf numFmtId="0" fontId="0" fillId="2" borderId="126" applyNumberFormat="0" applyFont="1" applyFill="1" applyBorder="1" applyAlignment="1" applyProtection="0">
      <alignment horizontal="center" vertical="center" wrapText="1"/>
    </xf>
    <xf numFmtId="0" fontId="0" fillId="2" borderId="127" applyNumberFormat="0" applyFont="1" applyFill="1" applyBorder="1" applyAlignment="1" applyProtection="0">
      <alignment horizontal="center" vertical="center" wrapText="1"/>
    </xf>
    <xf numFmtId="49" fontId="0" fillId="2" borderId="123" applyNumberFormat="1" applyFont="1" applyFill="1" applyBorder="1" applyAlignment="1" applyProtection="0">
      <alignment vertical="bottom"/>
    </xf>
    <xf numFmtId="49" fontId="0" fillId="2" borderId="123" applyNumberFormat="1" applyFont="1" applyFill="1" applyBorder="1" applyAlignment="1" applyProtection="0">
      <alignment vertical="bottom" wrapText="1"/>
    </xf>
    <xf numFmtId="0" fontId="0" fillId="2" borderId="3" applyNumberFormat="0" applyFont="1" applyFill="1" applyBorder="1" applyAlignment="1" applyProtection="0">
      <alignment vertical="bottom" wrapText="1"/>
    </xf>
    <xf numFmtId="0" fontId="0" fillId="2" borderId="124" applyNumberFormat="0" applyFont="1" applyFill="1" applyBorder="1" applyAlignment="1" applyProtection="0">
      <alignment vertical="bottom" wrapText="1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28" applyNumberFormat="0" applyFont="1" applyFill="1" applyBorder="1" applyAlignment="1" applyProtection="0">
      <alignment vertical="bottom"/>
    </xf>
    <xf numFmtId="0" fontId="0" fillId="2" borderId="65" applyNumberFormat="0" applyFont="1" applyFill="1" applyBorder="1" applyAlignment="1" applyProtection="0">
      <alignment vertical="bottom"/>
    </xf>
    <xf numFmtId="0" fontId="0" fillId="2" borderId="129" applyNumberFormat="0" applyFont="1" applyFill="1" applyBorder="1" applyAlignment="1" applyProtection="0">
      <alignment vertical="bottom"/>
    </xf>
    <xf numFmtId="0" fontId="0" fillId="2" borderId="130" applyNumberFormat="0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5" applyNumberFormat="0" applyFont="1" applyFill="1" applyBorder="1" applyAlignment="1" applyProtection="0">
      <alignment vertical="bottom"/>
    </xf>
    <xf numFmtId="49" fontId="20" fillId="2" borderId="130" applyNumberFormat="1" applyFont="1" applyFill="1" applyBorder="1" applyAlignment="1" applyProtection="0">
      <alignment vertical="bottom"/>
    </xf>
    <xf numFmtId="0" fontId="20" fillId="2" borderId="130" applyNumberFormat="0" applyFont="1" applyFill="1" applyBorder="1" applyAlignment="1" applyProtection="0">
      <alignment vertical="bottom"/>
    </xf>
    <xf numFmtId="49" fontId="48" fillId="2" borderId="1" applyNumberFormat="1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0" fontId="0" fillId="2" borderId="131" applyNumberFormat="0" applyFont="1" applyFill="1" applyBorder="1" applyAlignment="1" applyProtection="0">
      <alignment vertical="bottom"/>
    </xf>
    <xf numFmtId="0" fontId="0" fillId="2" borderId="24" applyNumberFormat="0" applyFont="1" applyFill="1" applyBorder="1" applyAlignment="1" applyProtection="0">
      <alignment vertical="bottom"/>
    </xf>
    <xf numFmtId="0" fontId="0" fillId="2" borderId="132" applyNumberFormat="0" applyFont="1" applyFill="1" applyBorder="1" applyAlignment="1" applyProtection="0">
      <alignment vertical="bottom"/>
    </xf>
    <xf numFmtId="49" fontId="0" fillId="2" borderId="128" applyNumberFormat="1" applyFont="1" applyFill="1" applyBorder="1" applyAlignment="1" applyProtection="0">
      <alignment horizontal="center" vertical="center" wrapText="1"/>
    </xf>
    <xf numFmtId="0" fontId="0" fillId="2" borderId="65" applyNumberFormat="0" applyFont="1" applyFill="1" applyBorder="1" applyAlignment="1" applyProtection="0">
      <alignment horizontal="center" vertical="center" wrapText="1"/>
    </xf>
    <xf numFmtId="0" fontId="0" fillId="2" borderId="129" applyNumberFormat="0" applyFont="1" applyFill="1" applyBorder="1" applyAlignment="1" applyProtection="0">
      <alignment horizontal="center" vertical="center" wrapText="1"/>
    </xf>
    <xf numFmtId="0" fontId="0" fillId="2" borderId="130" applyNumberFormat="0" applyFont="1" applyFill="1" applyBorder="1" applyAlignment="1" applyProtection="0">
      <alignment horizontal="center" vertical="center" wrapText="1"/>
    </xf>
    <xf numFmtId="0" fontId="0" fillId="2" borderId="1" applyNumberFormat="0" applyFont="1" applyFill="1" applyBorder="1" applyAlignment="1" applyProtection="0">
      <alignment horizontal="center" vertical="center" wrapText="1"/>
    </xf>
    <xf numFmtId="0" fontId="0" fillId="2" borderId="25" applyNumberFormat="0" applyFont="1" applyFill="1" applyBorder="1" applyAlignment="1" applyProtection="0">
      <alignment horizontal="center" vertical="center" wrapText="1"/>
    </xf>
    <xf numFmtId="0" fontId="0" fillId="2" borderId="131" applyNumberFormat="0" applyFont="1" applyFill="1" applyBorder="1" applyAlignment="1" applyProtection="0">
      <alignment horizontal="center" vertical="center" wrapText="1"/>
    </xf>
    <xf numFmtId="0" fontId="0" fillId="2" borderId="24" applyNumberFormat="0" applyFont="1" applyFill="1" applyBorder="1" applyAlignment="1" applyProtection="0">
      <alignment horizontal="center" vertical="center" wrapText="1"/>
    </xf>
    <xf numFmtId="0" fontId="0" fillId="2" borderId="132" applyNumberFormat="0" applyFont="1" applyFill="1" applyBorder="1" applyAlignment="1" applyProtection="0">
      <alignment horizontal="center" vertical="center" wrapText="1"/>
    </xf>
    <xf numFmtId="49" fontId="0" fillId="2" borderId="130" applyNumberFormat="1" applyFont="1" applyFill="1" applyBorder="1" applyAlignment="1" applyProtection="0">
      <alignment vertical="bottom" wrapText="1"/>
    </xf>
    <xf numFmtId="49" fontId="0" fillId="2" borderId="130" applyNumberFormat="1" applyFont="1" applyFill="1" applyBorder="1" applyAlignment="1" applyProtection="0">
      <alignment vertical="bottom"/>
    </xf>
  </cellXfs>
  <cellStyles count="1">
    <cellStyle name="Norma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4472c4"/>
      <rgbColor rgb="ff00b0f0"/>
      <rgbColor rgb="ffff0000"/>
      <rgbColor rgb="ff004494"/>
      <rgbColor rgb="ff0091cf"/>
      <rgbColor rgb="ffc9d200"/>
      <rgbColor rgb="ffd9f1ff"/>
      <rgbColor rgb="ff003366"/>
      <rgbColor rgb="00000000"/>
      <rgbColor rgb="ff004194"/>
      <rgbColor rgb="ffff2600"/>
      <rgbColor rgb="ffa5a5a5"/>
      <rgbColor rgb="ffbdc0bf"/>
      <rgbColor rgb="ff3f3f3f"/>
      <rgbColor rgb="ffdbdbdb"/>
      <rgbColor rgb="ff0563c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2.png"/></Relationships>
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3.png"/></Relationships>
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3.png"/></Relationships>
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3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133986</xdr:colOff>
      <xdr:row>0</xdr:row>
      <xdr:rowOff>146049</xdr:rowOff>
    </xdr:from>
    <xdr:to>
      <xdr:col>11</xdr:col>
      <xdr:colOff>2542</xdr:colOff>
      <xdr:row>57</xdr:row>
      <xdr:rowOff>5083</xdr:rowOff>
    </xdr:to>
    <xdr:grpSp>
      <xdr:nvGrpSpPr>
        <xdr:cNvPr id="4" name="Group 1"/>
        <xdr:cNvGrpSpPr/>
      </xdr:nvGrpSpPr>
      <xdr:grpSpPr>
        <a:xfrm>
          <a:off x="133986" y="146049"/>
          <a:ext cx="7386957" cy="9233540"/>
          <a:chOff x="0" y="0"/>
          <a:chExt cx="7386956" cy="9233539"/>
        </a:xfrm>
      </xdr:grpSpPr>
      <xdr:pic>
        <xdr:nvPicPr>
          <xdr:cNvPr id="2" name="picCoverA4" descr="picCoverA4"/>
          <xdr:cNvPicPr>
            <a:picLocks noChangeAspect="1"/>
          </xdr:cNvPicPr>
        </xdr:nvPicPr>
        <xdr:blipFill>
          <a:blip r:embed="rId1">
            <a:extLst/>
          </a:blip>
          <a:stretch>
            <a:fillRect/>
          </a:stretch>
        </xdr:blipFill>
        <xdr:spPr>
          <a:xfrm>
            <a:off x="0" y="0"/>
            <a:ext cx="7386957" cy="9233540"/>
          </a:xfrm>
          <a:prstGeom prst="rect">
            <a:avLst/>
          </a:prstGeom>
          <a:ln w="12700" cap="flat">
            <a:noFill/>
            <a:miter lim="400000"/>
          </a:ln>
          <a:effectLst/>
        </xdr:spPr>
      </xdr:pic>
      <xdr:pic>
        <xdr:nvPicPr>
          <xdr:cNvPr id="3" name="picLogoF+G" descr="picLogoF+G"/>
          <xdr:cNvPicPr>
            <a:picLocks noChangeAspect="1"/>
          </xdr:cNvPicPr>
        </xdr:nvPicPr>
        <xdr:blipFill>
          <a:blip r:embed="rId2">
            <a:extLst/>
          </a:blip>
          <a:srcRect l="49028" t="0" r="0" b="0"/>
          <a:stretch>
            <a:fillRect/>
          </a:stretch>
        </xdr:blipFill>
        <xdr:spPr>
          <a:xfrm>
            <a:off x="5449930" y="671390"/>
            <a:ext cx="1345270" cy="566196"/>
          </a:xfrm>
          <a:prstGeom prst="rect">
            <a:avLst/>
          </a:prstGeom>
          <a:ln w="12700" cap="flat">
            <a:noFill/>
            <a:miter lim="400000"/>
          </a:ln>
          <a:effectLst/>
        </xdr:spPr>
      </xdr:pic>
    </xdr:grpSp>
    <xdr:clientData/>
  </xdr:twoCellAnchor>
  <xdr:twoCellAnchor>
    <xdr:from>
      <xdr:col>1</xdr:col>
      <xdr:colOff>426718</xdr:colOff>
      <xdr:row>18</xdr:row>
      <xdr:rowOff>130199</xdr:rowOff>
    </xdr:from>
    <xdr:to>
      <xdr:col>8</xdr:col>
      <xdr:colOff>278129</xdr:colOff>
      <xdr:row>24</xdr:row>
      <xdr:rowOff>1776</xdr:rowOff>
    </xdr:to>
    <xdr:sp>
      <xdr:nvSpPr>
        <xdr:cNvPr id="5" name="TextBox 4"/>
        <xdr:cNvSpPr txBox="1"/>
      </xdr:nvSpPr>
      <xdr:spPr>
        <a:xfrm>
          <a:off x="1125218" y="3090569"/>
          <a:ext cx="4740912" cy="858368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45718" tIns="45718" rIns="45718" bIns="45718" numCol="1" anchor="t">
          <a:spAutoFit/>
        </a:bodyPr>
        <a:lstStyle/>
        <a:p>
          <a:pPr marL="0" marR="0" indent="0" algn="l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200" u="none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200" u="none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NRM1 Cost Plan Template</a:t>
          </a:r>
          <a:endParaRPr b="0" baseline="0" cap="none" i="0" spc="0" strike="noStrike" sz="1200" u="none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100" u="none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100" u="none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F+G </a:t>
          </a:r>
          <a:endParaRPr b="0" baseline="0" cap="none" i="0" spc="0" strike="noStrike" sz="1100" u="none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100" u="none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defRPr>
          </a:pPr>
          <a:endParaRPr b="0" baseline="0" cap="none" i="0" spc="0" strike="noStrike" sz="1100" u="none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l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0" strike="noStrike" sz="1100" u="none">
              <a:solidFill>
                <a:schemeClr val="accent1"/>
              </a:solidFill>
              <a:effectLst>
                <a:outerShdw sx="100000" sy="100000" kx="0" ky="0" algn="b" rotWithShape="0" blurRad="38100" dist="25400" dir="5400000">
                  <a:srgbClr val="6E747A">
                    <a:alpha val="43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r>
            <a:rPr b="0" baseline="0" cap="none" i="0" spc="0" strike="noStrike" sz="1100" u="none">
              <a:solidFill>
                <a:schemeClr val="accent1"/>
              </a:solidFill>
              <a:effectLst>
                <a:outerShdw sx="100000" sy="100000" kx="0" ky="0" algn="b" rotWithShape="0" blurRad="38100" dist="25400" dir="5400000">
                  <a:srgbClr val="6E747A">
                    <a:alpha val="43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27/01/2023</a:t>
          </a:r>
        </a:p>
      </xdr:txBody>
    </xdr:sp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5</xdr:col>
      <xdr:colOff>385840</xdr:colOff>
      <xdr:row>0</xdr:row>
      <xdr:rowOff>53797</xdr:rowOff>
    </xdr:from>
    <xdr:to>
      <xdr:col>7</xdr:col>
      <xdr:colOff>19049</xdr:colOff>
      <xdr:row>5</xdr:row>
      <xdr:rowOff>114300</xdr:rowOff>
    </xdr:to>
    <xdr:pic>
      <xdr:nvPicPr>
        <xdr:cNvPr id="7" name="Picture 1" descr="Picture 1"/>
        <xdr:cNvPicPr>
          <a:picLocks noChangeAspect="1"/>
        </xdr:cNvPicPr>
      </xdr:nvPicPr>
      <xdr:blipFill>
        <a:blip r:embed="rId1">
          <a:extLst/>
        </a:blip>
        <a:srcRect l="49398" t="0" r="0" b="0"/>
        <a:stretch>
          <a:fillRect/>
        </a:stretch>
      </xdr:blipFill>
      <xdr:spPr>
        <a:xfrm>
          <a:off x="4665740" y="53797"/>
          <a:ext cx="1944610" cy="84790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8</xdr:col>
      <xdr:colOff>572477</xdr:colOff>
      <xdr:row>1</xdr:row>
      <xdr:rowOff>30487</xdr:rowOff>
    </xdr:from>
    <xdr:to>
      <xdr:col>10</xdr:col>
      <xdr:colOff>1095009</xdr:colOff>
      <xdr:row>7</xdr:row>
      <xdr:rowOff>10990</xdr:rowOff>
    </xdr:to>
    <xdr:pic>
      <xdr:nvPicPr>
        <xdr:cNvPr id="9" name="Picture 1" descr="Picture 1"/>
        <xdr:cNvPicPr>
          <a:picLocks noChangeAspect="1"/>
        </xdr:cNvPicPr>
      </xdr:nvPicPr>
      <xdr:blipFill>
        <a:blip r:embed="rId1">
          <a:extLst/>
        </a:blip>
        <a:srcRect l="28606" t="32376" r="47467" b="35927"/>
        <a:stretch>
          <a:fillRect/>
        </a:stretch>
      </xdr:blipFill>
      <xdr:spPr>
        <a:xfrm>
          <a:off x="5246077" y="194952"/>
          <a:ext cx="1919533" cy="77869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4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3</xdr:col>
      <xdr:colOff>1638338</xdr:colOff>
      <xdr:row>0</xdr:row>
      <xdr:rowOff>109853</xdr:rowOff>
    </xdr:from>
    <xdr:to>
      <xdr:col>5</xdr:col>
      <xdr:colOff>595583</xdr:colOff>
      <xdr:row>5</xdr:row>
      <xdr:rowOff>133350</xdr:rowOff>
    </xdr:to>
    <xdr:pic>
      <xdr:nvPicPr>
        <xdr:cNvPr id="11" name="Picture 1" descr="Picture 1"/>
        <xdr:cNvPicPr>
          <a:picLocks noChangeAspect="1"/>
        </xdr:cNvPicPr>
      </xdr:nvPicPr>
      <xdr:blipFill>
        <a:blip r:embed="rId1">
          <a:extLst/>
        </a:blip>
        <a:srcRect l="27827" t="32708" r="47466" b="35925"/>
        <a:stretch>
          <a:fillRect/>
        </a:stretch>
      </xdr:blipFill>
      <xdr:spPr>
        <a:xfrm>
          <a:off x="5499137" y="109852"/>
          <a:ext cx="2437047" cy="84582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5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9</xdr:col>
      <xdr:colOff>243353</xdr:colOff>
      <xdr:row>0</xdr:row>
      <xdr:rowOff>66356</xdr:rowOff>
    </xdr:from>
    <xdr:to>
      <xdr:col>10</xdr:col>
      <xdr:colOff>1065803</xdr:colOff>
      <xdr:row>5</xdr:row>
      <xdr:rowOff>150652</xdr:rowOff>
    </xdr:to>
    <xdr:pic>
      <xdr:nvPicPr>
        <xdr:cNvPr id="46" name="Picture 24" descr="Picture 24"/>
        <xdr:cNvPicPr>
          <a:picLocks noChangeAspect="1"/>
        </xdr:cNvPicPr>
      </xdr:nvPicPr>
      <xdr:blipFill>
        <a:blip r:embed="rId1">
          <a:extLst/>
        </a:blip>
        <a:srcRect l="50866" t="0" r="0" b="0"/>
        <a:stretch>
          <a:fillRect/>
        </a:stretch>
      </xdr:blipFill>
      <xdr:spPr>
        <a:xfrm>
          <a:off x="8498353" y="66356"/>
          <a:ext cx="2194051" cy="98599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6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5</xdr:col>
      <xdr:colOff>548163</xdr:colOff>
      <xdr:row>3</xdr:row>
      <xdr:rowOff>158750</xdr:rowOff>
    </xdr:from>
    <xdr:to>
      <xdr:col>8</xdr:col>
      <xdr:colOff>224218</xdr:colOff>
      <xdr:row>7</xdr:row>
      <xdr:rowOff>147634</xdr:rowOff>
    </xdr:to>
    <xdr:pic>
      <xdr:nvPicPr>
        <xdr:cNvPr id="48" name="Picture 1" descr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4650263" y="715010"/>
          <a:ext cx="2025556" cy="73056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7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147634</xdr:rowOff>
    </xdr:to>
    <xdr:pic>
      <xdr:nvPicPr>
        <xdr:cNvPr id="50" name="Picture 1" descr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4070350" y="715010"/>
          <a:ext cx="2025556" cy="73056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8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5</xdr:col>
      <xdr:colOff>554354</xdr:colOff>
      <xdr:row>3</xdr:row>
      <xdr:rowOff>158750</xdr:rowOff>
    </xdr:from>
    <xdr:to>
      <xdr:col>8</xdr:col>
      <xdr:colOff>560609</xdr:colOff>
      <xdr:row>7</xdr:row>
      <xdr:rowOff>147634</xdr:rowOff>
    </xdr:to>
    <xdr:pic>
      <xdr:nvPicPr>
        <xdr:cNvPr id="52" name="Picture 1" descr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4402454" y="715010"/>
          <a:ext cx="2025556" cy="73056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_rels/sheet7.xml.rels><?xml version="1.0" encoding="UTF-8"?>
<Relationships xmlns="http://schemas.openxmlformats.org/package/2006/relationships"><Relationship Id="rId1" Type="http://schemas.openxmlformats.org/officeDocument/2006/relationships/hyperlink" Target="mailto:2008886@student.uwtsd.ac.uk" TargetMode="External"/><Relationship Id="rId2" Type="http://schemas.openxmlformats.org/officeDocument/2006/relationships/drawing" Target="../drawings/drawing6.xml"/></Relationships>

</file>

<file path=xl/worksheets/_rels/sheet8.xml.rels><?xml version="1.0" encoding="UTF-8"?>
<Relationships xmlns="http://schemas.openxmlformats.org/package/2006/relationships"><Relationship Id="rId1" Type="http://schemas.openxmlformats.org/officeDocument/2006/relationships/hyperlink" Target="mailto:2008886@student.uwtsd.ac.uk" TargetMode="External"/><Relationship Id="rId2" Type="http://schemas.openxmlformats.org/officeDocument/2006/relationships/drawing" Target="../drawings/drawing7.xml"/></Relationships>

</file>

<file path=xl/worksheets/_rels/sheet9.xml.rels><?xml version="1.0" encoding="UTF-8"?>
<Relationships xmlns="http://schemas.openxmlformats.org/package/2006/relationships"><Relationship Id="rId1" Type="http://schemas.openxmlformats.org/officeDocument/2006/relationships/hyperlink" Target="mailto:2008886@student.uwtsd.ac.uk" TargetMode="External"/><Relationship Id="rId2" Type="http://schemas.openxmlformats.org/officeDocument/2006/relationships/drawing" Target="../drawings/drawing8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L58"/>
  <sheetViews>
    <sheetView workbookViewId="0" showGridLines="0" defaultGridColor="1"/>
  </sheetViews>
  <sheetFormatPr defaultColWidth="9.16667" defaultRowHeight="12.95" customHeight="1" outlineLevelRow="0" outlineLevelCol="0"/>
  <cols>
    <col min="1" max="10" width="9.17188" style="1" customWidth="1"/>
    <col min="11" max="11" width="7" style="1" customWidth="1"/>
    <col min="12" max="12" width="10.5" style="1" customWidth="1"/>
    <col min="13" max="16384" width="9.17188" style="1" customWidth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2.9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2.9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2.9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ht="12.9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ht="12.9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ht="12.9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ht="12.9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ht="12.9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ht="12.9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ht="12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ht="12.9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ht="12.9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ht="12.9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ht="12.9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ht="12.9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ht="12.9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ht="12.9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ht="12.9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ht="12.9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ht="12.9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ht="12.9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ht="12.9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ht="12.9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ht="12.9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ht="12.9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ht="12.9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ht="12.9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ht="12.9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ht="12.9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ht="12.9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ht="12.9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ht="12.9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ht="12.9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ht="12.9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ht="12.9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ht="12.9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ht="12.9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ht="12.9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ht="12.9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ht="12.9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ht="12.9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ht="12.9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ht="12.9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ht="12.9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ht="12.9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ht="12.9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ht="12.9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ht="12.9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ht="12.9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ht="12.9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ht="12.9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ht="12.9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ht="12.9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ht="12.9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ht="12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ht="12.9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ht="12.95" customHeight="1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5"/>
    </row>
  </sheetData>
  <pageMargins left="0.25" right="0.25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J32"/>
  <sheetViews>
    <sheetView workbookViewId="0" showGridLines="0" defaultGridColor="1"/>
  </sheetViews>
  <sheetFormatPr defaultColWidth="9.16667" defaultRowHeight="12.4" customHeight="1" outlineLevelRow="0" outlineLevelCol="0"/>
  <cols>
    <col min="1" max="1" width="1.35156" style="6" customWidth="1"/>
    <col min="2" max="2" width="17.5" style="6" customWidth="1"/>
    <col min="3" max="3" width="12.5" style="6" customWidth="1"/>
    <col min="4" max="4" width="8.85156" style="6" customWidth="1"/>
    <col min="5" max="5" width="16" style="6" customWidth="1"/>
    <col min="6" max="7" width="15.1719" style="6" customWidth="1"/>
    <col min="8" max="8" width="1.5" style="6" customWidth="1"/>
    <col min="9" max="9" width="1.35156" style="6" customWidth="1"/>
    <col min="10" max="10" width="2.17188" style="6" customWidth="1"/>
    <col min="11" max="16384" width="9.17188" style="6" customWidth="1"/>
  </cols>
  <sheetData>
    <row r="1" ht="12.4" customHeight="1">
      <c r="A1" s="7"/>
      <c r="B1" s="8"/>
      <c r="C1" s="8"/>
      <c r="D1" s="8"/>
      <c r="E1" s="8"/>
      <c r="F1" s="8"/>
      <c r="G1" s="8"/>
      <c r="H1" s="8"/>
      <c r="I1" s="8"/>
      <c r="J1" s="9"/>
    </row>
    <row r="2" ht="12.4" customHeight="1">
      <c r="A2" s="10"/>
      <c r="B2" t="s" s="11">
        <v>0</v>
      </c>
      <c r="C2" s="12"/>
      <c r="D2" s="13"/>
      <c r="E2" s="13"/>
      <c r="F2" s="13"/>
      <c r="G2" s="13"/>
      <c r="H2" s="13"/>
      <c r="I2" s="13"/>
      <c r="J2" s="14"/>
    </row>
    <row r="3" ht="12.4" customHeight="1">
      <c r="A3" s="10"/>
      <c r="B3" s="15"/>
      <c r="C3" s="12"/>
      <c r="D3" s="13"/>
      <c r="E3" s="13"/>
      <c r="F3" s="13"/>
      <c r="G3" s="13"/>
      <c r="H3" s="13"/>
      <c r="I3" s="13"/>
      <c r="J3" s="14"/>
    </row>
    <row r="4" ht="12.4" customHeight="1">
      <c r="A4" s="10"/>
      <c r="B4" s="16">
        <v>44867</v>
      </c>
      <c r="C4" s="17"/>
      <c r="D4" s="13"/>
      <c r="E4" s="13"/>
      <c r="F4" s="13"/>
      <c r="G4" s="13"/>
      <c r="H4" s="13"/>
      <c r="I4" s="13"/>
      <c r="J4" s="14"/>
    </row>
    <row r="5" ht="12.4" customHeight="1">
      <c r="A5" s="10"/>
      <c r="B5" s="18"/>
      <c r="C5" s="13"/>
      <c r="D5" s="19"/>
      <c r="E5" s="13"/>
      <c r="F5" s="13"/>
      <c r="G5" s="13"/>
      <c r="H5" s="13"/>
      <c r="I5" s="13"/>
      <c r="J5" s="14"/>
    </row>
    <row r="6" ht="12.4" customHeight="1">
      <c r="A6" s="10"/>
      <c r="B6" s="13"/>
      <c r="C6" s="13"/>
      <c r="D6" s="13"/>
      <c r="E6" s="13"/>
      <c r="F6" s="13"/>
      <c r="G6" s="13"/>
      <c r="H6" s="13"/>
      <c r="I6" s="13"/>
      <c r="J6" s="14"/>
    </row>
    <row r="7" ht="12.4" customHeight="1">
      <c r="A7" s="10"/>
      <c r="B7" s="13"/>
      <c r="C7" s="13"/>
      <c r="D7" s="13"/>
      <c r="E7" s="13"/>
      <c r="F7" s="13"/>
      <c r="G7" s="13"/>
      <c r="H7" s="13"/>
      <c r="I7" s="13"/>
      <c r="J7" s="14"/>
    </row>
    <row r="8" ht="12.4" customHeight="1">
      <c r="A8" s="10"/>
      <c r="B8" s="13"/>
      <c r="C8" s="13"/>
      <c r="D8" s="13"/>
      <c r="E8" s="13"/>
      <c r="F8" s="13"/>
      <c r="G8" s="13"/>
      <c r="H8" s="13"/>
      <c r="I8" s="13"/>
      <c r="J8" s="14"/>
    </row>
    <row r="9" ht="12.4" customHeight="1">
      <c r="A9" s="10"/>
      <c r="B9" s="13"/>
      <c r="C9" s="13"/>
      <c r="D9" s="13"/>
      <c r="E9" s="13"/>
      <c r="F9" s="13"/>
      <c r="G9" s="13"/>
      <c r="H9" s="13"/>
      <c r="I9" s="13"/>
      <c r="J9" s="14"/>
    </row>
    <row r="10" ht="21.4" customHeight="1">
      <c r="A10" s="10"/>
      <c r="B10" s="20"/>
      <c r="C10" s="13"/>
      <c r="D10" s="13"/>
      <c r="E10" s="13"/>
      <c r="F10" s="13"/>
      <c r="G10" s="13"/>
      <c r="H10" s="13"/>
      <c r="I10" s="13"/>
      <c r="J10" s="14"/>
    </row>
    <row r="11" ht="12.4" customHeight="1">
      <c r="A11" s="10"/>
      <c r="B11" s="21"/>
      <c r="C11" s="21"/>
      <c r="D11" s="21"/>
      <c r="E11" s="21"/>
      <c r="F11" s="21"/>
      <c r="G11" s="21"/>
      <c r="H11" s="13"/>
      <c r="I11" s="13"/>
      <c r="J11" s="14"/>
    </row>
    <row r="12" ht="21" customHeight="1">
      <c r="A12" s="22"/>
      <c r="B12" t="s" s="23">
        <v>1</v>
      </c>
      <c r="C12" s="24"/>
      <c r="D12" s="24"/>
      <c r="E12" s="24"/>
      <c r="F12" s="24"/>
      <c r="G12" s="25"/>
      <c r="H12" s="26"/>
      <c r="I12" s="13"/>
      <c r="J12" s="14"/>
    </row>
    <row r="13" ht="21" customHeight="1">
      <c r="A13" s="22"/>
      <c r="B13" t="s" s="27">
        <v>2</v>
      </c>
      <c r="C13" t="s" s="27">
        <v>3</v>
      </c>
      <c r="D13" t="s" s="28">
        <v>4</v>
      </c>
      <c r="E13" t="s" s="27">
        <v>5</v>
      </c>
      <c r="F13" t="s" s="27">
        <v>6</v>
      </c>
      <c r="G13" t="s" s="27">
        <v>7</v>
      </c>
      <c r="H13" s="26"/>
      <c r="I13" s="13"/>
      <c r="J13" s="14"/>
    </row>
    <row r="14" ht="21" customHeight="1">
      <c r="A14" s="22"/>
      <c r="B14" s="29"/>
      <c r="C14" s="30"/>
      <c r="D14" s="31"/>
      <c r="E14" s="30"/>
      <c r="F14" s="30"/>
      <c r="G14" s="30"/>
      <c r="H14" s="26"/>
      <c r="I14" s="13"/>
      <c r="J14" s="14"/>
    </row>
    <row r="15" ht="21" customHeight="1">
      <c r="A15" s="32"/>
      <c r="B15" s="30"/>
      <c r="C15" s="30"/>
      <c r="D15" s="31"/>
      <c r="E15" s="30"/>
      <c r="F15" s="30"/>
      <c r="G15" s="30"/>
      <c r="H15" s="26"/>
      <c r="I15" s="13"/>
      <c r="J15" s="14"/>
    </row>
    <row r="16" ht="21" customHeight="1">
      <c r="A16" s="22"/>
      <c r="B16" s="30"/>
      <c r="C16" s="30"/>
      <c r="D16" s="30"/>
      <c r="E16" s="30"/>
      <c r="F16" s="30"/>
      <c r="G16" s="30"/>
      <c r="H16" s="26"/>
      <c r="I16" s="13"/>
      <c r="J16" s="14"/>
    </row>
    <row r="17" ht="21" customHeight="1">
      <c r="A17" s="22"/>
      <c r="B17" s="33"/>
      <c r="C17" s="30"/>
      <c r="D17" s="30"/>
      <c r="E17" s="30"/>
      <c r="F17" s="30"/>
      <c r="G17" s="30"/>
      <c r="H17" s="26"/>
      <c r="I17" s="13"/>
      <c r="J17" s="14"/>
    </row>
    <row r="18" ht="21" customHeight="1">
      <c r="A18" s="22"/>
      <c r="B18" s="33"/>
      <c r="C18" s="30"/>
      <c r="D18" s="33"/>
      <c r="E18" s="33"/>
      <c r="F18" s="33"/>
      <c r="G18" s="33"/>
      <c r="H18" s="26"/>
      <c r="I18" s="13"/>
      <c r="J18" s="14"/>
    </row>
    <row r="19" ht="21" customHeight="1">
      <c r="A19" s="22"/>
      <c r="B19" s="33"/>
      <c r="C19" s="34"/>
      <c r="D19" s="33"/>
      <c r="E19" s="33"/>
      <c r="F19" s="33"/>
      <c r="G19" s="33"/>
      <c r="H19" s="26"/>
      <c r="I19" s="13"/>
      <c r="J19" s="14"/>
    </row>
    <row r="20" ht="21" customHeight="1">
      <c r="A20" s="22"/>
      <c r="B20" s="35"/>
      <c r="C20" s="36"/>
      <c r="D20" s="35"/>
      <c r="E20" s="35"/>
      <c r="F20" s="35"/>
      <c r="G20" s="35"/>
      <c r="H20" s="26"/>
      <c r="I20" s="13"/>
      <c r="J20" s="14"/>
    </row>
    <row r="21" ht="15.4" customHeight="1">
      <c r="A21" s="10"/>
      <c r="B21" s="37"/>
      <c r="C21" s="38"/>
      <c r="D21" s="37"/>
      <c r="E21" s="37"/>
      <c r="F21" s="37"/>
      <c r="G21" s="37"/>
      <c r="H21" s="13"/>
      <c r="I21" s="13"/>
      <c r="J21" s="14"/>
    </row>
    <row r="22" ht="15.4" customHeight="1">
      <c r="A22" s="10"/>
      <c r="B22" s="13"/>
      <c r="C22" s="39"/>
      <c r="D22" s="13"/>
      <c r="E22" s="13"/>
      <c r="F22" s="13"/>
      <c r="G22" s="13"/>
      <c r="H22" s="13"/>
      <c r="I22" s="13"/>
      <c r="J22" s="14"/>
    </row>
    <row r="23" ht="14.1" customHeight="1">
      <c r="A23" s="10"/>
      <c r="B23" t="s" s="40">
        <v>8</v>
      </c>
      <c r="C23" s="13"/>
      <c r="D23" s="13"/>
      <c r="E23" s="13"/>
      <c r="F23" s="13"/>
      <c r="G23" s="13"/>
      <c r="H23" s="13"/>
      <c r="I23" s="13"/>
      <c r="J23" s="14"/>
    </row>
    <row r="24" ht="9" customHeight="1">
      <c r="A24" s="10"/>
      <c r="B24" s="41"/>
      <c r="C24" s="13"/>
      <c r="D24" s="13"/>
      <c r="E24" s="13"/>
      <c r="F24" s="13"/>
      <c r="G24" s="13"/>
      <c r="H24" s="13"/>
      <c r="I24" s="13"/>
      <c r="J24" s="14"/>
    </row>
    <row r="25" ht="43.5" customHeight="1">
      <c r="A25" s="10"/>
      <c r="B25" t="s" s="42">
        <v>9</v>
      </c>
      <c r="C25" s="43"/>
      <c r="D25" s="43"/>
      <c r="E25" s="43"/>
      <c r="F25" s="43"/>
      <c r="G25" s="43"/>
      <c r="H25" s="43"/>
      <c r="I25" s="43"/>
      <c r="J25" s="44"/>
    </row>
    <row r="26" ht="32.25" customHeight="1">
      <c r="A26" s="10"/>
      <c r="B26" t="s" s="42">
        <v>10</v>
      </c>
      <c r="C26" s="43"/>
      <c r="D26" s="43"/>
      <c r="E26" s="43"/>
      <c r="F26" s="43"/>
      <c r="G26" s="43"/>
      <c r="H26" s="43"/>
      <c r="I26" s="43"/>
      <c r="J26" s="44"/>
    </row>
    <row r="27" ht="14.1" customHeight="1">
      <c r="A27" s="10"/>
      <c r="B27" s="45"/>
      <c r="C27" s="45"/>
      <c r="D27" s="45"/>
      <c r="E27" s="45"/>
      <c r="F27" s="45"/>
      <c r="G27" s="45"/>
      <c r="H27" s="43"/>
      <c r="I27" s="45"/>
      <c r="J27" s="46"/>
    </row>
    <row r="28" ht="14.1" customHeight="1">
      <c r="A28" s="10"/>
      <c r="B28" t="s" s="47">
        <v>11</v>
      </c>
      <c r="C28" s="45"/>
      <c r="D28" s="45"/>
      <c r="E28" s="45"/>
      <c r="F28" s="45"/>
      <c r="G28" s="45"/>
      <c r="H28" s="45"/>
      <c r="I28" s="45"/>
      <c r="J28" s="46"/>
    </row>
    <row r="29" ht="14.1" customHeight="1">
      <c r="A29" s="10"/>
      <c r="B29" s="48"/>
      <c r="C29" s="45"/>
      <c r="D29" s="45"/>
      <c r="E29" s="45"/>
      <c r="F29" s="45"/>
      <c r="G29" s="45"/>
      <c r="H29" s="45"/>
      <c r="I29" s="45"/>
      <c r="J29" s="46"/>
    </row>
    <row r="30" ht="31.5" customHeight="1">
      <c r="A30" s="10"/>
      <c r="B30" t="s" s="42">
        <v>12</v>
      </c>
      <c r="C30" s="43"/>
      <c r="D30" s="43"/>
      <c r="E30" s="43"/>
      <c r="F30" s="43"/>
      <c r="G30" s="43"/>
      <c r="H30" s="43"/>
      <c r="I30" s="43"/>
      <c r="J30" s="44"/>
    </row>
    <row r="31" ht="14.1" customHeight="1">
      <c r="A31" s="10"/>
      <c r="B31" s="45"/>
      <c r="C31" s="45"/>
      <c r="D31" s="45"/>
      <c r="E31" s="45"/>
      <c r="F31" s="45"/>
      <c r="G31" s="45"/>
      <c r="H31" s="45"/>
      <c r="I31" s="45"/>
      <c r="J31" s="46"/>
    </row>
    <row r="32" ht="15" customHeight="1">
      <c r="A32" s="49"/>
      <c r="B32" s="50"/>
      <c r="C32" s="50"/>
      <c r="D32" s="50"/>
      <c r="E32" s="50"/>
      <c r="F32" s="50"/>
      <c r="G32" s="51"/>
      <c r="H32" s="50"/>
      <c r="I32" s="50"/>
      <c r="J32" s="52"/>
    </row>
  </sheetData>
  <mergeCells count="4">
    <mergeCell ref="B12:G12"/>
    <mergeCell ref="B25:I25"/>
    <mergeCell ref="B26:I26"/>
    <mergeCell ref="B30:I30"/>
  </mergeCells>
  <pageMargins left="0.748031" right="0" top="0.19685" bottom="0.984252" header="0.511811" footer="0.511811"/>
  <pageSetup firstPageNumber="1" fitToHeight="1" fitToWidth="1" scale="100" useFirstPageNumber="0" orientation="portrait" pageOrder="downThenOver"/>
  <headerFooter>
    <oddFooter>&amp;L&amp;"Arial,Regular"&amp;10&amp;K00B0F01                    &amp;K000000Cost Plan NRM1 Template.xlsx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L62"/>
  <sheetViews>
    <sheetView workbookViewId="0" showGridLines="0" defaultGridColor="1"/>
  </sheetViews>
  <sheetFormatPr defaultColWidth="9.16667" defaultRowHeight="12.95" customHeight="1" outlineLevelRow="0" outlineLevelCol="0"/>
  <cols>
    <col min="1" max="1" width="2.5" style="53" customWidth="1"/>
    <col min="2" max="2" width="3.85156" style="53" customWidth="1"/>
    <col min="3" max="10" width="9.17188" style="53" customWidth="1"/>
    <col min="11" max="11" width="16" style="53" customWidth="1"/>
    <col min="12" max="12" width="1.35156" style="53" customWidth="1"/>
    <col min="13" max="16384" width="9.17188" style="53" customWidth="1"/>
  </cols>
  <sheetData>
    <row r="1" ht="12.9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2"/>
    </row>
    <row r="2" ht="12.95" customHeight="1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2"/>
    </row>
    <row r="3" ht="8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2"/>
    </row>
    <row r="4" ht="8" customHeigh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2"/>
    </row>
    <row r="5" ht="8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2"/>
    </row>
    <row r="6" ht="14.65" customHeight="1">
      <c r="A6" s="54"/>
      <c r="B6" t="s" s="55">
        <v>13</v>
      </c>
      <c r="C6" s="56"/>
      <c r="D6" s="56"/>
      <c r="E6" s="56"/>
      <c r="F6" s="56"/>
      <c r="G6" s="56"/>
      <c r="H6" s="56"/>
      <c r="I6" s="56"/>
      <c r="J6" s="56"/>
      <c r="K6" s="2"/>
      <c r="L6" s="2"/>
    </row>
    <row r="7" ht="11.25" customHeight="1">
      <c r="A7" s="54"/>
      <c r="B7" s="57"/>
      <c r="C7" s="2"/>
      <c r="D7" s="2"/>
      <c r="E7" s="2"/>
      <c r="F7" s="2"/>
      <c r="G7" s="2"/>
      <c r="H7" s="2"/>
      <c r="I7" s="2"/>
      <c r="J7" s="2"/>
      <c r="K7" s="2"/>
      <c r="L7" s="2"/>
    </row>
    <row r="8" ht="14.65" customHeight="1">
      <c r="A8" s="54"/>
      <c r="B8" s="58">
        <v>1</v>
      </c>
      <c r="C8" t="s" s="59">
        <v>14</v>
      </c>
      <c r="D8" s="60"/>
      <c r="E8" s="60"/>
      <c r="F8" s="60"/>
      <c r="G8" s="60"/>
      <c r="H8" s="60"/>
      <c r="I8" s="60"/>
      <c r="J8" s="60"/>
      <c r="K8" s="60"/>
      <c r="L8" s="2"/>
    </row>
    <row r="9" ht="14.65" customHeight="1">
      <c r="A9" s="54"/>
      <c r="B9" s="61"/>
      <c r="C9" s="61"/>
      <c r="D9" s="61"/>
      <c r="E9" s="61"/>
      <c r="F9" s="61"/>
      <c r="G9" s="61"/>
      <c r="H9" s="61"/>
      <c r="I9" s="61"/>
      <c r="J9" s="61"/>
      <c r="K9" s="61"/>
      <c r="L9" s="2"/>
    </row>
    <row r="10" ht="14.65" customHeight="1">
      <c r="A10" s="54"/>
      <c r="B10" s="61"/>
      <c r="C10" t="s" s="62">
        <v>15</v>
      </c>
      <c r="D10" s="61"/>
      <c r="E10" s="61"/>
      <c r="F10" s="61"/>
      <c r="G10" s="61"/>
      <c r="H10" s="61"/>
      <c r="I10" s="61"/>
      <c r="J10" s="61"/>
      <c r="K10" s="61"/>
      <c r="L10" s="2"/>
    </row>
    <row r="11" ht="14.65" customHeight="1">
      <c r="A11" s="54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2"/>
    </row>
    <row r="12" ht="15" customHeight="1">
      <c r="A12" s="54"/>
      <c r="B12" s="61"/>
      <c r="C12" t="s" s="62">
        <v>16</v>
      </c>
      <c r="D12" s="61"/>
      <c r="E12" s="61"/>
      <c r="F12" s="61"/>
      <c r="G12" s="61"/>
      <c r="H12" s="61"/>
      <c r="I12" s="61"/>
      <c r="J12" s="61"/>
      <c r="K12" s="61"/>
      <c r="L12" s="2"/>
    </row>
    <row r="13" ht="15" customHeight="1">
      <c r="A13" s="54"/>
      <c r="B13" s="61"/>
      <c r="C13" t="s" s="62">
        <v>17</v>
      </c>
      <c r="D13" s="61"/>
      <c r="E13" s="61"/>
      <c r="F13" s="61"/>
      <c r="G13" s="61"/>
      <c r="H13" s="61"/>
      <c r="I13" s="61"/>
      <c r="J13" s="61"/>
      <c r="K13" s="61"/>
      <c r="L13" s="2"/>
    </row>
    <row r="14" ht="15" customHeight="1">
      <c r="A14" s="54"/>
      <c r="B14" s="61"/>
      <c r="C14" t="s" s="62">
        <v>18</v>
      </c>
      <c r="D14" s="61"/>
      <c r="E14" s="61"/>
      <c r="F14" s="61"/>
      <c r="G14" s="61"/>
      <c r="H14" s="61"/>
      <c r="I14" s="61"/>
      <c r="J14" s="61"/>
      <c r="K14" s="61"/>
      <c r="L14" s="2"/>
    </row>
    <row r="15" ht="15" customHeight="1">
      <c r="A15" s="54"/>
      <c r="B15" s="61"/>
      <c r="C15" t="s" s="62">
        <v>19</v>
      </c>
      <c r="D15" s="61"/>
      <c r="E15" s="61"/>
      <c r="F15" s="61"/>
      <c r="G15" s="61"/>
      <c r="H15" s="61"/>
      <c r="I15" s="61"/>
      <c r="J15" s="61"/>
      <c r="K15" s="61"/>
      <c r="L15" s="2"/>
    </row>
    <row r="16" ht="15" customHeight="1">
      <c r="A16" s="54"/>
      <c r="B16" s="61"/>
      <c r="C16" t="s" s="62">
        <v>20</v>
      </c>
      <c r="D16" s="2"/>
      <c r="E16" s="2"/>
      <c r="F16" s="2"/>
      <c r="G16" s="2"/>
      <c r="H16" s="2"/>
      <c r="I16" s="2"/>
      <c r="J16" s="2"/>
      <c r="K16" s="2"/>
      <c r="L16" s="2"/>
    </row>
    <row r="17" ht="15" customHeight="1">
      <c r="A17" s="54"/>
      <c r="B17" s="61"/>
      <c r="C17" t="s" s="62">
        <v>21</v>
      </c>
      <c r="D17" s="2"/>
      <c r="E17" s="2"/>
      <c r="F17" s="2"/>
      <c r="G17" s="2"/>
      <c r="H17" s="2"/>
      <c r="I17" s="2"/>
      <c r="J17" s="2"/>
      <c r="K17" s="2"/>
      <c r="L17" s="2"/>
    </row>
    <row r="18" ht="15" customHeight="1">
      <c r="A18" s="54"/>
      <c r="B18" s="61"/>
      <c r="C18" t="s" s="62">
        <v>22</v>
      </c>
      <c r="D18" s="2"/>
      <c r="E18" s="2"/>
      <c r="F18" s="2"/>
      <c r="G18" s="2"/>
      <c r="H18" s="2"/>
      <c r="I18" s="2"/>
      <c r="J18" s="2"/>
      <c r="K18" s="2"/>
      <c r="L18" s="2"/>
    </row>
    <row r="19" ht="15" customHeight="1">
      <c r="A19" s="54"/>
      <c r="B19" s="61"/>
      <c r="C19" t="s" s="62">
        <v>23</v>
      </c>
      <c r="D19" s="2"/>
      <c r="E19" s="2"/>
      <c r="F19" s="2"/>
      <c r="G19" s="2"/>
      <c r="H19" s="2"/>
      <c r="I19" s="2"/>
      <c r="J19" s="2"/>
      <c r="K19" s="2"/>
      <c r="L19" s="2"/>
    </row>
    <row r="20" ht="15" customHeight="1">
      <c r="A20" s="54"/>
      <c r="B20" s="61"/>
      <c r="C20" t="s" s="62">
        <v>24</v>
      </c>
      <c r="D20" s="2"/>
      <c r="E20" s="2"/>
      <c r="F20" s="2"/>
      <c r="G20" s="2"/>
      <c r="H20" s="2"/>
      <c r="I20" s="2"/>
      <c r="J20" s="2"/>
      <c r="K20" s="2"/>
      <c r="L20" s="2"/>
    </row>
    <row r="21" ht="15" customHeight="1">
      <c r="A21" s="54"/>
      <c r="B21" s="61"/>
      <c r="C21" t="s" s="62">
        <v>25</v>
      </c>
      <c r="D21" s="2"/>
      <c r="E21" s="2"/>
      <c r="F21" s="2"/>
      <c r="G21" s="2"/>
      <c r="H21" s="2"/>
      <c r="I21" s="2"/>
      <c r="J21" s="2"/>
      <c r="K21" s="2"/>
      <c r="L21" s="2"/>
    </row>
    <row r="22" ht="15" customHeight="1">
      <c r="A22" s="54"/>
      <c r="B22" s="61"/>
      <c r="C22" t="s" s="62">
        <v>26</v>
      </c>
      <c r="D22" s="2"/>
      <c r="E22" s="2"/>
      <c r="F22" s="2"/>
      <c r="G22" s="2"/>
      <c r="H22" s="2"/>
      <c r="I22" s="2"/>
      <c r="J22" s="2"/>
      <c r="K22" s="2"/>
      <c r="L22" s="2"/>
    </row>
    <row r="23" ht="14.65" customHeight="1">
      <c r="A23" s="54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2"/>
    </row>
    <row r="24" ht="12.75" customHeight="1">
      <c r="A24" s="63"/>
      <c r="B24" s="58">
        <v>2</v>
      </c>
      <c r="C24" t="s" s="64">
        <v>27</v>
      </c>
      <c r="D24" s="65"/>
      <c r="E24" s="65"/>
      <c r="F24" s="65"/>
      <c r="G24" s="65"/>
      <c r="H24" s="65"/>
      <c r="I24" s="65"/>
      <c r="J24" s="65"/>
      <c r="K24" s="65"/>
      <c r="L24" s="2"/>
    </row>
    <row r="25" ht="14.65" customHeight="1">
      <c r="A25" s="63"/>
      <c r="B25" s="60"/>
      <c r="C25" s="65"/>
      <c r="D25" s="65"/>
      <c r="E25" s="65"/>
      <c r="F25" s="65"/>
      <c r="G25" s="65"/>
      <c r="H25" s="65"/>
      <c r="I25" s="65"/>
      <c r="J25" s="65"/>
      <c r="K25" s="65"/>
      <c r="L25" s="2"/>
    </row>
    <row r="26" ht="12.75" customHeight="1">
      <c r="A26" s="2"/>
      <c r="B26" s="61"/>
      <c r="C26" t="s" s="62">
        <v>28</v>
      </c>
      <c r="D26" s="61"/>
      <c r="E26" s="61"/>
      <c r="F26" s="61"/>
      <c r="G26" s="61"/>
      <c r="H26" s="61"/>
      <c r="I26" s="61"/>
      <c r="J26" s="61"/>
      <c r="K26" s="61"/>
      <c r="L26" s="2"/>
    </row>
    <row r="27" ht="12.75" customHeight="1">
      <c r="A27" s="2"/>
      <c r="B27" s="61"/>
      <c r="C27" t="s" s="66">
        <v>29</v>
      </c>
      <c r="D27" s="61"/>
      <c r="E27" s="61"/>
      <c r="F27" s="61"/>
      <c r="G27" s="61"/>
      <c r="H27" s="61"/>
      <c r="I27" s="61"/>
      <c r="J27" s="61"/>
      <c r="K27" s="61"/>
      <c r="L27" s="2"/>
    </row>
    <row r="28" ht="12.95" customHeight="1">
      <c r="A28" s="2"/>
      <c r="B28" s="61"/>
      <c r="C28" t="s" s="62">
        <v>30</v>
      </c>
      <c r="D28" s="61"/>
      <c r="E28" s="61"/>
      <c r="F28" s="61"/>
      <c r="G28" s="61"/>
      <c r="H28" s="61"/>
      <c r="I28" s="61"/>
      <c r="J28" s="61"/>
      <c r="K28" s="61"/>
      <c r="L28" s="2"/>
    </row>
    <row r="29" ht="14.65" customHeight="1">
      <c r="A29" s="2"/>
      <c r="B29" s="2"/>
      <c r="C29" t="s" s="62">
        <v>31</v>
      </c>
      <c r="D29" s="61"/>
      <c r="E29" s="61"/>
      <c r="F29" s="61"/>
      <c r="G29" s="61"/>
      <c r="H29" s="61"/>
      <c r="I29" s="61"/>
      <c r="J29" s="61"/>
      <c r="K29" s="61"/>
      <c r="L29" s="2"/>
    </row>
    <row r="30" ht="29.45" customHeight="1">
      <c r="A30" s="2"/>
      <c r="B30" s="2"/>
      <c r="C30" t="s" s="62">
        <v>32</v>
      </c>
      <c r="D30" s="61"/>
      <c r="E30" s="61"/>
      <c r="F30" s="61"/>
      <c r="G30" s="61"/>
      <c r="H30" s="61"/>
      <c r="I30" s="61"/>
      <c r="J30" s="61"/>
      <c r="K30" s="61"/>
      <c r="L30" s="2"/>
    </row>
    <row r="31" ht="14.65" customHeight="1">
      <c r="A31" s="2"/>
      <c r="B31" s="2"/>
      <c r="C31" t="s" s="62">
        <v>33</v>
      </c>
      <c r="D31" s="61"/>
      <c r="E31" s="61"/>
      <c r="F31" s="61"/>
      <c r="G31" s="61"/>
      <c r="H31" s="61"/>
      <c r="I31" s="61"/>
      <c r="J31" s="61"/>
      <c r="K31" s="61"/>
      <c r="L31" s="2"/>
    </row>
    <row r="32" ht="14.25" customHeight="1">
      <c r="A32" s="2"/>
      <c r="B32" s="2"/>
      <c r="C32" t="s" s="62">
        <v>34</v>
      </c>
      <c r="D32" s="61"/>
      <c r="E32" s="61"/>
      <c r="F32" s="61"/>
      <c r="G32" s="61"/>
      <c r="H32" s="61"/>
      <c r="I32" s="61"/>
      <c r="J32" s="61"/>
      <c r="K32" s="61"/>
      <c r="L32" s="2"/>
    </row>
    <row r="33" ht="14.25" customHeight="1">
      <c r="A33" s="2"/>
      <c r="B33" s="2"/>
      <c r="C33" t="s" s="62">
        <v>35</v>
      </c>
      <c r="D33" s="61"/>
      <c r="E33" s="61"/>
      <c r="F33" s="61"/>
      <c r="G33" s="61"/>
      <c r="H33" s="61"/>
      <c r="I33" s="61"/>
      <c r="J33" s="61"/>
      <c r="K33" s="61"/>
      <c r="L33" s="2"/>
    </row>
    <row r="34" ht="14.25" customHeight="1">
      <c r="A34" s="2"/>
      <c r="B34" s="2"/>
      <c r="C34" t="s" s="62">
        <v>36</v>
      </c>
      <c r="D34" s="2"/>
      <c r="E34" s="2"/>
      <c r="F34" s="2"/>
      <c r="G34" s="2"/>
      <c r="H34" s="2"/>
      <c r="I34" s="2"/>
      <c r="J34" s="2"/>
      <c r="K34" s="2"/>
      <c r="L34" s="2"/>
    </row>
    <row r="35" ht="14.25" customHeight="1">
      <c r="A35" s="2"/>
      <c r="B35" s="2"/>
      <c r="C35" t="s" s="62">
        <v>37</v>
      </c>
      <c r="D35" s="2"/>
      <c r="E35" s="2"/>
      <c r="F35" s="2"/>
      <c r="G35" s="2"/>
      <c r="H35" s="2"/>
      <c r="I35" s="2"/>
      <c r="J35" s="2"/>
      <c r="K35" s="2"/>
      <c r="L35" s="2"/>
    </row>
    <row r="36" ht="14.65" customHeight="1">
      <c r="A36" s="2"/>
      <c r="B36" s="2"/>
      <c r="C36" s="61"/>
      <c r="D36" s="61"/>
      <c r="E36" s="61"/>
      <c r="F36" s="61"/>
      <c r="G36" s="61"/>
      <c r="H36" s="61"/>
      <c r="I36" s="61"/>
      <c r="J36" s="61"/>
      <c r="K36" s="61"/>
      <c r="L36" s="2"/>
    </row>
    <row r="37" ht="14.65" customHeight="1">
      <c r="A37" s="2"/>
      <c r="B37" s="58">
        <v>3</v>
      </c>
      <c r="C37" t="s" s="59">
        <v>38</v>
      </c>
      <c r="D37" s="60"/>
      <c r="E37" s="60"/>
      <c r="F37" s="60"/>
      <c r="G37" s="60"/>
      <c r="H37" s="60"/>
      <c r="I37" s="60"/>
      <c r="J37" s="60"/>
      <c r="K37" s="60"/>
      <c r="L37" s="2"/>
    </row>
    <row r="38" ht="14.65" customHeight="1">
      <c r="A38" s="2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2"/>
    </row>
    <row r="39" ht="14.65" customHeight="1">
      <c r="A39" s="2"/>
      <c r="B39" s="61"/>
      <c r="C39" t="s" s="67">
        <v>39</v>
      </c>
      <c r="D39" s="68"/>
      <c r="E39" s="68"/>
      <c r="F39" s="68"/>
      <c r="G39" s="68"/>
      <c r="H39" s="68"/>
      <c r="I39" s="68"/>
      <c r="J39" s="68"/>
      <c r="K39" s="68"/>
      <c r="L39" s="2"/>
    </row>
    <row r="40" ht="14.65" customHeight="1">
      <c r="A40" s="2"/>
      <c r="B40" s="2"/>
      <c r="C40" t="s" s="67">
        <v>40</v>
      </c>
      <c r="D40" s="68"/>
      <c r="E40" s="68"/>
      <c r="F40" s="68"/>
      <c r="G40" s="68"/>
      <c r="H40" s="68"/>
      <c r="I40" s="68"/>
      <c r="J40" s="68"/>
      <c r="K40" s="68"/>
      <c r="L40" s="69"/>
    </row>
    <row r="41" ht="14.65" customHeight="1">
      <c r="A41" s="2"/>
      <c r="B41" s="2"/>
      <c r="C41" t="s" s="67">
        <v>41</v>
      </c>
      <c r="D41" s="68"/>
      <c r="E41" s="68"/>
      <c r="F41" s="68"/>
      <c r="G41" s="68"/>
      <c r="H41" s="68"/>
      <c r="I41" s="68"/>
      <c r="J41" s="68"/>
      <c r="K41" s="68"/>
      <c r="L41" s="68"/>
    </row>
    <row r="42" ht="14.65" customHeight="1">
      <c r="A42" s="2"/>
      <c r="B42" s="2"/>
      <c r="C42" t="s" s="67">
        <v>42</v>
      </c>
      <c r="D42" s="68"/>
      <c r="E42" s="68"/>
      <c r="F42" s="68"/>
      <c r="G42" s="68"/>
      <c r="H42" s="68"/>
      <c r="I42" s="68"/>
      <c r="J42" s="68"/>
      <c r="K42" s="68"/>
      <c r="L42" s="68"/>
    </row>
    <row r="43" ht="14.65" customHeight="1">
      <c r="A43" s="2"/>
      <c r="B43" s="2"/>
      <c r="C43" t="s" s="67">
        <v>43</v>
      </c>
      <c r="D43" s="68"/>
      <c r="E43" s="68"/>
      <c r="F43" s="68"/>
      <c r="G43" s="68"/>
      <c r="H43" s="68"/>
      <c r="I43" s="68"/>
      <c r="J43" s="68"/>
      <c r="K43" s="68"/>
      <c r="L43" s="68"/>
    </row>
    <row r="44" ht="14.65" customHeight="1">
      <c r="A44" s="2"/>
      <c r="B44" s="2"/>
      <c r="C44" t="s" s="70">
        <v>44</v>
      </c>
      <c r="D44" s="68"/>
      <c r="E44" s="68"/>
      <c r="F44" s="68"/>
      <c r="G44" s="68"/>
      <c r="H44" s="68"/>
      <c r="I44" s="68"/>
      <c r="J44" s="68"/>
      <c r="K44" s="68"/>
      <c r="L44" s="68"/>
    </row>
    <row r="45" ht="14.65" customHeight="1">
      <c r="A45" s="2"/>
      <c r="B45" s="2"/>
      <c r="C45" t="s" s="70">
        <v>45</v>
      </c>
      <c r="D45" s="68"/>
      <c r="E45" s="68"/>
      <c r="F45" s="68"/>
      <c r="G45" s="68"/>
      <c r="H45" s="68"/>
      <c r="I45" s="68"/>
      <c r="J45" s="68"/>
      <c r="K45" s="68"/>
      <c r="L45" s="68"/>
    </row>
    <row r="46" ht="14.65" customHeight="1">
      <c r="A46" s="2"/>
      <c r="B46" s="2"/>
      <c r="C46" t="s" s="70">
        <v>46</v>
      </c>
      <c r="D46" s="68"/>
      <c r="E46" s="68"/>
      <c r="F46" s="68"/>
      <c r="G46" s="68"/>
      <c r="H46" s="68"/>
      <c r="I46" s="68"/>
      <c r="J46" s="68"/>
      <c r="K46" s="68"/>
      <c r="L46" s="68"/>
    </row>
    <row r="47" ht="14.65" customHeight="1">
      <c r="A47" s="2"/>
      <c r="B47" s="2"/>
      <c r="C47" t="s" s="70">
        <v>47</v>
      </c>
      <c r="D47" s="68"/>
      <c r="E47" s="68"/>
      <c r="F47" s="68"/>
      <c r="G47" s="68"/>
      <c r="H47" s="68"/>
      <c r="I47" s="68"/>
      <c r="J47" s="68"/>
      <c r="K47" s="68"/>
      <c r="L47" s="68"/>
    </row>
    <row r="48" ht="14.65" customHeight="1">
      <c r="A48" s="2"/>
      <c r="B48" s="2"/>
      <c r="C48" t="s" s="62">
        <v>48</v>
      </c>
      <c r="D48" s="2"/>
      <c r="E48" s="2"/>
      <c r="F48" s="2"/>
      <c r="G48" s="2"/>
      <c r="H48" s="2"/>
      <c r="I48" s="2"/>
      <c r="J48" s="2"/>
      <c r="K48" s="2"/>
      <c r="L48" s="61"/>
    </row>
    <row r="49" ht="14.65" customHeight="1">
      <c r="A49" s="2"/>
      <c r="B49" s="2"/>
      <c r="C49" t="s" s="62">
        <v>49</v>
      </c>
      <c r="D49" s="2"/>
      <c r="E49" s="2"/>
      <c r="F49" s="2"/>
      <c r="G49" s="2"/>
      <c r="H49" s="2"/>
      <c r="I49" s="2"/>
      <c r="J49" s="2"/>
      <c r="K49" s="2"/>
      <c r="L49" s="61"/>
    </row>
    <row r="50" ht="14.65" customHeight="1">
      <c r="A50" s="2"/>
      <c r="B50" s="2"/>
      <c r="C50" t="s" s="67">
        <v>50</v>
      </c>
      <c r="D50" s="68"/>
      <c r="E50" s="68"/>
      <c r="F50" s="68"/>
      <c r="G50" s="68"/>
      <c r="H50" s="68"/>
      <c r="I50" s="68"/>
      <c r="J50" s="68"/>
      <c r="K50" s="68"/>
      <c r="L50" s="68"/>
    </row>
    <row r="51" ht="14.65" customHeight="1">
      <c r="A51" s="2"/>
      <c r="B51" s="2"/>
      <c r="C51" t="s" s="67">
        <v>51</v>
      </c>
      <c r="D51" s="68"/>
      <c r="E51" s="68"/>
      <c r="F51" s="68"/>
      <c r="G51" s="68"/>
      <c r="H51" s="68"/>
      <c r="I51" s="68"/>
      <c r="J51" s="68"/>
      <c r="K51" s="68"/>
      <c r="L51" s="68"/>
    </row>
    <row r="52" ht="14.65" customHeight="1">
      <c r="A52" s="2"/>
      <c r="B52" s="2"/>
      <c r="C52" s="68"/>
      <c r="D52" s="68"/>
      <c r="E52" s="68"/>
      <c r="F52" s="68"/>
      <c r="G52" s="68"/>
      <c r="H52" s="68"/>
      <c r="I52" s="68"/>
      <c r="J52" s="68"/>
      <c r="K52" s="68"/>
      <c r="L52" s="68"/>
    </row>
    <row r="53" ht="15" customHeight="1">
      <c r="A53" s="2"/>
      <c r="B53" s="2"/>
      <c r="C53" s="68"/>
      <c r="D53" s="68"/>
      <c r="E53" s="68"/>
      <c r="F53" s="68"/>
      <c r="G53" s="68"/>
      <c r="H53" s="68"/>
      <c r="I53" s="68"/>
      <c r="J53" s="68"/>
      <c r="K53" s="68"/>
      <c r="L53" s="68"/>
    </row>
    <row r="54" ht="14.65" customHeight="1">
      <c r="A54" s="2"/>
      <c r="B54" s="2"/>
      <c r="C54" s="68"/>
      <c r="D54" s="68"/>
      <c r="E54" s="68"/>
      <c r="F54" s="68"/>
      <c r="G54" s="68"/>
      <c r="H54" s="68"/>
      <c r="I54" s="68"/>
      <c r="J54" s="68"/>
      <c r="K54" s="68"/>
      <c r="L54" s="68"/>
    </row>
    <row r="55" ht="14.65" customHeight="1">
      <c r="A55" s="2"/>
      <c r="B55" s="2"/>
      <c r="C55" s="68"/>
      <c r="D55" s="68"/>
      <c r="E55" s="68"/>
      <c r="F55" s="68"/>
      <c r="G55" s="68"/>
      <c r="H55" s="68"/>
      <c r="I55" s="68"/>
      <c r="J55" s="68"/>
      <c r="K55" s="68"/>
      <c r="L55" s="68"/>
    </row>
    <row r="56" ht="14.65" customHeight="1">
      <c r="A56" s="2"/>
      <c r="B56" s="2"/>
      <c r="C56" s="68"/>
      <c r="D56" s="68"/>
      <c r="E56" s="68"/>
      <c r="F56" s="68"/>
      <c r="G56" s="68"/>
      <c r="H56" s="68"/>
      <c r="I56" s="68"/>
      <c r="J56" s="68"/>
      <c r="K56" s="68"/>
      <c r="L56" s="68"/>
    </row>
    <row r="57" ht="14.65" customHeight="1">
      <c r="A57" s="2"/>
      <c r="B57" s="2"/>
      <c r="C57" s="68"/>
      <c r="D57" s="68"/>
      <c r="E57" s="68"/>
      <c r="F57" s="68"/>
      <c r="G57" s="68"/>
      <c r="H57" s="68"/>
      <c r="I57" s="68"/>
      <c r="J57" s="68"/>
      <c r="K57" s="68"/>
      <c r="L57" s="68"/>
    </row>
    <row r="58" ht="14.65" customHeight="1">
      <c r="A58" s="2"/>
      <c r="B58" s="2"/>
      <c r="C58" s="68"/>
      <c r="D58" s="68"/>
      <c r="E58" s="68"/>
      <c r="F58" s="68"/>
      <c r="G58" s="68"/>
      <c r="H58" s="68"/>
      <c r="I58" s="68"/>
      <c r="J58" s="68"/>
      <c r="K58" s="68"/>
      <c r="L58" s="2"/>
    </row>
    <row r="59" ht="14.65" customHeight="1">
      <c r="A59" s="2"/>
      <c r="B59" s="2"/>
      <c r="C59" s="68"/>
      <c r="D59" s="68"/>
      <c r="E59" s="68"/>
      <c r="F59" s="68"/>
      <c r="G59" s="68"/>
      <c r="H59" s="68"/>
      <c r="I59" s="68"/>
      <c r="J59" s="68"/>
      <c r="K59" s="68"/>
      <c r="L59" s="2"/>
    </row>
    <row r="60" ht="14.65" customHeight="1">
      <c r="A60" s="2"/>
      <c r="B60" s="2"/>
      <c r="C60" s="68"/>
      <c r="D60" s="68"/>
      <c r="E60" s="68"/>
      <c r="F60" s="68"/>
      <c r="G60" s="68"/>
      <c r="H60" s="68"/>
      <c r="I60" s="68"/>
      <c r="J60" s="68"/>
      <c r="K60" s="68"/>
      <c r="L60" s="2"/>
    </row>
    <row r="61" ht="14.65" customHeight="1">
      <c r="A61" s="2"/>
      <c r="B61" s="2"/>
      <c r="C61" s="68"/>
      <c r="D61" s="68"/>
      <c r="E61" s="68"/>
      <c r="F61" s="68"/>
      <c r="G61" s="68"/>
      <c r="H61" s="68"/>
      <c r="I61" s="68"/>
      <c r="J61" s="68"/>
      <c r="K61" s="68"/>
      <c r="L61" s="2"/>
    </row>
    <row r="62" ht="14.65" customHeight="1">
      <c r="A62" s="2"/>
      <c r="B62" s="2"/>
      <c r="C62" s="68"/>
      <c r="D62" s="68"/>
      <c r="E62" s="68"/>
      <c r="F62" s="68"/>
      <c r="G62" s="68"/>
      <c r="H62" s="68"/>
      <c r="I62" s="68"/>
      <c r="J62" s="68"/>
      <c r="K62" s="68"/>
      <c r="L62" s="2"/>
    </row>
  </sheetData>
  <mergeCells count="44">
    <mergeCell ref="B6:J6"/>
    <mergeCell ref="C8:K8"/>
    <mergeCell ref="C12:K12"/>
    <mergeCell ref="C10:K10"/>
    <mergeCell ref="C26:K26"/>
    <mergeCell ref="C24:K24"/>
    <mergeCell ref="C13:K13"/>
    <mergeCell ref="C14:K14"/>
    <mergeCell ref="C15:K15"/>
    <mergeCell ref="C23:K23"/>
    <mergeCell ref="C31:K31"/>
    <mergeCell ref="C28:K28"/>
    <mergeCell ref="C61:K61"/>
    <mergeCell ref="C43:L43"/>
    <mergeCell ref="C37:K37"/>
    <mergeCell ref="C40:K40"/>
    <mergeCell ref="C41:L41"/>
    <mergeCell ref="C42:L42"/>
    <mergeCell ref="C30:K30"/>
    <mergeCell ref="C39:K39"/>
    <mergeCell ref="C29:K29"/>
    <mergeCell ref="C32:K32"/>
    <mergeCell ref="C33:K33"/>
    <mergeCell ref="C62:K62"/>
    <mergeCell ref="C48:L48"/>
    <mergeCell ref="C49:L49"/>
    <mergeCell ref="C51:K51"/>
    <mergeCell ref="C52:K52"/>
    <mergeCell ref="C58:K58"/>
    <mergeCell ref="C59:K59"/>
    <mergeCell ref="C60:K60"/>
    <mergeCell ref="C50:K50"/>
    <mergeCell ref="C53:K54"/>
    <mergeCell ref="C55:K55"/>
    <mergeCell ref="C56:K56"/>
    <mergeCell ref="C20:K20"/>
    <mergeCell ref="C19:K19"/>
    <mergeCell ref="C18:K18"/>
    <mergeCell ref="C17:K17"/>
    <mergeCell ref="C16:K16"/>
    <mergeCell ref="C22:K22"/>
    <mergeCell ref="C21:K21"/>
    <mergeCell ref="C34:K34"/>
    <mergeCell ref="C35:K35"/>
  </mergeCells>
  <pageMargins left="0.25" right="0.25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M66"/>
  <sheetViews>
    <sheetView workbookViewId="0" showGridLines="0" defaultGridColor="1"/>
  </sheetViews>
  <sheetFormatPr defaultColWidth="9.16667" defaultRowHeight="15.4" customHeight="1" outlineLevelRow="0" outlineLevelCol="0"/>
  <cols>
    <col min="1" max="1" width="1.85156" style="71" customWidth="1"/>
    <col min="2" max="2" width="9.17188" style="71" customWidth="1"/>
    <col min="3" max="3" width="39.6719" style="71" customWidth="1"/>
    <col min="4" max="4" width="34.8516" style="71" customWidth="1"/>
    <col min="5" max="5" width="10.8516" style="71" customWidth="1"/>
    <col min="6" max="6" width="9.85156" style="71" customWidth="1"/>
    <col min="7" max="7" width="18.8516" style="71" customWidth="1"/>
    <col min="8" max="8" width="11.1719" style="71" customWidth="1"/>
    <col min="9" max="9" width="11" style="71" customWidth="1"/>
    <col min="10" max="11" width="10.1719" style="71" customWidth="1"/>
    <col min="12" max="12" width="12" style="71" customWidth="1"/>
    <col min="13" max="13" width="9.17188" style="71" customWidth="1"/>
    <col min="14" max="16384" width="9.17188" style="71" customWidth="1"/>
  </cols>
  <sheetData>
    <row r="1" ht="12.95" customHeight="1">
      <c r="A1" s="2"/>
      <c r="B1" s="7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2.95" customHeight="1">
      <c r="A2" s="73"/>
      <c r="B2" t="s" s="74">
        <v>52</v>
      </c>
      <c r="C2" s="75"/>
      <c r="D2" s="76"/>
      <c r="E2" s="2"/>
      <c r="F2" s="2"/>
      <c r="G2" s="2"/>
      <c r="H2" s="2"/>
      <c r="I2" s="2"/>
      <c r="J2" s="2"/>
      <c r="K2" s="2"/>
      <c r="L2" s="2"/>
      <c r="M2" s="2"/>
    </row>
    <row r="3" ht="12.95" customHeight="1">
      <c r="A3" s="73"/>
      <c r="B3" s="77"/>
      <c r="C3" s="75"/>
      <c r="D3" s="76"/>
      <c r="E3" s="2"/>
      <c r="F3" s="2"/>
      <c r="G3" s="2"/>
      <c r="H3" s="2"/>
      <c r="I3" s="2"/>
      <c r="J3" s="2"/>
      <c r="K3" s="2"/>
      <c r="L3" s="2"/>
      <c r="M3" s="2"/>
    </row>
    <row r="4" ht="12.95" customHeight="1">
      <c r="A4" s="73"/>
      <c r="B4" s="77"/>
      <c r="C4" s="78"/>
      <c r="D4" s="76"/>
      <c r="E4" s="79"/>
      <c r="F4" s="80"/>
      <c r="G4" s="81"/>
      <c r="H4" s="2"/>
      <c r="I4" s="2"/>
      <c r="J4" s="2"/>
      <c r="K4" s="2"/>
      <c r="L4" s="2"/>
      <c r="M4" s="2"/>
    </row>
    <row r="5" ht="12.95" customHeight="1">
      <c r="A5" s="73"/>
      <c r="B5" t="s" s="74">
        <v>53</v>
      </c>
      <c r="C5" s="82"/>
      <c r="D5" s="83"/>
      <c r="E5" s="79"/>
      <c r="F5" s="84"/>
      <c r="G5" s="81"/>
      <c r="H5" s="2"/>
      <c r="I5" s="2"/>
      <c r="J5" s="2"/>
      <c r="K5" s="2"/>
      <c r="L5" s="2"/>
      <c r="M5" s="2"/>
    </row>
    <row r="6" ht="12.95" customHeight="1">
      <c r="A6" s="73"/>
      <c r="B6" s="85"/>
      <c r="C6" s="86"/>
      <c r="D6" s="87"/>
      <c r="E6" s="79"/>
      <c r="F6" s="84"/>
      <c r="G6" s="81"/>
      <c r="H6" s="2"/>
      <c r="I6" s="2"/>
      <c r="J6" s="2"/>
      <c r="K6" s="2"/>
      <c r="L6" s="2"/>
      <c r="M6" s="2"/>
    </row>
    <row r="7" ht="12.95" customHeight="1">
      <c r="A7" s="73"/>
      <c r="B7" t="s" s="74">
        <v>54</v>
      </c>
      <c r="C7" s="88"/>
      <c r="D7" s="2"/>
      <c r="E7" s="79"/>
      <c r="F7" s="80"/>
      <c r="G7" s="81"/>
      <c r="H7" s="2"/>
      <c r="I7" s="2"/>
      <c r="J7" s="2"/>
      <c r="K7" s="2"/>
      <c r="L7" s="2"/>
      <c r="M7" s="2"/>
    </row>
    <row r="8" ht="12.95" customHeight="1">
      <c r="A8" s="2"/>
      <c r="B8" s="89"/>
      <c r="C8" s="2"/>
      <c r="D8" s="2"/>
      <c r="E8" s="79"/>
      <c r="F8" s="80"/>
      <c r="G8" s="81"/>
      <c r="H8" s="2"/>
      <c r="I8" s="2"/>
      <c r="J8" s="2"/>
      <c r="K8" s="2"/>
      <c r="L8" s="2"/>
      <c r="M8" s="2"/>
    </row>
    <row r="9" ht="14.65" customHeight="1">
      <c r="A9" s="2"/>
      <c r="B9" t="s" s="90">
        <v>55</v>
      </c>
      <c r="C9" s="63"/>
      <c r="D9" s="2"/>
      <c r="E9" s="79"/>
      <c r="F9" s="80"/>
      <c r="G9" s="81">
        <v>3704.88</v>
      </c>
      <c r="H9" s="2"/>
      <c r="I9" s="2"/>
      <c r="J9" s="2"/>
      <c r="K9" s="2"/>
      <c r="L9" s="2"/>
      <c r="M9" s="2"/>
    </row>
    <row r="10" ht="13.35" customHeight="1">
      <c r="A10" s="2"/>
      <c r="B10" s="91"/>
      <c r="C10" s="91"/>
      <c r="D10" s="91"/>
      <c r="E10" s="92"/>
      <c r="F10" s="93"/>
      <c r="G10" s="81"/>
      <c r="H10" s="2"/>
      <c r="I10" s="2"/>
      <c r="J10" s="2"/>
      <c r="K10" s="2"/>
      <c r="L10" s="2"/>
      <c r="M10" s="2"/>
    </row>
    <row r="11" ht="13.35" customHeight="1">
      <c r="A11" s="94"/>
      <c r="B11" s="95"/>
      <c r="C11" t="s" s="96">
        <v>56</v>
      </c>
      <c r="D11" t="s" s="97">
        <v>57</v>
      </c>
      <c r="E11" t="s" s="98">
        <v>58</v>
      </c>
      <c r="F11" t="s" s="99">
        <v>59</v>
      </c>
      <c r="G11" s="100"/>
      <c r="H11" s="2"/>
      <c r="I11" s="2"/>
      <c r="J11" s="2"/>
      <c r="K11" s="2"/>
      <c r="L11" s="2"/>
      <c r="M11" s="2"/>
    </row>
    <row r="12" ht="12.95" customHeight="1">
      <c r="A12" s="94"/>
      <c r="B12" s="101"/>
      <c r="C12" s="102"/>
      <c r="D12" s="103"/>
      <c r="E12" s="104"/>
      <c r="F12" s="105"/>
      <c r="G12" s="106"/>
      <c r="H12" s="2"/>
      <c r="I12" s="2"/>
      <c r="J12" s="2"/>
      <c r="K12" s="2"/>
      <c r="L12" s="79"/>
      <c r="M12" s="2"/>
    </row>
    <row r="13" ht="12.95" customHeight="1">
      <c r="A13" s="94"/>
      <c r="B13" s="107"/>
      <c r="C13" t="s" s="108">
        <v>60</v>
      </c>
      <c r="D13" t="s" s="109">
        <v>61</v>
      </c>
      <c r="E13" s="110">
        <f>'NRM1 CP template '!K19</f>
        <v>35000</v>
      </c>
      <c r="F13" s="111">
        <f>E13/G9</f>
        <v>9.44699963291659</v>
      </c>
      <c r="G13" s="112"/>
      <c r="H13" s="2"/>
      <c r="I13" s="2"/>
      <c r="J13" s="2"/>
      <c r="K13" s="2"/>
      <c r="L13" s="79"/>
      <c r="M13" s="2"/>
    </row>
    <row r="14" ht="12.95" customHeight="1">
      <c r="A14" s="94"/>
      <c r="B14" s="107"/>
      <c r="C14" t="s" s="108">
        <v>62</v>
      </c>
      <c r="D14" t="s" s="113">
        <f>'NRM1 CP template '!C22</f>
        <v>63</v>
      </c>
      <c r="E14" s="114">
        <f>'NRM1 CP template '!K22</f>
        <v>716625</v>
      </c>
      <c r="F14" s="111">
        <f>E14/G9</f>
        <v>193.427317483967</v>
      </c>
      <c r="G14" s="100"/>
      <c r="H14" s="2"/>
      <c r="I14" s="2"/>
      <c r="J14" s="2"/>
      <c r="K14" s="2"/>
      <c r="L14" s="79"/>
      <c r="M14" s="2"/>
    </row>
    <row r="15" ht="12.95" customHeight="1">
      <c r="A15" s="94"/>
      <c r="B15" s="115"/>
      <c r="C15" t="s" s="108">
        <v>64</v>
      </c>
      <c r="D15" t="s" s="113">
        <f>'NRM1 CP template '!C36</f>
        <v>65</v>
      </c>
      <c r="E15" s="114">
        <f>'NRM1 CP template '!K36</f>
        <v>3275057.25208</v>
      </c>
      <c r="F15" s="111">
        <f>E15/G9</f>
        <v>883.984704519445</v>
      </c>
      <c r="G15" s="100">
        <f>SUM(F12:F20)</f>
        <v>3562.662302988540</v>
      </c>
      <c r="H15" s="2"/>
      <c r="I15" s="2"/>
      <c r="J15" s="2"/>
      <c r="K15" s="2"/>
      <c r="L15" s="79"/>
      <c r="M15" s="2"/>
    </row>
    <row r="16" ht="12.95" customHeight="1">
      <c r="A16" s="94"/>
      <c r="B16" s="115"/>
      <c r="C16" t="s" s="108">
        <v>66</v>
      </c>
      <c r="D16" t="s" s="113">
        <f>'NRM1 CP template '!C290</f>
        <v>67</v>
      </c>
      <c r="E16" s="114">
        <f>'NRM1 CP template '!K290</f>
        <v>423343.3686456</v>
      </c>
      <c r="F16" s="111">
        <f>E16/G9</f>
        <v>114.266418519790</v>
      </c>
      <c r="G16" s="116"/>
      <c r="H16" s="2"/>
      <c r="I16" s="2"/>
      <c r="J16" s="2"/>
      <c r="K16" s="2"/>
      <c r="L16" s="79"/>
      <c r="M16" s="2"/>
    </row>
    <row r="17" ht="12.95" customHeight="1">
      <c r="A17" s="94"/>
      <c r="B17" s="115"/>
      <c r="C17" t="s" s="108">
        <v>68</v>
      </c>
      <c r="D17" t="s" s="113">
        <f>'NRM1 CP template '!C584</f>
        <v>69</v>
      </c>
      <c r="E17" s="114">
        <f>'NRM1 CP template '!K584</f>
        <v>222292.8</v>
      </c>
      <c r="F17" s="111">
        <f>E17/G9</f>
        <v>60</v>
      </c>
      <c r="G17" s="117"/>
      <c r="H17" s="2"/>
      <c r="I17" s="2"/>
      <c r="J17" s="2"/>
      <c r="K17" s="2"/>
      <c r="L17" s="79"/>
      <c r="M17" s="2"/>
    </row>
    <row r="18" ht="13.35" customHeight="1">
      <c r="A18" s="94"/>
      <c r="B18" s="115"/>
      <c r="C18" t="s" s="108">
        <v>70</v>
      </c>
      <c r="D18" t="s" s="113">
        <f>'NRM1 CP template '!C593</f>
        <v>71</v>
      </c>
      <c r="E18" s="114">
        <f>'NRM1 CP template '!K593</f>
        <v>6518814.048</v>
      </c>
      <c r="F18" s="111">
        <f>E18/G9</f>
        <v>1759.520969100210</v>
      </c>
      <c r="G18" s="117"/>
      <c r="H18" s="2"/>
      <c r="I18" s="2"/>
      <c r="J18" s="2"/>
      <c r="K18" s="2"/>
      <c r="L18" s="79"/>
      <c r="M18" s="2"/>
    </row>
    <row r="19" ht="12.95" customHeight="1">
      <c r="A19" s="94"/>
      <c r="B19" s="115"/>
      <c r="C19" t="s" s="108">
        <v>72</v>
      </c>
      <c r="D19" t="s" s="118">
        <v>73</v>
      </c>
      <c r="E19" s="114">
        <v>0</v>
      </c>
      <c r="F19" s="111">
        <f>E19/G9</f>
        <v>0</v>
      </c>
      <c r="G19" s="117"/>
      <c r="H19" s="2"/>
      <c r="I19" s="2"/>
      <c r="J19" s="2"/>
      <c r="K19" s="2"/>
      <c r="L19" s="79"/>
      <c r="M19" s="2"/>
    </row>
    <row r="20" ht="12.95" customHeight="1">
      <c r="A20" s="94"/>
      <c r="B20" s="115"/>
      <c r="C20" t="s" s="119">
        <v>74</v>
      </c>
      <c r="D20" t="s" s="113">
        <f>'NRM1 CP template '!C629</f>
        <v>75</v>
      </c>
      <c r="E20" s="114">
        <f>'NRM1 CP template '!K634</f>
        <v>2008103.84437061</v>
      </c>
      <c r="F20" s="120">
        <f>E20/G9</f>
        <v>542.015893732215</v>
      </c>
      <c r="G20" s="117"/>
      <c r="H20" s="2"/>
      <c r="I20" s="2"/>
      <c r="J20" s="2"/>
      <c r="K20" s="2"/>
      <c r="L20" s="79"/>
      <c r="M20" s="2"/>
    </row>
    <row r="21" ht="13.35" customHeight="1">
      <c r="A21" s="94"/>
      <c r="B21" s="121"/>
      <c r="C21" s="122"/>
      <c r="D21" s="123"/>
      <c r="E21" s="124"/>
      <c r="F21" s="125"/>
      <c r="G21" s="126"/>
      <c r="H21" s="127"/>
      <c r="I21" s="128"/>
      <c r="J21" s="128"/>
      <c r="K21" s="128"/>
      <c r="L21" s="79"/>
      <c r="M21" s="2"/>
    </row>
    <row r="22" ht="11.45" customHeight="1">
      <c r="A22" s="94"/>
      <c r="B22" t="s" s="129">
        <v>76</v>
      </c>
      <c r="C22" s="130"/>
      <c r="D22" s="131"/>
      <c r="E22" s="132">
        <f>SUM(E12:E21)</f>
        <v>13199236.3130962</v>
      </c>
      <c r="F22" s="133">
        <f>E22/G9</f>
        <v>3562.662302988540</v>
      </c>
      <c r="G22" s="117"/>
      <c r="H22" s="2"/>
      <c r="I22" s="2"/>
      <c r="J22" s="2"/>
      <c r="K22" s="2"/>
      <c r="L22" s="79"/>
      <c r="M22" s="2"/>
    </row>
    <row r="23" ht="11.45" customHeight="1">
      <c r="A23" s="94"/>
      <c r="B23" s="107"/>
      <c r="C23" s="134"/>
      <c r="D23" s="131"/>
      <c r="E23" s="135"/>
      <c r="F23" s="136"/>
      <c r="G23" s="117"/>
      <c r="H23" s="2"/>
      <c r="I23" s="2"/>
      <c r="J23" s="2"/>
      <c r="K23" s="2"/>
      <c r="L23" s="79"/>
      <c r="M23" s="2"/>
    </row>
    <row r="24" ht="11.45" customHeight="1">
      <c r="A24" s="94"/>
      <c r="B24" s="107"/>
      <c r="C24" s="134"/>
      <c r="D24" s="131"/>
      <c r="E24" s="135"/>
      <c r="F24" s="136"/>
      <c r="G24" s="117"/>
      <c r="H24" s="2"/>
      <c r="I24" s="2"/>
      <c r="J24" s="2"/>
      <c r="K24" s="2"/>
      <c r="L24" s="79"/>
      <c r="M24" s="2"/>
    </row>
    <row r="25" ht="12.95" customHeight="1">
      <c r="A25" s="94"/>
      <c r="B25" s="115"/>
      <c r="C25" s="137"/>
      <c r="D25" s="138"/>
      <c r="E25" s="114"/>
      <c r="F25" s="136"/>
      <c r="G25" s="117"/>
      <c r="H25" s="2"/>
      <c r="I25" s="139"/>
      <c r="J25" s="139"/>
      <c r="K25" s="139"/>
      <c r="L25" s="79"/>
      <c r="M25" s="2"/>
    </row>
    <row r="26" ht="12.95" customHeight="1">
      <c r="A26" s="94"/>
      <c r="B26" t="s" s="129">
        <v>77</v>
      </c>
      <c r="C26" s="134"/>
      <c r="D26" s="131"/>
      <c r="E26" s="135"/>
      <c r="F26" s="136"/>
      <c r="G26" s="117"/>
      <c r="H26" s="2"/>
      <c r="I26" s="139"/>
      <c r="J26" s="139"/>
      <c r="K26" s="139"/>
      <c r="L26" s="79"/>
      <c r="M26" s="2"/>
    </row>
    <row r="27" ht="12.95" customHeight="1">
      <c r="A27" s="94"/>
      <c r="B27" s="107"/>
      <c r="C27" s="134"/>
      <c r="D27" s="131"/>
      <c r="E27" s="140"/>
      <c r="F27" s="136"/>
      <c r="G27" s="117"/>
      <c r="H27" s="2"/>
      <c r="I27" s="139"/>
      <c r="J27" s="139"/>
      <c r="K27" s="139"/>
      <c r="L27" s="79"/>
      <c r="M27" s="2"/>
    </row>
    <row r="28" ht="13.35" customHeight="1">
      <c r="A28" s="94"/>
      <c r="B28" s="107"/>
      <c r="C28" s="134"/>
      <c r="D28" s="131"/>
      <c r="E28" s="141"/>
      <c r="F28" s="142"/>
      <c r="G28" s="117"/>
      <c r="H28" s="2"/>
      <c r="I28" s="139"/>
      <c r="J28" s="139"/>
      <c r="K28" s="139"/>
      <c r="L28" s="79"/>
      <c r="M28" s="2"/>
    </row>
    <row r="29" ht="12.95" customHeight="1">
      <c r="A29" s="94"/>
      <c r="B29" t="s" s="143">
        <v>78</v>
      </c>
      <c r="C29" s="144"/>
      <c r="D29" s="145"/>
      <c r="E29" s="132">
        <f>E22+E26</f>
        <v>13199236.3130962</v>
      </c>
      <c r="F29" s="146">
        <f>E29/G9</f>
        <v>3562.662302988540</v>
      </c>
      <c r="G29" s="117"/>
      <c r="H29" s="2"/>
      <c r="I29" s="139"/>
      <c r="J29" s="139"/>
      <c r="K29" s="139"/>
      <c r="L29" s="79"/>
      <c r="M29" s="2"/>
    </row>
    <row r="30" ht="12.95" customHeight="1">
      <c r="A30" s="94"/>
      <c r="B30" s="115"/>
      <c r="C30" s="137"/>
      <c r="D30" s="138"/>
      <c r="E30" s="114"/>
      <c r="F30" s="136"/>
      <c r="G30" s="117"/>
      <c r="H30" s="2"/>
      <c r="I30" s="139"/>
      <c r="J30" s="139"/>
      <c r="K30" s="139"/>
      <c r="L30" s="79"/>
      <c r="M30" s="2"/>
    </row>
    <row r="31" ht="12.95" customHeight="1">
      <c r="A31" s="94"/>
      <c r="B31" s="115"/>
      <c r="C31" t="s" s="147">
        <v>79</v>
      </c>
      <c r="D31" s="148"/>
      <c r="E31" s="149"/>
      <c r="F31" s="136"/>
      <c r="G31" s="117"/>
      <c r="H31" s="2"/>
      <c r="I31" s="139"/>
      <c r="J31" s="139"/>
      <c r="K31" s="139"/>
      <c r="L31" s="79"/>
      <c r="M31" s="2"/>
    </row>
    <row r="32" ht="12.95" customHeight="1">
      <c r="A32" s="94"/>
      <c r="B32" s="115"/>
      <c r="C32" s="75"/>
      <c r="D32" s="148"/>
      <c r="E32" s="149"/>
      <c r="F32" s="150"/>
      <c r="G32" s="117"/>
      <c r="H32" s="2"/>
      <c r="I32" s="139"/>
      <c r="J32" s="139"/>
      <c r="K32" s="139"/>
      <c r="L32" s="79"/>
      <c r="M32" s="2"/>
    </row>
    <row r="33" ht="12.95" customHeight="1">
      <c r="A33" s="94"/>
      <c r="B33" s="115"/>
      <c r="C33" t="s" s="147">
        <v>80</v>
      </c>
      <c r="D33" t="s" s="151">
        <v>81</v>
      </c>
      <c r="E33" s="149">
        <f>E29*5%</f>
        <v>659961.8156548101</v>
      </c>
      <c r="F33" s="152">
        <f>E33/G9</f>
        <v>178.133115149427</v>
      </c>
      <c r="G33" s="117"/>
      <c r="H33" s="2"/>
      <c r="I33" s="139"/>
      <c r="J33" s="139"/>
      <c r="K33" s="139"/>
      <c r="L33" s="79"/>
      <c r="M33" s="2"/>
    </row>
    <row r="34" ht="12.95" customHeight="1">
      <c r="A34" s="94"/>
      <c r="B34" s="115"/>
      <c r="C34" t="s" s="147">
        <v>82</v>
      </c>
      <c r="D34" t="s" s="151">
        <v>83</v>
      </c>
      <c r="E34" s="149">
        <f>E29*2.5%</f>
        <v>329980.907827405</v>
      </c>
      <c r="F34" s="152">
        <f>E34/G9</f>
        <v>89.0665575747136</v>
      </c>
      <c r="G34" s="117"/>
      <c r="H34" s="2"/>
      <c r="I34" s="139"/>
      <c r="J34" s="139"/>
      <c r="K34" s="139"/>
      <c r="L34" s="79"/>
      <c r="M34" s="2"/>
    </row>
    <row r="35" ht="12.95" customHeight="1">
      <c r="A35" s="94"/>
      <c r="B35" s="115"/>
      <c r="C35" t="s" s="147">
        <v>84</v>
      </c>
      <c r="D35" t="s" s="151">
        <v>83</v>
      </c>
      <c r="E35" s="149">
        <f>E29*2.5%</f>
        <v>329980.907827405</v>
      </c>
      <c r="F35" s="152">
        <f>E35/G9</f>
        <v>89.0665575747136</v>
      </c>
      <c r="G35" s="117"/>
      <c r="H35" s="2"/>
      <c r="I35" s="139"/>
      <c r="J35" s="139"/>
      <c r="K35" s="139"/>
      <c r="L35" s="79"/>
      <c r="M35" s="2"/>
    </row>
    <row r="36" ht="12.95" customHeight="1">
      <c r="A36" s="94"/>
      <c r="B36" s="115"/>
      <c r="C36" t="s" s="147">
        <v>85</v>
      </c>
      <c r="D36" t="s" s="151">
        <v>86</v>
      </c>
      <c r="E36" s="149">
        <f>E29*0%</f>
        <v>0</v>
      </c>
      <c r="F36" s="153">
        <f>E36/G9</f>
        <v>0</v>
      </c>
      <c r="G36" s="117"/>
      <c r="H36" s="2"/>
      <c r="I36" s="139"/>
      <c r="J36" s="139"/>
      <c r="K36" s="139"/>
      <c r="L36" s="79"/>
      <c r="M36" s="2"/>
    </row>
    <row r="37" ht="13.35" customHeight="1">
      <c r="A37" s="94"/>
      <c r="B37" s="115"/>
      <c r="C37" s="75"/>
      <c r="D37" s="154"/>
      <c r="E37" s="155"/>
      <c r="F37" s="156"/>
      <c r="G37" s="117"/>
      <c r="H37" s="2"/>
      <c r="I37" s="139"/>
      <c r="J37" s="139"/>
      <c r="K37" s="139"/>
      <c r="L37" s="79"/>
      <c r="M37" s="2"/>
    </row>
    <row r="38" ht="13.35" customHeight="1">
      <c r="A38" s="94"/>
      <c r="B38" t="s" s="157">
        <v>87</v>
      </c>
      <c r="C38" s="75"/>
      <c r="D38" s="148"/>
      <c r="E38" s="158">
        <f>SUM(E33:E37)</f>
        <v>1319923.63130962</v>
      </c>
      <c r="F38" s="159">
        <f>E38/G9</f>
        <v>356.266230298854</v>
      </c>
      <c r="G38" s="117"/>
      <c r="H38" s="2"/>
      <c r="I38" s="139"/>
      <c r="J38" s="139"/>
      <c r="K38" s="139"/>
      <c r="L38" s="79"/>
      <c r="M38" s="2"/>
    </row>
    <row r="39" ht="13.35" customHeight="1">
      <c r="A39" s="94"/>
      <c r="B39" s="107"/>
      <c r="C39" s="88"/>
      <c r="D39" s="160"/>
      <c r="E39" s="124"/>
      <c r="F39" s="142"/>
      <c r="G39" s="117"/>
      <c r="H39" s="2"/>
      <c r="I39" s="2"/>
      <c r="J39" s="2"/>
      <c r="K39" s="2"/>
      <c r="L39" s="79"/>
      <c r="M39" s="2"/>
    </row>
    <row r="40" ht="15" customHeight="1">
      <c r="A40" s="94"/>
      <c r="B40" t="s" s="161">
        <v>88</v>
      </c>
      <c r="C40" s="162"/>
      <c r="D40" s="163"/>
      <c r="E40" s="164">
        <f>E29+E38</f>
        <v>14519159.9444058</v>
      </c>
      <c r="F40" s="164">
        <f>E40/G9</f>
        <v>3918.928533287390</v>
      </c>
      <c r="G40" s="165"/>
      <c r="H40" s="2"/>
      <c r="I40" s="2"/>
      <c r="J40" s="2"/>
      <c r="K40" s="2"/>
      <c r="L40" s="79"/>
      <c r="M40" s="2"/>
    </row>
    <row r="41" ht="13.35" customHeight="1">
      <c r="A41" s="94"/>
      <c r="B41" s="166"/>
      <c r="C41" s="167"/>
      <c r="D41" s="168"/>
      <c r="E41" s="124"/>
      <c r="F41" s="169"/>
      <c r="G41" s="117"/>
      <c r="H41" s="2"/>
      <c r="I41" s="2"/>
      <c r="J41" s="2"/>
      <c r="K41" s="2"/>
      <c r="L41" s="2"/>
      <c r="M41" s="2"/>
    </row>
    <row r="42" ht="12.95" customHeight="1">
      <c r="A42" s="2"/>
      <c r="B42" s="170"/>
      <c r="C42" s="170"/>
      <c r="D42" s="171"/>
      <c r="E42" s="172"/>
      <c r="F42" s="170"/>
      <c r="G42" s="2"/>
      <c r="H42" s="2"/>
      <c r="I42" s="2"/>
      <c r="J42" s="2"/>
      <c r="K42" s="2"/>
      <c r="L42" s="2"/>
      <c r="M42" s="2"/>
    </row>
    <row r="43" ht="12.95" customHeight="1">
      <c r="A43" s="2"/>
      <c r="B43" s="2"/>
      <c r="C43" s="2"/>
      <c r="D43" s="173"/>
      <c r="E43" s="174"/>
      <c r="F43" s="2"/>
      <c r="G43" s="2"/>
      <c r="H43" s="2"/>
      <c r="I43" s="2"/>
      <c r="J43" s="2"/>
      <c r="K43" s="2"/>
      <c r="L43" s="2"/>
      <c r="M43" s="2"/>
    </row>
    <row r="44" ht="12.95" customHeight="1">
      <c r="A44" s="2"/>
      <c r="B44" s="2"/>
      <c r="C44" s="2"/>
      <c r="D44" s="173"/>
      <c r="E44" s="174"/>
      <c r="F44" s="2"/>
      <c r="G44" s="2"/>
      <c r="H44" s="2"/>
      <c r="I44" s="2"/>
      <c r="J44" s="2"/>
      <c r="K44" s="2"/>
      <c r="L44" s="2"/>
      <c r="M44" s="2"/>
    </row>
    <row r="45" ht="12.95" customHeight="1">
      <c r="A45" s="2"/>
      <c r="B45" s="173"/>
      <c r="C45" s="175"/>
      <c r="D45" s="176"/>
      <c r="E45" s="174"/>
      <c r="F45" s="2"/>
      <c r="G45" s="2"/>
      <c r="H45" s="2"/>
      <c r="I45" s="2"/>
      <c r="J45" s="2"/>
      <c r="K45" s="2"/>
      <c r="L45" s="2"/>
      <c r="M45" s="2"/>
    </row>
    <row r="46" ht="12.95" customHeight="1">
      <c r="A46" s="2"/>
      <c r="B46" s="173"/>
      <c r="C46" s="175"/>
      <c r="D46" s="176"/>
      <c r="E46" s="174"/>
      <c r="F46" s="2"/>
      <c r="G46" s="2"/>
      <c r="H46" s="2"/>
      <c r="I46" s="2"/>
      <c r="J46" s="2"/>
      <c r="K46" s="2"/>
      <c r="L46" s="2"/>
      <c r="M46" s="2"/>
    </row>
    <row r="47" ht="12.95" customHeight="1">
      <c r="A47" s="2"/>
      <c r="B47" s="173"/>
      <c r="C47" s="175"/>
      <c r="D47" s="176"/>
      <c r="E47" s="174"/>
      <c r="F47" s="2"/>
      <c r="G47" s="2"/>
      <c r="H47" s="2"/>
      <c r="I47" s="2"/>
      <c r="J47" s="2"/>
      <c r="K47" s="2"/>
      <c r="L47" s="2"/>
      <c r="M47" s="2"/>
    </row>
    <row r="48" ht="12.95" customHeight="1">
      <c r="A48" s="2"/>
      <c r="B48" s="173"/>
      <c r="C48" s="175"/>
      <c r="D48" s="176"/>
      <c r="E48" s="174"/>
      <c r="F48" s="2"/>
      <c r="G48" s="2"/>
      <c r="H48" s="2"/>
      <c r="I48" s="2"/>
      <c r="J48" s="2"/>
      <c r="K48" s="2"/>
      <c r="L48" s="2"/>
      <c r="M48" s="2"/>
    </row>
    <row r="49" ht="12.95" customHeight="1">
      <c r="A49" s="2"/>
      <c r="B49" s="173"/>
      <c r="C49" s="175"/>
      <c r="D49" s="176"/>
      <c r="E49" s="174"/>
      <c r="F49" s="2"/>
      <c r="G49" s="2"/>
      <c r="H49" s="2"/>
      <c r="I49" s="2"/>
      <c r="J49" s="2"/>
      <c r="K49" s="2"/>
      <c r="L49" s="2"/>
      <c r="M49" s="2"/>
    </row>
    <row r="50" ht="12.95" customHeight="1">
      <c r="A50" s="2"/>
      <c r="B50" s="173"/>
      <c r="C50" s="175"/>
      <c r="D50" s="176"/>
      <c r="E50" s="174"/>
      <c r="F50" s="2"/>
      <c r="G50" s="2"/>
      <c r="H50" s="2"/>
      <c r="I50" s="2"/>
      <c r="J50" s="2"/>
      <c r="K50" s="2"/>
      <c r="L50" s="2"/>
      <c r="M50" s="2"/>
    </row>
    <row r="51" ht="12.95" customHeight="1">
      <c r="A51" s="2"/>
      <c r="B51" s="173"/>
      <c r="C51" s="175"/>
      <c r="D51" s="176"/>
      <c r="E51" s="174"/>
      <c r="F51" s="2"/>
      <c r="G51" s="2"/>
      <c r="H51" s="2"/>
      <c r="I51" s="2"/>
      <c r="J51" s="2"/>
      <c r="K51" s="2"/>
      <c r="L51" s="2"/>
      <c r="M51" s="2"/>
    </row>
    <row r="52" ht="12.95" customHeight="1">
      <c r="A52" s="2"/>
      <c r="B52" s="2"/>
      <c r="C52" s="2"/>
      <c r="D52" s="173"/>
      <c r="E52" s="174"/>
      <c r="F52" s="2"/>
      <c r="G52" s="2"/>
      <c r="H52" s="2"/>
      <c r="I52" s="2"/>
      <c r="J52" s="2"/>
      <c r="K52" s="2"/>
      <c r="L52" s="2"/>
      <c r="M52" s="2"/>
    </row>
    <row r="53" ht="12.95" customHeight="1">
      <c r="A53" s="2"/>
      <c r="B53" s="2"/>
      <c r="C53" s="2"/>
      <c r="D53" s="173"/>
      <c r="E53" s="174"/>
      <c r="F53" s="2"/>
      <c r="G53" s="2"/>
      <c r="H53" s="2"/>
      <c r="I53" s="2"/>
      <c r="J53" s="2"/>
      <c r="K53" s="2"/>
      <c r="L53" s="2"/>
      <c r="M53" s="2"/>
    </row>
    <row r="54" ht="12.95" customHeight="1">
      <c r="A54" s="2"/>
      <c r="B54" s="2"/>
      <c r="C54" s="2"/>
      <c r="D54" s="173"/>
      <c r="E54" s="174"/>
      <c r="F54" s="2"/>
      <c r="G54" s="2"/>
      <c r="H54" s="2"/>
      <c r="I54" s="2"/>
      <c r="J54" s="2"/>
      <c r="K54" s="2"/>
      <c r="L54" s="2"/>
      <c r="M54" s="2"/>
    </row>
    <row r="55" ht="12.95" customHeight="1">
      <c r="A55" s="2"/>
      <c r="B55" s="2"/>
      <c r="C55" s="2"/>
      <c r="D55" s="173"/>
      <c r="E55" s="174"/>
      <c r="F55" s="2"/>
      <c r="G55" s="2"/>
      <c r="H55" s="2"/>
      <c r="I55" s="2"/>
      <c r="J55" s="2"/>
      <c r="K55" s="2"/>
      <c r="L55" s="2"/>
      <c r="M55" s="2"/>
    </row>
    <row r="56" ht="12.95" customHeight="1">
      <c r="A56" s="2"/>
      <c r="B56" s="2"/>
      <c r="C56" s="2"/>
      <c r="D56" s="173"/>
      <c r="E56" s="174"/>
      <c r="F56" s="2"/>
      <c r="G56" s="2"/>
      <c r="H56" s="2"/>
      <c r="I56" s="2"/>
      <c r="J56" s="2"/>
      <c r="K56" s="2"/>
      <c r="L56" s="2"/>
      <c r="M56" s="2"/>
    </row>
    <row r="57" ht="12.95" customHeight="1">
      <c r="A57" s="2"/>
      <c r="B57" s="2"/>
      <c r="C57" s="2"/>
      <c r="D57" s="173"/>
      <c r="E57" s="174"/>
      <c r="F57" s="2"/>
      <c r="G57" s="2"/>
      <c r="H57" s="2"/>
      <c r="I57" s="2"/>
      <c r="J57" s="2"/>
      <c r="K57" s="2"/>
      <c r="L57" s="2"/>
      <c r="M57" s="2"/>
    </row>
    <row r="58" ht="12.95" customHeight="1">
      <c r="A58" s="2"/>
      <c r="B58" s="2"/>
      <c r="C58" s="2"/>
      <c r="D58" s="173"/>
      <c r="E58" s="174"/>
      <c r="F58" s="2"/>
      <c r="G58" s="2"/>
      <c r="H58" s="2"/>
      <c r="I58" s="2"/>
      <c r="J58" s="2"/>
      <c r="K58" s="2"/>
      <c r="L58" s="2"/>
      <c r="M58" s="2"/>
    </row>
    <row r="59" ht="12.95" customHeight="1">
      <c r="A59" s="2"/>
      <c r="B59" s="2"/>
      <c r="C59" s="2"/>
      <c r="D59" s="173"/>
      <c r="E59" s="174"/>
      <c r="F59" s="2"/>
      <c r="G59" s="2"/>
      <c r="H59" s="2"/>
      <c r="I59" s="2"/>
      <c r="J59" s="2"/>
      <c r="K59" s="2"/>
      <c r="L59" s="2"/>
      <c r="M59" s="2"/>
    </row>
    <row r="60" ht="12.95" customHeight="1">
      <c r="A60" s="2"/>
      <c r="B60" s="2"/>
      <c r="C60" s="2"/>
      <c r="D60" s="173"/>
      <c r="E60" s="174"/>
      <c r="F60" s="2"/>
      <c r="G60" s="2"/>
      <c r="H60" s="2"/>
      <c r="I60" s="2"/>
      <c r="J60" s="2"/>
      <c r="K60" s="2"/>
      <c r="L60" s="2"/>
      <c r="M60" s="2"/>
    </row>
    <row r="61" ht="12.95" customHeight="1">
      <c r="A61" s="2"/>
      <c r="B61" s="2"/>
      <c r="C61" s="2"/>
      <c r="D61" s="173"/>
      <c r="E61" s="174"/>
      <c r="F61" s="2"/>
      <c r="G61" s="2"/>
      <c r="H61" s="2"/>
      <c r="I61" s="2"/>
      <c r="J61" s="2"/>
      <c r="K61" s="2"/>
      <c r="L61" s="2"/>
      <c r="M61" s="2"/>
    </row>
    <row r="62" ht="12.95" customHeight="1">
      <c r="A62" s="2"/>
      <c r="B62" s="2"/>
      <c r="C62" s="2"/>
      <c r="D62" s="173"/>
      <c r="E62" s="174"/>
      <c r="F62" s="2"/>
      <c r="G62" s="2"/>
      <c r="H62" s="2"/>
      <c r="I62" s="2"/>
      <c r="J62" s="2"/>
      <c r="K62" s="2"/>
      <c r="L62" s="2"/>
      <c r="M62" s="2"/>
    </row>
    <row r="63" ht="12.95" customHeight="1">
      <c r="A63" s="2"/>
      <c r="B63" s="2"/>
      <c r="C63" s="2"/>
      <c r="D63" s="173"/>
      <c r="E63" s="174"/>
      <c r="F63" s="2"/>
      <c r="G63" s="2"/>
      <c r="H63" s="2"/>
      <c r="I63" s="2"/>
      <c r="J63" s="2"/>
      <c r="K63" s="2"/>
      <c r="L63" s="2"/>
      <c r="M63" s="2"/>
    </row>
    <row r="64" ht="12.95" customHeight="1">
      <c r="A64" s="2"/>
      <c r="B64" s="2"/>
      <c r="C64" s="2"/>
      <c r="D64" s="173"/>
      <c r="E64" s="174"/>
      <c r="F64" s="2"/>
      <c r="G64" s="2"/>
      <c r="H64" s="2"/>
      <c r="I64" s="2"/>
      <c r="J64" s="2"/>
      <c r="K64" s="2"/>
      <c r="L64" s="2"/>
      <c r="M64" s="2"/>
    </row>
    <row r="65" ht="12.95" customHeight="1">
      <c r="A65" s="2"/>
      <c r="B65" s="2"/>
      <c r="C65" s="2"/>
      <c r="D65" s="173"/>
      <c r="E65" s="174"/>
      <c r="F65" s="2"/>
      <c r="G65" s="2"/>
      <c r="H65" s="2"/>
      <c r="I65" s="2"/>
      <c r="J65" s="2"/>
      <c r="K65" s="2"/>
      <c r="L65" s="2"/>
      <c r="M65" s="2"/>
    </row>
    <row r="66" ht="12.95" customHeight="1">
      <c r="A66" s="2"/>
      <c r="B66" s="2"/>
      <c r="C66" s="2"/>
      <c r="D66" s="173"/>
      <c r="E66" s="174"/>
      <c r="F66" s="2"/>
      <c r="G66" s="2"/>
      <c r="H66" s="2"/>
      <c r="I66" s="2"/>
      <c r="J66" s="2"/>
      <c r="K66" s="2"/>
      <c r="L66" s="2"/>
      <c r="M66" s="2"/>
    </row>
  </sheetData>
  <mergeCells count="2">
    <mergeCell ref="B5:C5"/>
    <mergeCell ref="D5:D6"/>
  </mergeCells>
  <pageMargins left="0.7" right="0.7" top="0.75" bottom="0.75" header="0.3" footer="0.3"/>
  <pageSetup firstPageNumber="1" fitToHeight="1" fitToWidth="1" scale="79" useFirstPageNumber="0" orientation="portrait" pageOrder="downThenOver"/>
  <headerFooter>
    <oddFooter>&amp;C&amp;"Helvetica Neue,Regular"&amp;12&amp;K000000&amp;P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Y646"/>
  <sheetViews>
    <sheetView workbookViewId="0" defaultGridColor="0" colorId="8"/>
  </sheetViews>
  <sheetFormatPr defaultColWidth="8.83333" defaultRowHeight="12.4" customHeight="1" outlineLevelRow="0" outlineLevelCol="0"/>
  <cols>
    <col min="1" max="1" width="5.5" style="178" customWidth="1"/>
    <col min="2" max="2" width="1.5" style="179" customWidth="1"/>
    <col min="3" max="3" width="49" style="180" customWidth="1"/>
    <col min="4" max="4" width="11.8516" style="180" customWidth="1"/>
    <col min="5" max="5" width="7.5" style="180" customWidth="1"/>
    <col min="6" max="6" width="8.5" style="180" customWidth="1"/>
    <col min="7" max="7" width="8.17188" style="180" customWidth="1"/>
    <col min="8" max="8" width="1.5" style="180" customWidth="1"/>
    <col min="9" max="9" width="14.8516" style="180" customWidth="1"/>
    <col min="10" max="10" width="18" style="180" customWidth="1"/>
    <col min="11" max="11" width="16.5" style="180" customWidth="1"/>
    <col min="12" max="12" width="35.8516" style="181" customWidth="1"/>
    <col min="13" max="13" width="1.35156" style="182" customWidth="1"/>
    <col min="14" max="14" width="21.8516" style="183" customWidth="1"/>
    <col min="15" max="15" width="21.5" style="183" customWidth="1"/>
    <col min="16" max="16" width="47.8516" style="184" customWidth="1"/>
    <col min="17" max="154" width="9.17188" style="184" customWidth="1"/>
    <col min="155" max="155" width="9.17188" style="185" customWidth="1"/>
    <col min="156" max="16384" width="8.85156" style="177" customWidth="1"/>
  </cols>
  <sheetData>
    <row r="1" s="186" customFormat="1" ht="12.4" customHeight="1">
      <c r="E1" s="187"/>
      <c r="F1" s="188"/>
      <c r="G1" s="188"/>
      <c r="H1" s="188"/>
      <c r="I1" s="189"/>
      <c r="J1" s="189"/>
      <c r="K1" s="190"/>
    </row>
    <row r="2" s="191" customFormat="1" ht="12.4" customHeight="1">
      <c r="A2" t="s" s="192">
        <v>89</v>
      </c>
      <c r="B2" s="193"/>
      <c r="C2" s="194"/>
      <c r="D2" s="195"/>
      <c r="E2" s="196"/>
      <c r="F2" s="197"/>
      <c r="G2" s="197"/>
      <c r="H2" s="197"/>
      <c r="I2" s="198"/>
      <c r="J2" s="198"/>
      <c r="K2" s="199"/>
      <c r="L2" s="200"/>
    </row>
    <row r="3" s="191" customFormat="1" ht="12.4" customHeight="1">
      <c r="A3" t="s" s="192">
        <v>90</v>
      </c>
      <c r="B3" s="193"/>
      <c r="C3" s="194"/>
      <c r="D3" s="195"/>
      <c r="E3" s="196"/>
      <c r="F3" s="197"/>
      <c r="G3" s="197"/>
      <c r="H3" s="197"/>
      <c r="I3" s="198"/>
      <c r="J3" s="198"/>
      <c r="K3" s="199"/>
      <c r="L3" s="200"/>
    </row>
    <row r="4" s="201" customFormat="1" ht="21.4" customHeight="1">
      <c r="A4" t="s" s="202">
        <v>91</v>
      </c>
      <c r="B4" s="203"/>
      <c r="C4" s="204"/>
      <c r="D4" s="205"/>
      <c r="E4" s="206"/>
      <c r="F4" s="207"/>
      <c r="G4" s="207"/>
      <c r="H4" s="207"/>
      <c r="I4" s="208"/>
      <c r="J4" s="208"/>
      <c r="K4" s="209"/>
      <c r="L4" s="210"/>
      <c r="M4" s="211"/>
      <c r="N4" s="212"/>
      <c r="O4" s="212"/>
    </row>
    <row r="5" s="191" customFormat="1" ht="12.4" customHeight="1">
      <c r="D5" s="213"/>
      <c r="E5" s="214"/>
      <c r="F5" s="215"/>
      <c r="G5" s="215"/>
      <c r="H5" s="215"/>
      <c r="I5" s="216"/>
      <c r="J5" s="216"/>
      <c r="K5" s="217"/>
    </row>
    <row r="6" s="191" customFormat="1" ht="12.4" customHeight="1">
      <c r="A6" s="218"/>
      <c r="B6" s="219"/>
      <c r="C6" s="220"/>
      <c r="D6" s="221"/>
      <c r="E6" s="222"/>
      <c r="F6" s="223"/>
      <c r="G6" s="223"/>
      <c r="H6" s="223"/>
      <c r="I6" s="224"/>
      <c r="J6" s="224"/>
      <c r="K6" s="225"/>
      <c r="L6" s="226"/>
      <c r="M6" s="227"/>
      <c r="N6" s="215"/>
      <c r="O6" s="215"/>
      <c r="P6" s="228"/>
      <c r="Q6" s="228"/>
      <c r="R6" s="228"/>
      <c r="S6" s="228"/>
      <c r="T6" s="228"/>
      <c r="U6" s="228"/>
    </row>
    <row r="7" s="191" customFormat="1" ht="12.4" customHeight="1">
      <c r="A7" s="218"/>
      <c r="B7" s="219"/>
      <c r="C7" s="220"/>
      <c r="D7" s="221"/>
      <c r="E7" s="222"/>
      <c r="F7" s="223"/>
      <c r="G7" s="223"/>
      <c r="H7" s="223"/>
      <c r="I7" s="224"/>
      <c r="J7" s="224"/>
      <c r="K7" s="225"/>
      <c r="L7" s="226"/>
      <c r="M7" s="227"/>
      <c r="N7" s="215"/>
      <c r="O7" s="215"/>
      <c r="P7" s="228"/>
      <c r="Q7" s="228"/>
      <c r="R7" s="228"/>
      <c r="S7" s="228"/>
      <c r="T7" s="228"/>
      <c r="U7" s="228"/>
    </row>
    <row r="8" s="191" customFormat="1" ht="12.4" customHeight="1">
      <c r="A8" s="218"/>
      <c r="B8" s="219"/>
      <c r="C8" t="s" s="229">
        <v>92</v>
      </c>
      <c r="D8" s="230"/>
      <c r="E8" s="231"/>
      <c r="F8" s="223"/>
      <c r="G8" s="223"/>
      <c r="H8" s="223"/>
      <c r="I8" s="224"/>
      <c r="J8" s="224"/>
      <c r="K8" s="225"/>
      <c r="L8" s="226"/>
      <c r="M8" s="227"/>
      <c r="N8" s="215"/>
      <c r="O8" s="215"/>
      <c r="P8" s="228"/>
      <c r="Q8" s="228"/>
      <c r="R8" s="228"/>
      <c r="S8" s="228"/>
      <c r="T8" s="228"/>
      <c r="U8" s="228"/>
    </row>
    <row r="9" s="232" customFormat="1" ht="12.4" customHeight="1">
      <c r="A9" s="218"/>
      <c r="B9" s="219"/>
      <c r="C9" s="220"/>
      <c r="D9" s="233"/>
      <c r="E9" s="234"/>
      <c r="F9" s="235"/>
      <c r="G9" s="235"/>
      <c r="H9" s="235"/>
      <c r="I9" s="236"/>
      <c r="J9" s="236"/>
      <c r="K9" s="237"/>
      <c r="L9" s="226"/>
      <c r="M9" s="227"/>
      <c r="N9" s="215"/>
      <c r="O9" s="215"/>
      <c r="P9" s="228"/>
      <c r="Q9" s="228"/>
      <c r="R9" s="228"/>
      <c r="S9" s="228"/>
      <c r="T9" s="228"/>
      <c r="U9" s="228"/>
    </row>
    <row r="10" s="238" customFormat="1" ht="27" customHeight="1">
      <c r="A10" t="s" s="239">
        <v>93</v>
      </c>
      <c r="B10" s="240"/>
      <c r="C10" t="s" s="241">
        <v>94</v>
      </c>
      <c r="D10" t="s" s="242">
        <v>95</v>
      </c>
      <c r="E10" t="s" s="243">
        <v>96</v>
      </c>
      <c r="F10" s="244"/>
      <c r="G10" t="s" s="245">
        <v>97</v>
      </c>
      <c r="H10" s="246"/>
      <c r="I10" t="s" s="242">
        <v>98</v>
      </c>
      <c r="J10" t="s" s="242">
        <v>99</v>
      </c>
      <c r="K10" t="s" s="242">
        <v>100</v>
      </c>
      <c r="L10" t="s" s="247">
        <v>101</v>
      </c>
      <c r="M10" s="248"/>
      <c r="N10" s="249"/>
      <c r="O10" s="249"/>
      <c r="P10" s="228"/>
      <c r="Q10" s="228"/>
      <c r="R10" s="228"/>
      <c r="S10" s="228"/>
      <c r="T10" s="228"/>
      <c r="U10" s="228"/>
    </row>
    <row r="11" s="250" customFormat="1" ht="27" customHeight="1">
      <c r="A11" s="251"/>
      <c r="B11" s="252"/>
      <c r="C11" s="253"/>
      <c r="D11" s="254"/>
      <c r="E11" s="254"/>
      <c r="F11" s="255"/>
      <c r="G11" s="253"/>
      <c r="H11" s="253"/>
      <c r="I11" t="s" s="256">
        <v>102</v>
      </c>
      <c r="J11" t="s" s="256">
        <v>102</v>
      </c>
      <c r="K11" t="s" s="256">
        <v>102</v>
      </c>
      <c r="L11" s="257"/>
      <c r="M11" s="248"/>
      <c r="N11" s="249"/>
      <c r="O11" s="249"/>
      <c r="P11" s="228"/>
      <c r="Q11" s="228"/>
      <c r="R11" s="228"/>
      <c r="S11" s="228"/>
      <c r="T11" s="228"/>
      <c r="U11" s="228"/>
    </row>
    <row r="12" s="258" customFormat="1" ht="15.95" customHeight="1">
      <c r="A12" s="259"/>
      <c r="B12" s="260"/>
      <c r="C12" t="s" s="261">
        <v>103</v>
      </c>
      <c r="D12" s="262"/>
      <c r="E12" s="263"/>
      <c r="F12" s="264"/>
      <c r="G12" s="265"/>
      <c r="H12" s="265"/>
      <c r="I12" s="266"/>
      <c r="J12" s="266"/>
      <c r="K12" s="267"/>
      <c r="L12" s="268"/>
      <c r="M12" s="248"/>
      <c r="N12" s="249"/>
      <c r="O12" s="249"/>
      <c r="P12" s="228"/>
      <c r="Q12" s="228"/>
      <c r="R12" s="228"/>
      <c r="S12" s="228"/>
      <c r="T12" s="228"/>
      <c r="U12" s="228"/>
    </row>
    <row r="13" s="258" customFormat="1" ht="15.95" customHeight="1">
      <c r="A13" s="269"/>
      <c r="B13" s="260"/>
      <c r="C13" t="s" s="261">
        <v>104</v>
      </c>
      <c r="D13" s="262"/>
      <c r="E13" s="270">
        <v>25.8</v>
      </c>
      <c r="F13" s="264"/>
      <c r="G13" s="265"/>
      <c r="H13" s="265"/>
      <c r="I13" s="266"/>
      <c r="J13" s="266"/>
      <c r="K13" s="267"/>
      <c r="L13" s="268"/>
      <c r="M13" s="248"/>
      <c r="N13" s="249"/>
      <c r="O13" s="249"/>
      <c r="P13" s="228"/>
      <c r="Q13" s="228"/>
      <c r="R13" s="228"/>
      <c r="S13" s="228"/>
      <c r="T13" s="228"/>
      <c r="U13" s="228"/>
    </row>
    <row r="14" s="271" customFormat="1" ht="15.95" customHeight="1">
      <c r="A14" s="259"/>
      <c r="B14" s="260"/>
      <c r="C14" s="272"/>
      <c r="D14" s="262"/>
      <c r="E14" s="273">
        <v>71.8</v>
      </c>
      <c r="F14" s="264">
        <f>E13*E14</f>
        <v>1852.44</v>
      </c>
      <c r="G14" s="265"/>
      <c r="H14" s="265"/>
      <c r="I14" s="266"/>
      <c r="J14" s="266"/>
      <c r="K14" s="267"/>
      <c r="L14" s="268"/>
      <c r="M14" s="248"/>
      <c r="N14" s="249"/>
      <c r="O14" s="249"/>
      <c r="P14" s="228"/>
      <c r="Q14" s="228"/>
      <c r="R14" s="228"/>
      <c r="S14" s="228"/>
      <c r="T14" s="228"/>
      <c r="U14" s="228"/>
    </row>
    <row r="15" s="250" customFormat="1" ht="15.95" customHeight="1">
      <c r="A15" s="259"/>
      <c r="B15" s="260"/>
      <c r="C15" s="272"/>
      <c r="D15" s="262"/>
      <c r="E15" s="274"/>
      <c r="F15" s="264"/>
      <c r="G15" s="265"/>
      <c r="H15" s="265"/>
      <c r="I15" s="266"/>
      <c r="J15" s="266"/>
      <c r="K15" s="267"/>
      <c r="L15" s="268"/>
      <c r="M15" s="248"/>
      <c r="N15" s="249"/>
      <c r="O15" s="249"/>
      <c r="P15" s="228"/>
      <c r="Q15" s="228"/>
      <c r="R15" s="228"/>
      <c r="S15" s="228"/>
      <c r="T15" s="228"/>
      <c r="U15" s="228"/>
    </row>
    <row r="16" s="258" customFormat="1" ht="15.95" customHeight="1">
      <c r="A16" s="269"/>
      <c r="B16" s="260"/>
      <c r="C16" t="s" s="261">
        <v>105</v>
      </c>
      <c r="D16" s="262"/>
      <c r="E16" s="270">
        <v>25.8</v>
      </c>
      <c r="F16" s="264"/>
      <c r="G16" s="265"/>
      <c r="H16" s="265"/>
      <c r="I16" s="266"/>
      <c r="J16" s="266"/>
      <c r="K16" s="267"/>
      <c r="L16" s="268"/>
      <c r="M16" s="248"/>
      <c r="N16" s="249"/>
      <c r="O16" s="249"/>
      <c r="P16" s="228"/>
      <c r="Q16" s="228"/>
      <c r="R16" s="228"/>
      <c r="S16" s="228"/>
      <c r="T16" s="228"/>
      <c r="U16" s="228"/>
    </row>
    <row r="17" s="271" customFormat="1" ht="15.95" customHeight="1">
      <c r="A17" s="259"/>
      <c r="B17" s="260"/>
      <c r="C17" s="272"/>
      <c r="D17" s="262"/>
      <c r="E17" s="273">
        <v>71.8</v>
      </c>
      <c r="F17" s="264">
        <f>E16*E17</f>
        <v>1852.44</v>
      </c>
      <c r="G17" s="265"/>
      <c r="H17" s="265"/>
      <c r="I17" s="266"/>
      <c r="J17" s="266"/>
      <c r="K17" s="267"/>
      <c r="L17" s="268"/>
      <c r="M17" s="248"/>
      <c r="N17" s="249"/>
      <c r="O17" s="249"/>
      <c r="P17" s="228"/>
      <c r="Q17" s="228"/>
      <c r="R17" s="228"/>
      <c r="S17" s="228"/>
      <c r="T17" s="228"/>
      <c r="U17" s="228"/>
    </row>
    <row r="18" s="250" customFormat="1" ht="15.95" customHeight="1">
      <c r="A18" s="259"/>
      <c r="B18" s="260"/>
      <c r="C18" s="272"/>
      <c r="D18" s="262"/>
      <c r="E18" s="274"/>
      <c r="F18" s="264">
        <f>F14+F17</f>
        <v>3704.88</v>
      </c>
      <c r="G18" t="s" s="275">
        <v>106</v>
      </c>
      <c r="H18" s="265"/>
      <c r="I18" s="266"/>
      <c r="J18" s="266"/>
      <c r="K18" s="267"/>
      <c r="L18" s="268"/>
      <c r="M18" s="248"/>
      <c r="N18" s="249"/>
      <c r="O18" s="249"/>
      <c r="P18" s="228"/>
      <c r="Q18" s="228"/>
      <c r="R18" s="228"/>
      <c r="S18" s="228"/>
      <c r="T18" s="228"/>
      <c r="U18" s="228"/>
    </row>
    <row r="19" s="258" customFormat="1" ht="15.95" customHeight="1">
      <c r="A19" s="259">
        <v>0</v>
      </c>
      <c r="B19" s="260"/>
      <c r="C19" t="s" s="276">
        <v>61</v>
      </c>
      <c r="D19" s="262"/>
      <c r="E19" s="263"/>
      <c r="F19" s="264"/>
      <c r="G19" s="265"/>
      <c r="H19" s="265"/>
      <c r="I19" s="266"/>
      <c r="J19" s="266"/>
      <c r="K19" s="267">
        <f>J20</f>
        <v>35000</v>
      </c>
      <c r="L19" s="268"/>
      <c r="M19" s="248"/>
      <c r="N19" s="249"/>
      <c r="O19" s="249"/>
      <c r="P19" s="228"/>
      <c r="Q19" s="228"/>
      <c r="R19" s="228"/>
      <c r="S19" s="228"/>
      <c r="T19" s="228"/>
      <c r="U19" s="228"/>
    </row>
    <row r="20" s="258" customFormat="1" ht="15.95" customHeight="1">
      <c r="A20" s="277">
        <v>0.1</v>
      </c>
      <c r="B20" s="260"/>
      <c r="C20" t="s" s="261">
        <v>107</v>
      </c>
      <c r="D20" s="278"/>
      <c r="E20" s="263"/>
      <c r="F20" s="279"/>
      <c r="G20" s="280"/>
      <c r="H20" s="280"/>
      <c r="I20" s="267">
        <v>35000</v>
      </c>
      <c r="J20" s="267">
        <f>I20</f>
        <v>35000</v>
      </c>
      <c r="K20" s="267"/>
      <c r="L20" t="s" s="281">
        <v>108</v>
      </c>
      <c r="M20" s="248"/>
      <c r="N20" s="249"/>
      <c r="O20" s="249"/>
      <c r="P20" s="228"/>
      <c r="Q20" s="228"/>
      <c r="R20" s="228"/>
      <c r="S20" s="228"/>
      <c r="T20" s="228"/>
      <c r="U20" s="228"/>
    </row>
    <row r="21" s="258" customFormat="1" ht="15.95" customHeight="1">
      <c r="A21" s="282"/>
      <c r="B21" s="260"/>
      <c r="C21" s="283"/>
      <c r="D21" s="278"/>
      <c r="E21" s="263"/>
      <c r="F21" s="279"/>
      <c r="G21" s="280"/>
      <c r="H21" s="280"/>
      <c r="I21" s="267"/>
      <c r="J21" s="267"/>
      <c r="K21" s="267"/>
      <c r="L21" s="268"/>
      <c r="M21" s="248"/>
      <c r="N21" s="249"/>
      <c r="O21" s="249"/>
      <c r="P21" s="228"/>
      <c r="Q21" s="228"/>
      <c r="R21" s="228"/>
      <c r="S21" s="228"/>
      <c r="T21" s="228"/>
      <c r="U21" s="228"/>
    </row>
    <row r="22" s="258" customFormat="1" ht="15.95" customHeight="1">
      <c r="A22" s="282">
        <v>1</v>
      </c>
      <c r="B22" s="260"/>
      <c r="C22" t="s" s="261">
        <v>109</v>
      </c>
      <c r="D22" s="278"/>
      <c r="E22" s="263"/>
      <c r="F22" s="279"/>
      <c r="G22" s="280"/>
      <c r="H22" s="280"/>
      <c r="I22" s="267"/>
      <c r="J22" s="267"/>
      <c r="K22" s="267">
        <f>J27+J31+J33</f>
        <v>716625</v>
      </c>
      <c r="L22" s="268"/>
      <c r="M22" s="248"/>
      <c r="N22" s="249"/>
      <c r="O22" s="249"/>
      <c r="P22" s="228"/>
      <c r="Q22" s="228"/>
      <c r="R22" s="228"/>
      <c r="S22" s="228"/>
      <c r="T22" s="228"/>
      <c r="U22" s="228"/>
    </row>
    <row r="23" s="258" customFormat="1" ht="11.45" customHeight="1">
      <c r="A23" s="282"/>
      <c r="B23" s="260"/>
      <c r="C23" s="284"/>
      <c r="D23" s="278"/>
      <c r="E23" s="263"/>
      <c r="F23" s="279"/>
      <c r="G23" s="280"/>
      <c r="H23" s="280"/>
      <c r="I23" s="267"/>
      <c r="J23" s="267"/>
      <c r="K23" s="267"/>
      <c r="L23" s="268"/>
      <c r="M23" s="248"/>
      <c r="N23" s="249"/>
      <c r="O23" s="249"/>
      <c r="P23" s="228"/>
      <c r="Q23" s="228"/>
      <c r="R23" s="228"/>
      <c r="S23" s="228"/>
      <c r="T23" s="228"/>
      <c r="U23" s="228"/>
    </row>
    <row r="24" s="191" customFormat="1" ht="15.95" customHeight="1">
      <c r="A24" s="285">
        <v>1.1</v>
      </c>
      <c r="B24" s="286"/>
      <c r="C24" t="s" s="287">
        <v>110</v>
      </c>
      <c r="D24" t="s" s="288">
        <v>104</v>
      </c>
      <c r="E24" s="270">
        <v>27.5</v>
      </c>
      <c r="F24" s="289"/>
      <c r="I24" s="194"/>
      <c r="L24" s="290"/>
      <c r="M24" s="227"/>
      <c r="N24" s="215"/>
      <c r="O24" s="215"/>
      <c r="P24" s="228"/>
      <c r="Q24" s="228"/>
      <c r="R24" s="228"/>
      <c r="S24" s="228"/>
      <c r="T24" s="228"/>
      <c r="U24" s="228"/>
    </row>
    <row r="25" s="232" customFormat="1" ht="15.95" customHeight="1">
      <c r="A25" s="285"/>
      <c r="B25" s="286"/>
      <c r="C25" s="291"/>
      <c r="D25" s="292"/>
      <c r="E25" s="293">
        <v>73</v>
      </c>
      <c r="F25" s="294">
        <f>(E24*E25)</f>
        <v>2007.5</v>
      </c>
      <c r="I25" s="194"/>
      <c r="L25" s="295"/>
      <c r="M25" s="227"/>
      <c r="N25" s="215"/>
      <c r="O25" s="215"/>
      <c r="P25" s="228"/>
      <c r="Q25" s="228"/>
      <c r="R25" s="228"/>
      <c r="S25" s="228"/>
      <c r="T25" s="228"/>
      <c r="U25" s="228"/>
    </row>
    <row r="26" s="186" customFormat="1" ht="15.95" customHeight="1">
      <c r="A26" s="296"/>
      <c r="B26" s="286"/>
      <c r="C26" s="291"/>
      <c r="D26" s="292"/>
      <c r="E26" s="297"/>
      <c r="F26" s="298">
        <f>F25</f>
        <v>2007.5</v>
      </c>
      <c r="G26" t="s" s="299">
        <v>106</v>
      </c>
      <c r="I26" s="194"/>
      <c r="L26" s="295"/>
      <c r="M26" s="227"/>
      <c r="N26" s="215"/>
      <c r="O26" s="215"/>
      <c r="P26" s="228"/>
      <c r="Q26" s="228"/>
      <c r="R26" s="228"/>
      <c r="S26" s="228"/>
      <c r="T26" s="228"/>
      <c r="U26" s="228"/>
    </row>
    <row r="27" s="191" customFormat="1" ht="13.65" customHeight="1">
      <c r="A27" t="s" s="300">
        <v>111</v>
      </c>
      <c r="B27" s="286"/>
      <c r="C27" s="301"/>
      <c r="D27" s="302"/>
      <c r="E27" s="263"/>
      <c r="F27" s="303"/>
      <c r="G27" s="304"/>
      <c r="H27" s="305"/>
      <c r="I27" s="306">
        <v>350</v>
      </c>
      <c r="J27" s="307">
        <f>F26*I27</f>
        <v>702625</v>
      </c>
      <c r="K27" s="308"/>
      <c r="L27" t="s" s="281">
        <v>108</v>
      </c>
      <c r="M27" s="227"/>
      <c r="N27" s="215"/>
      <c r="O27" s="215"/>
      <c r="P27" s="228"/>
      <c r="Q27" s="228"/>
      <c r="R27" s="228"/>
      <c r="S27" s="228"/>
      <c r="T27" s="228"/>
      <c r="U27" s="228"/>
    </row>
    <row r="28" s="191" customFormat="1" ht="18.6" customHeight="1">
      <c r="A28" s="296"/>
      <c r="B28" s="286"/>
      <c r="D28" s="302"/>
      <c r="E28" s="263"/>
      <c r="F28" s="309"/>
      <c r="G28" s="310"/>
      <c r="H28" s="310"/>
      <c r="I28" s="311"/>
      <c r="J28" s="312"/>
      <c r="K28" s="308"/>
      <c r="L28" s="295"/>
      <c r="M28" s="227"/>
      <c r="N28" s="215"/>
      <c r="O28" s="215"/>
      <c r="P28" s="228"/>
      <c r="Q28" s="228"/>
      <c r="R28" s="228"/>
      <c r="S28" s="228"/>
      <c r="T28" s="228"/>
      <c r="U28" s="228"/>
    </row>
    <row r="29" s="191" customFormat="1" ht="18.6" customHeight="1">
      <c r="A29" s="296">
        <v>1.2</v>
      </c>
      <c r="B29" s="286"/>
      <c r="C29" t="s" s="261">
        <v>112</v>
      </c>
      <c r="D29" s="302"/>
      <c r="E29" s="263"/>
      <c r="F29" s="309"/>
      <c r="G29" s="310"/>
      <c r="H29" s="310"/>
      <c r="I29" s="311"/>
      <c r="J29" s="312"/>
      <c r="K29" s="308"/>
      <c r="L29" s="295"/>
      <c r="M29" s="227"/>
      <c r="N29" s="215"/>
      <c r="O29" s="215"/>
      <c r="P29" s="228"/>
      <c r="Q29" s="228"/>
      <c r="R29" s="228"/>
      <c r="S29" s="228"/>
      <c r="T29" s="228"/>
      <c r="U29" s="228"/>
    </row>
    <row r="30" s="191" customFormat="1" ht="18.6" customHeight="1">
      <c r="A30" s="296"/>
      <c r="B30" s="286"/>
      <c r="C30" s="313"/>
      <c r="D30" s="302"/>
      <c r="E30" s="263"/>
      <c r="F30" s="309"/>
      <c r="G30" s="310"/>
      <c r="H30" s="310"/>
      <c r="I30" s="311"/>
      <c r="J30" s="314"/>
      <c r="K30" s="308"/>
      <c r="L30" s="295"/>
      <c r="M30" s="227"/>
      <c r="N30" s="215"/>
      <c r="O30" s="215"/>
      <c r="P30" s="228"/>
      <c r="Q30" s="228"/>
      <c r="R30" s="228"/>
      <c r="S30" s="228"/>
      <c r="T30" s="228"/>
      <c r="U30" s="228"/>
    </row>
    <row r="31" s="191" customFormat="1" ht="18.6" customHeight="1">
      <c r="A31" t="s" s="315">
        <v>113</v>
      </c>
      <c r="B31" s="286"/>
      <c r="C31" t="s" s="261">
        <v>114</v>
      </c>
      <c r="D31" s="302"/>
      <c r="E31" s="270">
        <v>2</v>
      </c>
      <c r="F31" s="309">
        <v>2</v>
      </c>
      <c r="G31" t="s" s="316">
        <v>115</v>
      </c>
      <c r="H31" s="310"/>
      <c r="I31" s="311">
        <v>2000</v>
      </c>
      <c r="J31" s="307">
        <f>I31*F31</f>
        <v>4000</v>
      </c>
      <c r="K31" s="308"/>
      <c r="L31" s="295"/>
      <c r="M31" s="227"/>
      <c r="N31" s="215"/>
      <c r="O31" s="215"/>
      <c r="P31" s="228"/>
      <c r="Q31" s="228"/>
      <c r="R31" s="228"/>
      <c r="S31" s="228"/>
      <c r="T31" s="228"/>
      <c r="U31" s="228"/>
    </row>
    <row r="32" s="191" customFormat="1" ht="18.6" customHeight="1">
      <c r="A32" s="296"/>
      <c r="B32" s="286"/>
      <c r="C32" s="313"/>
      <c r="D32" s="302"/>
      <c r="E32" s="270"/>
      <c r="F32" s="309"/>
      <c r="G32" s="310"/>
      <c r="H32" s="310"/>
      <c r="I32" s="311"/>
      <c r="J32" s="314"/>
      <c r="K32" s="308"/>
      <c r="L32" s="295"/>
      <c r="M32" s="227"/>
      <c r="N32" s="215"/>
      <c r="O32" s="215"/>
      <c r="P32" s="228"/>
      <c r="Q32" s="228"/>
      <c r="R32" s="228"/>
      <c r="S32" s="228"/>
      <c r="T32" s="228"/>
      <c r="U32" s="228"/>
    </row>
    <row r="33" s="191" customFormat="1" ht="18.6" customHeight="1">
      <c r="A33" t="s" s="315">
        <v>116</v>
      </c>
      <c r="B33" s="286"/>
      <c r="C33" t="s" s="261">
        <v>117</v>
      </c>
      <c r="D33" s="302"/>
      <c r="E33" s="270">
        <v>2</v>
      </c>
      <c r="F33" s="309">
        <v>2</v>
      </c>
      <c r="G33" t="s" s="316">
        <v>115</v>
      </c>
      <c r="H33" s="310"/>
      <c r="I33" s="311">
        <v>5000</v>
      </c>
      <c r="J33" s="307">
        <f>I33*F33</f>
        <v>10000</v>
      </c>
      <c r="K33" s="308"/>
      <c r="L33" s="295"/>
      <c r="M33" s="227"/>
      <c r="N33" s="215"/>
      <c r="O33" s="215"/>
      <c r="P33" s="228"/>
      <c r="Q33" s="228"/>
      <c r="R33" s="228"/>
      <c r="S33" s="228"/>
      <c r="T33" s="228"/>
      <c r="U33" s="228"/>
    </row>
    <row r="34" s="191" customFormat="1" ht="18.6" customHeight="1">
      <c r="A34" s="296"/>
      <c r="B34" s="286"/>
      <c r="C34" s="313"/>
      <c r="D34" s="302"/>
      <c r="E34" s="263"/>
      <c r="F34" s="309"/>
      <c r="G34" s="310"/>
      <c r="H34" s="310"/>
      <c r="I34" s="311"/>
      <c r="J34" s="312"/>
      <c r="K34" s="308"/>
      <c r="L34" s="295"/>
      <c r="M34" s="227"/>
      <c r="N34" s="215"/>
      <c r="O34" s="215"/>
      <c r="P34" s="228"/>
      <c r="Q34" s="228"/>
      <c r="R34" s="228"/>
      <c r="S34" s="228"/>
      <c r="T34" s="228"/>
      <c r="U34" s="228"/>
    </row>
    <row r="35" s="191" customFormat="1" ht="18.6" customHeight="1">
      <c r="A35" s="296"/>
      <c r="B35" s="286"/>
      <c r="C35" s="313"/>
      <c r="D35" s="302"/>
      <c r="E35" s="263"/>
      <c r="F35" s="309"/>
      <c r="G35" s="310"/>
      <c r="H35" s="310"/>
      <c r="I35" s="311"/>
      <c r="J35" s="312"/>
      <c r="K35" s="308"/>
      <c r="L35" s="295"/>
      <c r="M35" s="227"/>
      <c r="N35" s="215"/>
      <c r="O35" s="215"/>
      <c r="P35" s="228"/>
      <c r="Q35" s="228"/>
      <c r="R35" s="228"/>
      <c r="S35" s="228"/>
      <c r="T35" s="228"/>
      <c r="U35" s="228"/>
    </row>
    <row r="36" s="191" customFormat="1" ht="15.95" customHeight="1">
      <c r="A36" s="317">
        <v>2</v>
      </c>
      <c r="B36" s="318"/>
      <c r="C36" t="s" s="261">
        <v>118</v>
      </c>
      <c r="D36" s="278"/>
      <c r="E36" s="263"/>
      <c r="F36" s="319"/>
      <c r="G36" s="320"/>
      <c r="H36" s="320"/>
      <c r="I36" s="200"/>
      <c r="J36" s="321"/>
      <c r="K36" s="322">
        <f>SUM(J39:J288)</f>
        <v>3275057.25208</v>
      </c>
      <c r="L36" s="295"/>
      <c r="M36" s="227"/>
      <c r="N36" s="215"/>
      <c r="O36" s="215"/>
      <c r="P36" s="228"/>
      <c r="Q36" s="228"/>
      <c r="R36" s="228"/>
      <c r="S36" s="228"/>
      <c r="T36" s="228"/>
      <c r="U36" s="228"/>
    </row>
    <row r="37" s="191" customFormat="1" ht="12.95" customHeight="1">
      <c r="A37" s="317"/>
      <c r="B37" s="318"/>
      <c r="C37" s="284"/>
      <c r="D37" s="278"/>
      <c r="E37" s="270"/>
      <c r="F37" s="289"/>
      <c r="G37" s="320"/>
      <c r="H37" s="320"/>
      <c r="I37" s="200"/>
      <c r="J37" s="321"/>
      <c r="K37" s="322"/>
      <c r="L37" s="295"/>
      <c r="M37" s="227"/>
      <c r="N37" s="215"/>
      <c r="O37" s="215"/>
      <c r="P37" s="228"/>
      <c r="Q37" s="228"/>
      <c r="R37" s="228"/>
      <c r="S37" s="228"/>
      <c r="T37" s="228"/>
      <c r="U37" s="228"/>
    </row>
    <row r="38" s="191" customFormat="1" ht="12.95" customHeight="1">
      <c r="A38" s="296">
        <v>2.1</v>
      </c>
      <c r="B38" s="318"/>
      <c r="C38" t="s" s="261">
        <v>119</v>
      </c>
      <c r="D38" s="323"/>
      <c r="E38" s="270"/>
      <c r="F38" s="289"/>
      <c r="G38" s="320"/>
      <c r="H38" s="320"/>
      <c r="I38" s="200"/>
      <c r="J38" s="321"/>
      <c r="K38" s="322"/>
      <c r="L38" s="295"/>
      <c r="M38" s="227"/>
      <c r="N38" s="215"/>
      <c r="O38" s="215"/>
      <c r="P38" s="228"/>
      <c r="Q38" s="228"/>
      <c r="R38" s="228"/>
      <c r="S38" s="228"/>
      <c r="T38" s="228"/>
      <c r="U38" s="228"/>
    </row>
    <row r="39" s="191" customFormat="1" ht="12.95" customHeight="1">
      <c r="A39" s="296"/>
      <c r="B39" s="318"/>
      <c r="C39" s="283"/>
      <c r="D39" s="323"/>
      <c r="E39" s="270"/>
      <c r="F39" s="289"/>
      <c r="G39" s="320"/>
      <c r="H39" s="320"/>
      <c r="I39" s="200"/>
      <c r="J39" s="321"/>
      <c r="K39" s="322"/>
      <c r="L39" s="295"/>
      <c r="M39" s="227"/>
      <c r="N39" s="215"/>
      <c r="O39" s="215"/>
      <c r="P39" s="228"/>
      <c r="Q39" s="228"/>
      <c r="R39" s="228"/>
      <c r="S39" s="228"/>
      <c r="T39" s="228"/>
      <c r="U39" s="228"/>
    </row>
    <row r="40" s="191" customFormat="1" ht="12.95" customHeight="1">
      <c r="A40" s="296"/>
      <c r="B40" s="318"/>
      <c r="C40" t="s" s="261">
        <v>120</v>
      </c>
      <c r="D40" s="324"/>
      <c r="E40" s="270"/>
      <c r="F40" s="289"/>
      <c r="G40" s="320"/>
      <c r="H40" s="320"/>
      <c r="I40" s="200"/>
      <c r="J40" s="321"/>
      <c r="K40" s="322"/>
      <c r="L40" s="295"/>
      <c r="M40" s="227"/>
      <c r="N40" s="215"/>
      <c r="O40" s="215"/>
      <c r="P40" s="228"/>
      <c r="Q40" s="228"/>
      <c r="R40" s="228"/>
      <c r="S40" s="228"/>
      <c r="T40" s="228"/>
      <c r="U40" s="228"/>
    </row>
    <row r="41" s="191" customFormat="1" ht="24.65" customHeight="1">
      <c r="A41" s="296"/>
      <c r="B41" s="318"/>
      <c r="C41" t="s" s="261">
        <v>121</v>
      </c>
      <c r="D41" s="324"/>
      <c r="E41" s="270"/>
      <c r="F41" s="289">
        <f>F18</f>
        <v>3704.88</v>
      </c>
      <c r="G41" t="s" s="325">
        <v>103</v>
      </c>
      <c r="H41" s="320"/>
      <c r="I41" s="200">
        <v>225</v>
      </c>
      <c r="J41" s="321">
        <f>I41*F41</f>
        <v>833598</v>
      </c>
      <c r="K41" s="322"/>
      <c r="L41" t="s" s="326">
        <v>122</v>
      </c>
      <c r="M41" s="227"/>
      <c r="N41" s="215"/>
      <c r="O41" s="215"/>
      <c r="P41" s="228"/>
      <c r="Q41" s="228"/>
      <c r="R41" s="228"/>
      <c r="S41" s="228"/>
      <c r="T41" s="228"/>
      <c r="U41" s="228"/>
    </row>
    <row r="42" s="191" customFormat="1" ht="12.95" customHeight="1">
      <c r="A42" s="296"/>
      <c r="B42" s="318"/>
      <c r="C42" s="283"/>
      <c r="D42" s="323"/>
      <c r="E42" s="270"/>
      <c r="F42" s="289"/>
      <c r="G42" s="320"/>
      <c r="H42" s="320"/>
      <c r="I42" s="200"/>
      <c r="J42" s="321"/>
      <c r="K42" s="322"/>
      <c r="L42" s="295"/>
      <c r="M42" s="227"/>
      <c r="N42" s="215"/>
      <c r="O42" s="215"/>
      <c r="P42" s="228"/>
      <c r="Q42" s="228"/>
      <c r="R42" s="228"/>
      <c r="S42" s="228"/>
      <c r="T42" s="228"/>
      <c r="U42" s="228"/>
    </row>
    <row r="43" s="191" customFormat="1" ht="12.95" customHeight="1">
      <c r="A43" s="296"/>
      <c r="B43" s="318"/>
      <c r="C43" s="283"/>
      <c r="D43" s="323"/>
      <c r="E43" s="270"/>
      <c r="F43" s="289"/>
      <c r="G43" s="320"/>
      <c r="H43" s="320"/>
      <c r="I43" s="200"/>
      <c r="J43" s="321"/>
      <c r="K43" s="322"/>
      <c r="L43" s="295"/>
      <c r="M43" s="227"/>
      <c r="N43" s="215"/>
      <c r="O43" s="215"/>
      <c r="P43" s="228"/>
      <c r="Q43" s="228"/>
      <c r="R43" s="228"/>
      <c r="S43" s="228"/>
      <c r="T43" s="228"/>
      <c r="U43" s="228"/>
    </row>
    <row r="44" s="191" customFormat="1" ht="12.95" customHeight="1">
      <c r="A44" s="296">
        <v>2.2</v>
      </c>
      <c r="B44" s="318"/>
      <c r="C44" t="s" s="261">
        <v>123</v>
      </c>
      <c r="D44" s="323"/>
      <c r="E44" s="270">
        <v>26.5</v>
      </c>
      <c r="F44" s="289"/>
      <c r="G44" s="320"/>
      <c r="H44" s="320"/>
      <c r="I44" s="200"/>
      <c r="J44" s="321"/>
      <c r="K44" s="322"/>
      <c r="L44" s="295"/>
      <c r="M44" s="227"/>
      <c r="N44" s="215"/>
      <c r="O44" s="215"/>
      <c r="P44" s="228"/>
      <c r="Q44" s="228"/>
      <c r="R44" s="228"/>
      <c r="S44" s="228"/>
      <c r="T44" s="228"/>
      <c r="U44" s="228"/>
    </row>
    <row r="45" s="232" customFormat="1" ht="12.95" customHeight="1">
      <c r="A45" s="317"/>
      <c r="B45" s="318"/>
      <c r="C45" s="313"/>
      <c r="D45" s="292"/>
      <c r="E45" s="293">
        <v>75</v>
      </c>
      <c r="F45" s="294">
        <f>(E44*E45)</f>
        <v>1987.5</v>
      </c>
      <c r="G45" s="320"/>
      <c r="H45" s="320"/>
      <c r="I45" s="200"/>
      <c r="J45" s="321"/>
      <c r="K45" s="322"/>
      <c r="L45" s="295"/>
      <c r="M45" s="227"/>
      <c r="N45" s="215"/>
      <c r="O45" s="215"/>
      <c r="P45" s="228"/>
      <c r="Q45" s="228"/>
      <c r="R45" s="228"/>
      <c r="S45" s="228"/>
      <c r="T45" s="228"/>
      <c r="U45" s="228"/>
    </row>
    <row r="46" s="186" customFormat="1" ht="12.95" customHeight="1">
      <c r="A46" s="317"/>
      <c r="B46" s="318"/>
      <c r="C46" s="313"/>
      <c r="D46" s="292"/>
      <c r="E46" s="327"/>
      <c r="F46" s="298">
        <f>F45</f>
        <v>1987.5</v>
      </c>
      <c r="G46" s="320"/>
      <c r="H46" s="320"/>
      <c r="I46" s="200"/>
      <c r="J46" s="321"/>
      <c r="K46" s="322"/>
      <c r="L46" s="295"/>
      <c r="M46" s="227"/>
      <c r="N46" s="215"/>
      <c r="O46" s="215"/>
      <c r="P46" s="228"/>
      <c r="Q46" s="228"/>
      <c r="R46" s="228"/>
      <c r="S46" s="228"/>
      <c r="T46" s="228"/>
      <c r="U46" s="228"/>
    </row>
    <row r="47" s="191" customFormat="1" ht="12.4" customHeight="1">
      <c r="A47" s="317"/>
      <c r="B47" s="318"/>
      <c r="C47" s="313"/>
      <c r="D47" s="302"/>
      <c r="E47" s="302"/>
      <c r="F47" s="319"/>
      <c r="G47" s="320"/>
      <c r="H47" s="320"/>
      <c r="I47" s="200"/>
      <c r="J47" s="321"/>
      <c r="K47" s="322"/>
      <c r="L47" s="295"/>
      <c r="M47" s="227"/>
      <c r="N47" s="215"/>
      <c r="O47" s="215"/>
      <c r="P47" s="228"/>
      <c r="Q47" s="228"/>
      <c r="R47" s="228"/>
      <c r="S47" s="228"/>
      <c r="T47" s="228"/>
      <c r="U47" s="228"/>
    </row>
    <row r="48" s="191" customFormat="1" ht="12.4" customHeight="1">
      <c r="A48" s="317"/>
      <c r="B48" s="318"/>
      <c r="C48" s="313"/>
      <c r="D48" t="s" s="328">
        <v>124</v>
      </c>
      <c r="E48" s="329">
        <v>9</v>
      </c>
      <c r="F48" s="330"/>
      <c r="G48" s="320"/>
      <c r="H48" s="320"/>
      <c r="I48" s="200"/>
      <c r="J48" s="321"/>
      <c r="K48" s="322"/>
      <c r="L48" s="295"/>
      <c r="M48" s="227"/>
      <c r="N48" s="215"/>
      <c r="O48" s="215"/>
      <c r="P48" s="228"/>
      <c r="Q48" s="228"/>
      <c r="R48" s="228"/>
      <c r="S48" s="228"/>
      <c r="T48" s="228"/>
      <c r="U48" s="228"/>
    </row>
    <row r="49" s="232" customFormat="1" ht="12.4" customHeight="1">
      <c r="A49" s="317"/>
      <c r="B49" s="318"/>
      <c r="C49" s="313"/>
      <c r="D49" s="302"/>
      <c r="E49" s="331">
        <v>8.4</v>
      </c>
      <c r="F49" s="330">
        <f>E48*E49</f>
        <v>75.59999999999999</v>
      </c>
      <c r="G49" s="320"/>
      <c r="H49" s="320"/>
      <c r="I49" s="200"/>
      <c r="J49" s="321"/>
      <c r="K49" s="322"/>
      <c r="L49" s="295"/>
      <c r="M49" s="227"/>
      <c r="N49" s="215"/>
      <c r="O49" s="215"/>
      <c r="P49" s="228"/>
      <c r="Q49" s="228"/>
      <c r="R49" s="228"/>
      <c r="S49" s="228"/>
      <c r="T49" s="228"/>
      <c r="U49" s="228"/>
    </row>
    <row r="50" s="186" customFormat="1" ht="12.4" customHeight="1">
      <c r="A50" s="317"/>
      <c r="B50" s="318"/>
      <c r="C50" s="313"/>
      <c r="D50" s="302"/>
      <c r="E50" s="332"/>
      <c r="F50" s="330"/>
      <c r="G50" s="320"/>
      <c r="H50" s="320"/>
      <c r="I50" s="200"/>
      <c r="J50" s="321"/>
      <c r="K50" s="322"/>
      <c r="L50" s="295"/>
      <c r="M50" s="227"/>
      <c r="N50" s="215"/>
      <c r="O50" s="215"/>
      <c r="P50" s="228"/>
      <c r="Q50" s="228"/>
      <c r="R50" s="228"/>
      <c r="S50" s="228"/>
      <c r="T50" s="228"/>
      <c r="U50" s="228"/>
    </row>
    <row r="51" s="191" customFormat="1" ht="12.4" customHeight="1">
      <c r="A51" s="317"/>
      <c r="B51" s="318"/>
      <c r="C51" s="313"/>
      <c r="D51" t="s" s="328">
        <v>125</v>
      </c>
      <c r="E51" s="329">
        <v>7.5</v>
      </c>
      <c r="F51" s="330"/>
      <c r="G51" s="320"/>
      <c r="H51" s="320"/>
      <c r="I51" s="200"/>
      <c r="J51" s="321"/>
      <c r="K51" s="322"/>
      <c r="L51" s="295"/>
      <c r="M51" s="227"/>
      <c r="N51" s="215"/>
      <c r="O51" s="215"/>
      <c r="P51" s="228"/>
      <c r="Q51" s="228"/>
      <c r="R51" s="228"/>
      <c r="S51" s="228"/>
      <c r="T51" s="228"/>
      <c r="U51" s="228"/>
    </row>
    <row r="52" s="232" customFormat="1" ht="12.4" customHeight="1">
      <c r="A52" s="317"/>
      <c r="B52" s="318"/>
      <c r="C52" s="313"/>
      <c r="D52" s="302"/>
      <c r="E52" s="331">
        <v>7.5</v>
      </c>
      <c r="F52" s="330">
        <f>E51*E52</f>
        <v>56.25</v>
      </c>
      <c r="G52" s="320"/>
      <c r="H52" s="320"/>
      <c r="I52" s="200"/>
      <c r="J52" s="321"/>
      <c r="K52" s="322"/>
      <c r="L52" s="295"/>
      <c r="M52" s="227"/>
      <c r="N52" s="215"/>
      <c r="O52" s="215"/>
      <c r="P52" s="228"/>
      <c r="Q52" s="228"/>
      <c r="R52" s="228"/>
      <c r="S52" s="228"/>
      <c r="T52" s="228"/>
      <c r="U52" s="228"/>
    </row>
    <row r="53" s="186" customFormat="1" ht="12.4" customHeight="1">
      <c r="A53" s="317"/>
      <c r="B53" s="318"/>
      <c r="C53" s="313"/>
      <c r="D53" s="302"/>
      <c r="E53" s="332"/>
      <c r="F53" s="330"/>
      <c r="G53" s="320"/>
      <c r="H53" s="320"/>
      <c r="I53" s="200"/>
      <c r="J53" s="321"/>
      <c r="K53" s="322"/>
      <c r="L53" s="295"/>
      <c r="M53" s="227"/>
      <c r="N53" s="215"/>
      <c r="O53" s="215"/>
      <c r="P53" s="228"/>
      <c r="Q53" s="228"/>
      <c r="R53" s="228"/>
      <c r="S53" s="228"/>
      <c r="T53" s="228"/>
      <c r="U53" s="228"/>
    </row>
    <row r="54" s="191" customFormat="1" ht="12.4" customHeight="1">
      <c r="A54" s="317"/>
      <c r="B54" s="318"/>
      <c r="C54" s="313"/>
      <c r="D54" t="s" s="328">
        <v>126</v>
      </c>
      <c r="E54" s="329">
        <v>25.4</v>
      </c>
      <c r="F54" s="330"/>
      <c r="G54" s="320"/>
      <c r="H54" s="320"/>
      <c r="I54" s="200"/>
      <c r="J54" s="321"/>
      <c r="K54" s="322"/>
      <c r="L54" s="295"/>
      <c r="M54" s="227"/>
      <c r="N54" s="215"/>
      <c r="O54" s="215"/>
      <c r="P54" s="228"/>
      <c r="Q54" s="228"/>
      <c r="R54" s="228"/>
      <c r="S54" s="228"/>
      <c r="T54" s="228"/>
      <c r="U54" s="228"/>
    </row>
    <row r="55" s="232" customFormat="1" ht="12.4" customHeight="1">
      <c r="A55" s="317"/>
      <c r="B55" s="318"/>
      <c r="C55" s="313"/>
      <c r="D55" s="302"/>
      <c r="E55" s="331">
        <v>6</v>
      </c>
      <c r="F55" s="330">
        <f>E54*E55</f>
        <v>152.4</v>
      </c>
      <c r="G55" s="320"/>
      <c r="H55" s="320"/>
      <c r="I55" s="200"/>
      <c r="J55" s="321"/>
      <c r="K55" s="322"/>
      <c r="L55" s="295"/>
      <c r="M55" s="227"/>
      <c r="N55" s="215"/>
      <c r="O55" s="215"/>
      <c r="P55" s="228"/>
      <c r="Q55" s="228"/>
      <c r="R55" s="228"/>
      <c r="S55" s="228"/>
      <c r="T55" s="228"/>
      <c r="U55" s="228"/>
    </row>
    <row r="56" s="186" customFormat="1" ht="12.4" customHeight="1">
      <c r="A56" s="317"/>
      <c r="B56" s="318"/>
      <c r="C56" s="313"/>
      <c r="D56" s="302"/>
      <c r="E56" s="332"/>
      <c r="F56" s="330"/>
      <c r="G56" s="320"/>
      <c r="H56" s="320"/>
      <c r="I56" s="200"/>
      <c r="J56" s="321"/>
      <c r="K56" s="322"/>
      <c r="L56" s="295"/>
      <c r="M56" s="227"/>
      <c r="N56" s="215"/>
      <c r="O56" s="215"/>
      <c r="P56" s="228"/>
      <c r="Q56" s="228"/>
      <c r="R56" s="228"/>
      <c r="S56" s="228"/>
      <c r="T56" s="228"/>
      <c r="U56" s="228"/>
    </row>
    <row r="57" s="191" customFormat="1" ht="12.4" customHeight="1">
      <c r="A57" s="317"/>
      <c r="B57" s="318"/>
      <c r="C57" s="313"/>
      <c r="D57" t="s" s="328">
        <v>127</v>
      </c>
      <c r="E57" s="329">
        <v>18</v>
      </c>
      <c r="F57" s="330"/>
      <c r="G57" s="320"/>
      <c r="H57" s="320"/>
      <c r="I57" s="200"/>
      <c r="J57" s="321"/>
      <c r="K57" s="322"/>
      <c r="L57" s="295"/>
      <c r="M57" s="227"/>
      <c r="N57" s="215"/>
      <c r="O57" s="215"/>
      <c r="P57" s="228"/>
      <c r="Q57" s="228"/>
      <c r="R57" s="228"/>
      <c r="S57" s="228"/>
      <c r="T57" s="228"/>
      <c r="U57" s="228"/>
    </row>
    <row r="58" s="232" customFormat="1" ht="12.4" customHeight="1">
      <c r="A58" s="317"/>
      <c r="B58" s="318"/>
      <c r="C58" s="313"/>
      <c r="D58" s="302"/>
      <c r="E58" s="331">
        <v>6</v>
      </c>
      <c r="F58" s="330">
        <f>E57*E58</f>
        <v>108</v>
      </c>
      <c r="G58" s="320"/>
      <c r="H58" s="320"/>
      <c r="I58" s="200"/>
      <c r="J58" s="321"/>
      <c r="K58" s="322"/>
      <c r="L58" s="295"/>
      <c r="M58" s="227"/>
      <c r="N58" s="215"/>
      <c r="O58" s="215"/>
      <c r="P58" s="228"/>
      <c r="Q58" s="228"/>
      <c r="R58" s="228"/>
      <c r="S58" s="228"/>
      <c r="T58" s="228"/>
      <c r="U58" s="228"/>
    </row>
    <row r="59" s="186" customFormat="1" ht="12.4" customHeight="1">
      <c r="A59" s="317"/>
      <c r="B59" s="318"/>
      <c r="C59" s="313"/>
      <c r="D59" s="302"/>
      <c r="E59" s="332"/>
      <c r="F59" s="330"/>
      <c r="G59" s="320"/>
      <c r="H59" s="320"/>
      <c r="I59" s="200"/>
      <c r="J59" s="321"/>
      <c r="K59" s="322"/>
      <c r="L59" s="295"/>
      <c r="M59" s="227"/>
      <c r="N59" s="215"/>
      <c r="O59" s="215"/>
      <c r="P59" s="228"/>
      <c r="Q59" s="228"/>
      <c r="R59" s="228"/>
      <c r="S59" s="228"/>
      <c r="T59" s="228"/>
      <c r="U59" s="228"/>
    </row>
    <row r="60" s="191" customFormat="1" ht="12.4" customHeight="1">
      <c r="A60" s="317"/>
      <c r="B60" s="318"/>
      <c r="C60" s="313"/>
      <c r="D60" t="s" s="328">
        <v>128</v>
      </c>
      <c r="E60" s="329">
        <v>16.5</v>
      </c>
      <c r="F60" s="330"/>
      <c r="G60" s="320"/>
      <c r="H60" s="320"/>
      <c r="I60" s="200"/>
      <c r="J60" s="321"/>
      <c r="K60" s="322"/>
      <c r="L60" s="295"/>
      <c r="M60" s="227"/>
      <c r="N60" s="215"/>
      <c r="O60" s="215"/>
      <c r="P60" s="228"/>
      <c r="Q60" s="228"/>
      <c r="R60" s="228"/>
      <c r="S60" s="228"/>
      <c r="T60" s="228"/>
      <c r="U60" s="228"/>
    </row>
    <row r="61" s="232" customFormat="1" ht="12.4" customHeight="1">
      <c r="A61" s="317"/>
      <c r="B61" s="318"/>
      <c r="C61" s="313"/>
      <c r="D61" s="302"/>
      <c r="E61" s="331">
        <v>5.8</v>
      </c>
      <c r="F61" s="330">
        <f>E60*E61</f>
        <v>95.7</v>
      </c>
      <c r="G61" s="320"/>
      <c r="H61" s="320"/>
      <c r="I61" s="200"/>
      <c r="J61" s="321"/>
      <c r="K61" s="322"/>
      <c r="L61" s="295"/>
      <c r="M61" s="227"/>
      <c r="N61" s="215"/>
      <c r="O61" s="215"/>
      <c r="P61" s="228"/>
      <c r="Q61" s="228"/>
      <c r="R61" s="228"/>
      <c r="S61" s="228"/>
      <c r="T61" s="228"/>
      <c r="U61" s="228"/>
    </row>
    <row r="62" s="186" customFormat="1" ht="12.4" customHeight="1">
      <c r="A62" s="317"/>
      <c r="B62" s="318"/>
      <c r="C62" s="313"/>
      <c r="D62" s="302"/>
      <c r="E62" s="332"/>
      <c r="F62" s="330"/>
      <c r="G62" s="320"/>
      <c r="H62" s="320"/>
      <c r="I62" s="200"/>
      <c r="J62" s="321"/>
      <c r="K62" s="322"/>
      <c r="L62" s="295"/>
      <c r="M62" s="227"/>
      <c r="N62" s="215"/>
      <c r="O62" s="215"/>
      <c r="P62" s="228"/>
      <c r="Q62" s="228"/>
      <c r="R62" s="228"/>
      <c r="S62" s="228"/>
      <c r="T62" s="228"/>
      <c r="U62" s="228"/>
    </row>
    <row r="63" s="191" customFormat="1" ht="12.4" customHeight="1">
      <c r="A63" s="317"/>
      <c r="B63" s="318"/>
      <c r="C63" s="313"/>
      <c r="D63" t="s" s="328">
        <v>129</v>
      </c>
      <c r="E63" s="329">
        <v>8.800000000000001</v>
      </c>
      <c r="F63" s="330"/>
      <c r="G63" s="320"/>
      <c r="H63" s="320"/>
      <c r="I63" s="200"/>
      <c r="J63" s="321"/>
      <c r="K63" s="322"/>
      <c r="L63" s="295"/>
      <c r="M63" s="227"/>
      <c r="N63" s="215"/>
      <c r="O63" s="215"/>
      <c r="P63" s="228"/>
      <c r="Q63" s="228"/>
      <c r="R63" s="228"/>
      <c r="S63" s="228"/>
      <c r="T63" s="228"/>
      <c r="U63" s="228"/>
    </row>
    <row r="64" s="232" customFormat="1" ht="12.4" customHeight="1">
      <c r="A64" s="317"/>
      <c r="B64" s="318"/>
      <c r="C64" s="313"/>
      <c r="D64" s="302"/>
      <c r="E64" s="331">
        <v>8</v>
      </c>
      <c r="F64" s="330">
        <f>E63*E64</f>
        <v>70.40000000000001</v>
      </c>
      <c r="G64" s="320"/>
      <c r="H64" s="320"/>
      <c r="I64" s="200"/>
      <c r="J64" s="321"/>
      <c r="K64" s="322"/>
      <c r="L64" s="295"/>
      <c r="M64" s="227"/>
      <c r="N64" s="215"/>
      <c r="O64" s="215"/>
      <c r="P64" s="228"/>
      <c r="Q64" s="228"/>
      <c r="R64" s="228"/>
      <c r="S64" s="228"/>
      <c r="T64" s="228"/>
      <c r="U64" s="228"/>
    </row>
    <row r="65" s="186" customFormat="1" ht="12.4" customHeight="1">
      <c r="A65" s="317"/>
      <c r="B65" s="318"/>
      <c r="C65" s="313"/>
      <c r="D65" s="302"/>
      <c r="E65" s="332"/>
      <c r="F65" s="330"/>
      <c r="G65" s="320"/>
      <c r="H65" s="320"/>
      <c r="I65" s="200"/>
      <c r="J65" s="321"/>
      <c r="K65" s="322"/>
      <c r="L65" s="295"/>
      <c r="M65" s="227"/>
      <c r="N65" s="215"/>
      <c r="O65" s="215"/>
      <c r="P65" s="228"/>
      <c r="Q65" s="228"/>
      <c r="R65" s="228"/>
      <c r="S65" s="228"/>
      <c r="T65" s="228"/>
      <c r="U65" s="228"/>
    </row>
    <row r="66" s="191" customFormat="1" ht="12.4" customHeight="1">
      <c r="A66" s="317"/>
      <c r="B66" s="318"/>
      <c r="C66" s="313"/>
      <c r="D66" t="s" s="328">
        <v>130</v>
      </c>
      <c r="E66" s="329">
        <v>1.5</v>
      </c>
      <c r="F66" s="330"/>
      <c r="G66" s="320"/>
      <c r="H66" s="320"/>
      <c r="I66" s="200"/>
      <c r="J66" s="321"/>
      <c r="K66" s="322"/>
      <c r="L66" s="295"/>
      <c r="M66" s="227"/>
      <c r="N66" s="215"/>
      <c r="O66" s="215"/>
      <c r="P66" s="228"/>
      <c r="Q66" s="228"/>
      <c r="R66" s="228"/>
      <c r="S66" s="228"/>
      <c r="T66" s="228"/>
      <c r="U66" s="228"/>
    </row>
    <row r="67" s="232" customFormat="1" ht="12.4" customHeight="1">
      <c r="A67" s="317"/>
      <c r="B67" s="318"/>
      <c r="C67" s="313"/>
      <c r="D67" s="302"/>
      <c r="E67" s="331">
        <v>2</v>
      </c>
      <c r="F67" s="330">
        <f>(E66*E67)*2</f>
        <v>6</v>
      </c>
      <c r="G67" s="320"/>
      <c r="H67" s="320"/>
      <c r="I67" s="200"/>
      <c r="J67" s="321"/>
      <c r="K67" s="322"/>
      <c r="L67" s="295"/>
      <c r="M67" s="227"/>
      <c r="N67" s="215"/>
      <c r="O67" s="215"/>
      <c r="P67" s="228"/>
      <c r="Q67" s="228"/>
      <c r="R67" s="228"/>
      <c r="S67" s="228"/>
      <c r="T67" s="228"/>
      <c r="U67" s="228"/>
    </row>
    <row r="68" s="186" customFormat="1" ht="12.4" customHeight="1">
      <c r="A68" s="317"/>
      <c r="B68" s="318"/>
      <c r="C68" s="313"/>
      <c r="D68" s="302"/>
      <c r="E68" s="332"/>
      <c r="F68" s="330"/>
      <c r="G68" s="320"/>
      <c r="H68" s="320"/>
      <c r="I68" s="200"/>
      <c r="J68" s="321"/>
      <c r="K68" s="322"/>
      <c r="L68" s="295"/>
      <c r="M68" s="227"/>
      <c r="N68" s="215"/>
      <c r="O68" s="215"/>
      <c r="P68" s="228"/>
      <c r="Q68" s="228"/>
      <c r="R68" s="228"/>
      <c r="S68" s="228"/>
      <c r="T68" s="228"/>
      <c r="U68" s="228"/>
    </row>
    <row r="69" s="191" customFormat="1" ht="12.4" customHeight="1">
      <c r="A69" s="317"/>
      <c r="B69" s="318"/>
      <c r="C69" s="313"/>
      <c r="D69" t="s" s="328">
        <v>131</v>
      </c>
      <c r="E69" s="329">
        <v>9</v>
      </c>
      <c r="F69" s="330"/>
      <c r="G69" s="320"/>
      <c r="H69" s="320"/>
      <c r="I69" s="200"/>
      <c r="J69" s="321"/>
      <c r="K69" s="322"/>
      <c r="L69" s="295"/>
      <c r="M69" s="227"/>
      <c r="N69" s="215"/>
      <c r="O69" s="215"/>
      <c r="P69" s="228"/>
      <c r="Q69" s="228"/>
      <c r="R69" s="228"/>
      <c r="S69" s="228"/>
      <c r="T69" s="228"/>
      <c r="U69" s="228"/>
    </row>
    <row r="70" s="232" customFormat="1" ht="12.4" customHeight="1">
      <c r="A70" s="317"/>
      <c r="B70" s="318"/>
      <c r="C70" s="313"/>
      <c r="D70" s="302"/>
      <c r="E70" s="331">
        <v>1.5</v>
      </c>
      <c r="F70" s="330">
        <f>E69*E70</f>
        <v>13.5</v>
      </c>
      <c r="G70" s="320"/>
      <c r="H70" s="320"/>
      <c r="I70" s="200"/>
      <c r="J70" s="321"/>
      <c r="K70" s="322"/>
      <c r="L70" s="295"/>
      <c r="M70" s="227"/>
      <c r="N70" s="215"/>
      <c r="O70" s="215"/>
      <c r="P70" s="228"/>
      <c r="Q70" s="228"/>
      <c r="R70" s="228"/>
      <c r="S70" s="228"/>
      <c r="T70" s="228"/>
      <c r="U70" s="228"/>
    </row>
    <row r="71" s="186" customFormat="1" ht="12.4" customHeight="1">
      <c r="A71" s="317"/>
      <c r="B71" s="318"/>
      <c r="C71" s="313"/>
      <c r="D71" s="302"/>
      <c r="E71" s="333"/>
      <c r="F71" s="319"/>
      <c r="G71" s="320"/>
      <c r="H71" s="320"/>
      <c r="I71" s="200"/>
      <c r="J71" s="321"/>
      <c r="K71" s="322"/>
      <c r="L71" s="295"/>
      <c r="M71" s="227"/>
      <c r="N71" s="215"/>
      <c r="O71" s="215"/>
      <c r="P71" s="228"/>
      <c r="Q71" s="228"/>
      <c r="R71" s="228"/>
      <c r="S71" s="228"/>
      <c r="T71" s="228"/>
      <c r="U71" s="228"/>
    </row>
    <row r="72" s="232" customFormat="1" ht="12.4" customHeight="1">
      <c r="A72" s="317"/>
      <c r="B72" s="318"/>
      <c r="C72" s="313"/>
      <c r="D72" s="302"/>
      <c r="E72" s="302"/>
      <c r="F72" s="334"/>
      <c r="G72" s="320"/>
      <c r="H72" s="320"/>
      <c r="I72" s="200"/>
      <c r="J72" s="321"/>
      <c r="K72" s="322"/>
      <c r="L72" s="295"/>
      <c r="M72" s="227"/>
      <c r="N72" s="215"/>
      <c r="O72" s="215"/>
      <c r="P72" s="228"/>
      <c r="Q72" s="228"/>
      <c r="R72" s="228"/>
      <c r="S72" s="228"/>
      <c r="T72" s="228"/>
      <c r="U72" s="228"/>
    </row>
    <row r="73" s="335" customFormat="1" ht="12.4" customHeight="1">
      <c r="A73" s="317"/>
      <c r="B73" s="318"/>
      <c r="C73" s="313"/>
      <c r="D73" s="302"/>
      <c r="E73" s="302"/>
      <c r="F73" s="336">
        <f>F46-(F49+F52+F55+F58+F61+F64+F67+F70)</f>
        <v>1409.65</v>
      </c>
      <c r="G73" t="s" s="299">
        <v>106</v>
      </c>
      <c r="H73" s="320"/>
      <c r="I73" s="200"/>
      <c r="J73" s="321"/>
      <c r="K73" s="322"/>
      <c r="L73" s="295"/>
      <c r="M73" s="227"/>
      <c r="N73" s="215"/>
      <c r="O73" s="215"/>
      <c r="P73" s="228"/>
      <c r="Q73" s="228"/>
      <c r="R73" s="228"/>
      <c r="S73" s="228"/>
      <c r="T73" s="228"/>
      <c r="U73" s="228"/>
    </row>
    <row r="74" s="186" customFormat="1" ht="12.4" customHeight="1">
      <c r="A74" s="317"/>
      <c r="B74" s="318"/>
      <c r="C74" s="313"/>
      <c r="D74" s="302"/>
      <c r="E74" s="302"/>
      <c r="F74" s="337"/>
      <c r="G74" s="320"/>
      <c r="H74" s="320"/>
      <c r="I74" s="200"/>
      <c r="J74" s="321"/>
      <c r="K74" s="322"/>
      <c r="L74" s="295"/>
      <c r="M74" s="227"/>
      <c r="N74" s="215"/>
      <c r="O74" s="215"/>
      <c r="P74" s="228"/>
      <c r="Q74" s="228"/>
      <c r="R74" s="228"/>
      <c r="S74" s="228"/>
      <c r="T74" s="228"/>
      <c r="U74" s="228"/>
    </row>
    <row r="75" s="191" customFormat="1" ht="12.4" customHeight="1">
      <c r="A75" s="317"/>
      <c r="B75" s="318"/>
      <c r="C75" s="313"/>
      <c r="D75" s="302"/>
      <c r="E75" s="302"/>
      <c r="F75" s="319"/>
      <c r="G75" s="320"/>
      <c r="H75" s="320"/>
      <c r="I75" s="200"/>
      <c r="J75" s="321"/>
      <c r="K75" s="322"/>
      <c r="L75" s="295"/>
      <c r="M75" s="227"/>
      <c r="N75" s="215"/>
      <c r="O75" s="215"/>
      <c r="P75" s="228"/>
      <c r="Q75" s="228"/>
      <c r="R75" s="228"/>
      <c r="S75" s="228"/>
      <c r="T75" s="228"/>
      <c r="U75" s="228"/>
    </row>
    <row r="76" s="191" customFormat="1" ht="24.95" customHeight="1">
      <c r="A76" s="338"/>
      <c r="B76" s="318"/>
      <c r="C76" s="301"/>
      <c r="D76" s="302"/>
      <c r="E76" s="302"/>
      <c r="F76" s="303"/>
      <c r="G76" s="304"/>
      <c r="H76" s="305"/>
      <c r="I76" s="200">
        <v>120</v>
      </c>
      <c r="J76" s="321">
        <f>F73*I76</f>
        <v>169158</v>
      </c>
      <c r="K76" s="322"/>
      <c r="L76" t="s" s="281">
        <v>132</v>
      </c>
      <c r="M76" s="227"/>
      <c r="N76" s="215"/>
      <c r="O76" s="215"/>
      <c r="P76" s="228"/>
      <c r="Q76" s="228"/>
      <c r="R76" s="228"/>
      <c r="S76" s="228"/>
      <c r="T76" s="228"/>
      <c r="U76" s="228"/>
    </row>
    <row r="77" s="191" customFormat="1" ht="12.4" customHeight="1">
      <c r="A77" s="339"/>
      <c r="B77" s="318"/>
      <c r="C77" s="313"/>
      <c r="D77" s="302"/>
      <c r="E77" s="302"/>
      <c r="F77" s="319"/>
      <c r="G77" s="305"/>
      <c r="H77" s="305"/>
      <c r="I77" s="200"/>
      <c r="J77" s="321"/>
      <c r="K77" s="322"/>
      <c r="L77" s="295"/>
      <c r="M77" s="227"/>
      <c r="N77" s="215"/>
      <c r="O77" s="215"/>
      <c r="P77" s="228"/>
      <c r="Q77" s="228"/>
      <c r="R77" s="228"/>
      <c r="S77" s="228"/>
      <c r="T77" s="228"/>
      <c r="U77" s="228"/>
    </row>
    <row r="78" s="191" customFormat="1" ht="12.4" customHeight="1">
      <c r="A78" s="340">
        <v>2.3</v>
      </c>
      <c r="B78" s="318"/>
      <c r="C78" t="s" s="261">
        <v>133</v>
      </c>
      <c r="D78" s="302"/>
      <c r="E78" s="302"/>
      <c r="F78" s="319"/>
      <c r="G78" s="305"/>
      <c r="H78" s="305"/>
      <c r="I78" s="200"/>
      <c r="J78" s="321"/>
      <c r="K78" s="322"/>
      <c r="L78" s="295"/>
      <c r="M78" s="227"/>
      <c r="N78" s="215"/>
      <c r="O78" s="215"/>
      <c r="P78" s="228"/>
      <c r="Q78" s="228"/>
      <c r="R78" s="228"/>
      <c r="S78" s="228"/>
      <c r="T78" s="228"/>
      <c r="U78" s="228"/>
    </row>
    <row r="79" s="191" customFormat="1" ht="12.4" customHeight="1">
      <c r="A79" s="339"/>
      <c r="B79" s="318"/>
      <c r="C79" s="313"/>
      <c r="D79" s="302"/>
      <c r="E79" s="302">
        <v>27.2</v>
      </c>
      <c r="F79" s="319"/>
      <c r="G79" s="305"/>
      <c r="H79" s="305"/>
      <c r="I79" s="200"/>
      <c r="J79" s="321"/>
      <c r="K79" s="322"/>
      <c r="L79" s="295"/>
      <c r="M79" s="227"/>
      <c r="N79" s="215"/>
      <c r="O79" s="215"/>
      <c r="P79" s="228"/>
      <c r="Q79" s="228"/>
      <c r="R79" s="228"/>
      <c r="S79" s="228"/>
      <c r="T79" s="228"/>
      <c r="U79" s="228"/>
    </row>
    <row r="80" s="232" customFormat="1" ht="19.5" customHeight="1">
      <c r="A80" s="339"/>
      <c r="B80" s="318"/>
      <c r="C80" t="s" s="328">
        <v>134</v>
      </c>
      <c r="D80" s="302"/>
      <c r="E80" s="341">
        <v>76</v>
      </c>
      <c r="F80" s="319">
        <f>E79*E80</f>
        <v>2067.2</v>
      </c>
      <c r="G80" t="s" s="299">
        <v>106</v>
      </c>
      <c r="H80" s="305"/>
      <c r="I80" s="200">
        <v>280</v>
      </c>
      <c r="J80" s="321">
        <f>F80*I80</f>
        <v>578816</v>
      </c>
      <c r="K80" s="322"/>
      <c r="L80" t="s" s="281">
        <v>135</v>
      </c>
      <c r="M80" s="227"/>
      <c r="N80" s="215"/>
      <c r="O80" s="215"/>
      <c r="P80" s="228"/>
      <c r="Q80" s="228"/>
      <c r="R80" s="228"/>
      <c r="S80" s="228"/>
      <c r="T80" s="228"/>
      <c r="U80" s="228"/>
    </row>
    <row r="81" s="186" customFormat="1" ht="12.4" customHeight="1">
      <c r="A81" s="339"/>
      <c r="B81" s="318"/>
      <c r="C81" s="313"/>
      <c r="D81" s="302"/>
      <c r="E81" s="342"/>
      <c r="F81" s="319"/>
      <c r="G81" s="305"/>
      <c r="H81" s="305"/>
      <c r="I81" s="200"/>
      <c r="J81" s="321"/>
      <c r="K81" s="322"/>
      <c r="L81" s="295"/>
      <c r="M81" s="227"/>
      <c r="N81" s="215"/>
      <c r="O81" s="215"/>
      <c r="P81" s="228"/>
      <c r="Q81" s="228"/>
      <c r="R81" s="228"/>
      <c r="S81" s="228"/>
      <c r="T81" s="228"/>
      <c r="U81" s="228"/>
    </row>
    <row r="82" s="191" customFormat="1" ht="12.4" customHeight="1">
      <c r="A82" s="339"/>
      <c r="B82" s="318"/>
      <c r="C82" s="313"/>
      <c r="D82" s="302"/>
      <c r="E82" s="302"/>
      <c r="F82" s="319"/>
      <c r="G82" s="305"/>
      <c r="H82" s="305"/>
      <c r="I82" s="200"/>
      <c r="J82" s="321"/>
      <c r="K82" s="322"/>
      <c r="L82" s="295"/>
      <c r="M82" s="227"/>
      <c r="N82" s="215"/>
      <c r="O82" s="215"/>
      <c r="P82" s="228"/>
      <c r="Q82" s="228"/>
      <c r="R82" s="228"/>
      <c r="S82" s="228"/>
      <c r="T82" s="228"/>
      <c r="U82" s="228"/>
    </row>
    <row r="83" s="191" customFormat="1" ht="12.4" customHeight="1">
      <c r="A83" s="339"/>
      <c r="B83" s="318"/>
      <c r="C83" s="313"/>
      <c r="D83" s="302"/>
      <c r="E83" s="302"/>
      <c r="F83" s="319"/>
      <c r="G83" s="305"/>
      <c r="H83" s="305"/>
      <c r="I83" s="200"/>
      <c r="J83" s="321"/>
      <c r="K83" s="322"/>
      <c r="L83" s="295"/>
      <c r="M83" s="227"/>
      <c r="N83" s="215"/>
      <c r="O83" s="215"/>
      <c r="P83" s="228"/>
      <c r="Q83" s="228"/>
      <c r="R83" s="228"/>
      <c r="S83" s="228"/>
      <c r="T83" s="228"/>
      <c r="U83" s="228"/>
    </row>
    <row r="84" s="232" customFormat="1" ht="15.95" customHeight="1">
      <c r="A84" s="343"/>
      <c r="B84" s="318"/>
      <c r="C84" s="313"/>
      <c r="D84" s="341"/>
      <c r="E84" s="341"/>
      <c r="F84" s="334"/>
      <c r="G84" s="344"/>
      <c r="H84" s="345"/>
      <c r="I84" s="200"/>
      <c r="J84" s="321"/>
      <c r="K84" s="322"/>
      <c r="L84" s="295"/>
      <c r="M84" s="227"/>
      <c r="N84" s="215"/>
      <c r="O84" s="215"/>
      <c r="P84" s="228"/>
      <c r="Q84" s="228"/>
      <c r="R84" s="228"/>
      <c r="S84" s="228"/>
      <c r="T84" s="228"/>
      <c r="U84" s="228"/>
    </row>
    <row r="85" s="335" customFormat="1" ht="15.95" customHeight="1">
      <c r="A85" s="296">
        <v>2.4</v>
      </c>
      <c r="B85" s="318"/>
      <c r="C85" t="s" s="261">
        <v>136</v>
      </c>
      <c r="D85" s="346"/>
      <c r="E85" s="347">
        <v>5</v>
      </c>
      <c r="F85" s="348"/>
      <c r="G85" s="349"/>
      <c r="H85" s="345"/>
      <c r="I85" s="200"/>
      <c r="J85" s="321"/>
      <c r="K85" s="322"/>
      <c r="L85" t="s" s="281">
        <v>137</v>
      </c>
      <c r="M85" s="227"/>
      <c r="N85" s="215"/>
      <c r="O85" s="215"/>
      <c r="P85" s="228"/>
      <c r="Q85" s="228"/>
      <c r="R85" s="228"/>
      <c r="S85" s="228"/>
      <c r="T85" s="228"/>
      <c r="U85" s="228"/>
    </row>
    <row r="86" s="186" customFormat="1" ht="12.95" customHeight="1">
      <c r="A86" s="296"/>
      <c r="B86" s="318"/>
      <c r="C86" s="350"/>
      <c r="D86" s="292"/>
      <c r="E86" s="297"/>
      <c r="F86" s="351"/>
      <c r="G86" s="345"/>
      <c r="H86" s="345"/>
      <c r="I86" s="200"/>
      <c r="J86" s="321"/>
      <c r="K86" s="322"/>
      <c r="L86" s="295"/>
      <c r="M86" s="227"/>
      <c r="N86" s="215"/>
      <c r="O86" s="215"/>
      <c r="P86" s="228"/>
      <c r="Q86" s="228"/>
      <c r="R86" s="228"/>
      <c r="S86" s="228"/>
      <c r="T86" s="228"/>
      <c r="U86" s="228"/>
    </row>
    <row r="87" s="191" customFormat="1" ht="48.85" customHeight="1">
      <c r="A87" t="s" s="300">
        <v>138</v>
      </c>
      <c r="B87" s="318"/>
      <c r="C87" t="s" s="328">
        <v>139</v>
      </c>
      <c r="D87" s="302"/>
      <c r="E87" s="302"/>
      <c r="F87" s="352">
        <f>E85</f>
        <v>5</v>
      </c>
      <c r="G87" t="s" s="353">
        <v>115</v>
      </c>
      <c r="H87" s="345"/>
      <c r="I87" s="200">
        <f>'TPI and Location Factor '!D5</f>
        <v>12005.4</v>
      </c>
      <c r="J87" s="321">
        <f>F87*I87</f>
        <v>60027</v>
      </c>
      <c r="K87" s="322"/>
      <c r="L87" t="s" s="281">
        <v>140</v>
      </c>
      <c r="M87" s="227"/>
      <c r="N87" s="215"/>
      <c r="O87" s="215"/>
      <c r="P87" s="228"/>
      <c r="Q87" s="228"/>
      <c r="R87" s="228"/>
      <c r="S87" s="228"/>
      <c r="T87" s="228"/>
      <c r="U87" s="228"/>
    </row>
    <row r="88" s="191" customFormat="1" ht="12.4" customHeight="1">
      <c r="A88" s="296"/>
      <c r="B88" s="318"/>
      <c r="C88" s="283"/>
      <c r="D88" s="302"/>
      <c r="E88" s="302"/>
      <c r="F88" s="319"/>
      <c r="G88" s="345"/>
      <c r="H88" s="345"/>
      <c r="I88" s="200"/>
      <c r="J88" s="321"/>
      <c r="K88" s="322"/>
      <c r="L88" s="354"/>
      <c r="M88" s="227"/>
      <c r="N88" s="215"/>
      <c r="O88" s="215"/>
      <c r="P88" s="228"/>
      <c r="Q88" s="228"/>
      <c r="R88" s="228"/>
      <c r="S88" s="228"/>
      <c r="T88" s="228"/>
      <c r="U88" s="228"/>
    </row>
    <row r="89" s="191" customFormat="1" ht="12.4" customHeight="1">
      <c r="A89" t="s" s="315">
        <v>141</v>
      </c>
      <c r="B89" s="318"/>
      <c r="C89" t="s" s="261">
        <v>142</v>
      </c>
      <c r="D89" s="302"/>
      <c r="E89" s="302"/>
      <c r="F89" s="319"/>
      <c r="G89" s="345"/>
      <c r="H89" s="345"/>
      <c r="I89" s="200"/>
      <c r="J89" s="321"/>
      <c r="K89" s="322"/>
      <c r="L89" s="354"/>
      <c r="M89" s="227"/>
      <c r="N89" s="215"/>
      <c r="O89" s="215"/>
      <c r="P89" s="228"/>
      <c r="Q89" s="228"/>
      <c r="R89" s="228"/>
      <c r="S89" s="228"/>
      <c r="T89" s="228"/>
      <c r="U89" s="228"/>
    </row>
    <row r="90" s="232" customFormat="1" ht="12.4" customHeight="1">
      <c r="A90" s="296"/>
      <c r="B90" s="318"/>
      <c r="C90" s="283"/>
      <c r="D90" s="302"/>
      <c r="E90" s="341">
        <v>2</v>
      </c>
      <c r="F90" s="319"/>
      <c r="G90" s="345"/>
      <c r="H90" s="345"/>
      <c r="I90" s="200"/>
      <c r="J90" s="321"/>
      <c r="K90" s="322"/>
      <c r="L90" s="354"/>
      <c r="M90" s="227"/>
      <c r="N90" s="215"/>
      <c r="O90" s="215"/>
      <c r="P90" s="228"/>
      <c r="Q90" s="228"/>
      <c r="R90" s="228"/>
      <c r="S90" s="228"/>
      <c r="T90" s="228"/>
      <c r="U90" s="228"/>
    </row>
    <row r="91" s="186" customFormat="1" ht="35.55" customHeight="1">
      <c r="A91" s="296"/>
      <c r="B91" s="318"/>
      <c r="C91" t="s" s="261">
        <v>143</v>
      </c>
      <c r="D91" s="302"/>
      <c r="E91" s="342"/>
      <c r="F91" s="319">
        <v>2</v>
      </c>
      <c r="G91" t="s" s="353">
        <v>115</v>
      </c>
      <c r="H91" s="345"/>
      <c r="I91" s="200">
        <f>'TPI and Location Factor '!D6</f>
        <v>103683</v>
      </c>
      <c r="J91" s="321">
        <f>I91*F91</f>
        <v>207366</v>
      </c>
      <c r="K91" s="322"/>
      <c r="L91" t="s" s="281">
        <v>140</v>
      </c>
      <c r="M91" s="227"/>
      <c r="N91" s="215"/>
      <c r="O91" s="215"/>
      <c r="P91" s="228"/>
      <c r="Q91" s="228"/>
      <c r="R91" s="228"/>
      <c r="S91" s="228"/>
      <c r="T91" s="228"/>
      <c r="U91" s="228"/>
    </row>
    <row r="92" s="191" customFormat="1" ht="12.4" customHeight="1">
      <c r="A92" s="296"/>
      <c r="B92" s="318"/>
      <c r="C92" s="283"/>
      <c r="D92" s="302"/>
      <c r="E92" s="302"/>
      <c r="F92" s="319"/>
      <c r="G92" s="345"/>
      <c r="H92" s="345"/>
      <c r="I92" s="200"/>
      <c r="J92" s="321"/>
      <c r="K92" s="322"/>
      <c r="L92" s="354"/>
      <c r="M92" s="227"/>
      <c r="N92" s="215"/>
      <c r="O92" s="215"/>
      <c r="P92" s="228"/>
      <c r="Q92" s="228"/>
      <c r="R92" s="228"/>
      <c r="S92" s="228"/>
      <c r="T92" s="228"/>
      <c r="U92" s="228"/>
    </row>
    <row r="93" s="191" customFormat="1" ht="12.4" customHeight="1">
      <c r="A93" s="296"/>
      <c r="B93" s="318"/>
      <c r="C93" s="283"/>
      <c r="D93" s="302"/>
      <c r="E93" s="302"/>
      <c r="F93" s="319"/>
      <c r="G93" s="345"/>
      <c r="H93" s="345"/>
      <c r="I93" s="200"/>
      <c r="J93" s="321"/>
      <c r="K93" s="322"/>
      <c r="L93" s="354"/>
      <c r="M93" s="227"/>
      <c r="N93" s="215"/>
      <c r="O93" s="215"/>
      <c r="P93" s="228"/>
      <c r="Q93" s="228"/>
      <c r="R93" s="228"/>
      <c r="S93" s="228"/>
      <c r="T93" s="228"/>
      <c r="U93" s="228"/>
    </row>
    <row r="94" s="191" customFormat="1" ht="12.4" customHeight="1">
      <c r="A94" s="296">
        <v>2.5</v>
      </c>
      <c r="B94" s="318"/>
      <c r="C94" t="s" s="261">
        <v>144</v>
      </c>
      <c r="D94" s="302"/>
      <c r="E94" s="302"/>
      <c r="F94" s="319"/>
      <c r="G94" s="345"/>
      <c r="H94" s="345"/>
      <c r="I94" s="200"/>
      <c r="J94" s="321"/>
      <c r="K94" s="322"/>
      <c r="L94" s="354"/>
      <c r="M94" s="227"/>
      <c r="N94" s="215"/>
      <c r="O94" s="215"/>
      <c r="P94" s="228"/>
      <c r="Q94" s="228"/>
      <c r="R94" s="228"/>
      <c r="S94" s="228"/>
      <c r="T94" s="228"/>
      <c r="U94" s="228"/>
    </row>
    <row r="95" s="191" customFormat="1" ht="12.4" customHeight="1">
      <c r="A95" s="296"/>
      <c r="B95" s="318"/>
      <c r="C95" s="313"/>
      <c r="D95" s="302"/>
      <c r="E95" s="302"/>
      <c r="F95" s="319"/>
      <c r="G95" s="345"/>
      <c r="H95" s="345"/>
      <c r="I95" s="200"/>
      <c r="J95" s="321"/>
      <c r="K95" s="322"/>
      <c r="L95" s="354"/>
      <c r="M95" s="227"/>
      <c r="N95" s="215"/>
      <c r="O95" s="215"/>
      <c r="P95" s="228"/>
      <c r="Q95" s="228"/>
      <c r="R95" s="228"/>
      <c r="S95" s="228"/>
      <c r="T95" s="228"/>
      <c r="U95" s="228"/>
    </row>
    <row r="96" s="191" customFormat="1" ht="12.4" customHeight="1">
      <c r="A96" s="296"/>
      <c r="B96" s="318"/>
      <c r="C96" s="313"/>
      <c r="D96" s="302"/>
      <c r="E96" s="302"/>
      <c r="F96" s="319"/>
      <c r="G96" s="345"/>
      <c r="H96" s="345"/>
      <c r="I96" s="200"/>
      <c r="J96" s="321"/>
      <c r="K96" s="322"/>
      <c r="L96" s="354"/>
      <c r="M96" s="227"/>
      <c r="N96" s="215"/>
      <c r="O96" s="215"/>
      <c r="P96" s="228"/>
      <c r="Q96" s="228"/>
      <c r="R96" s="228"/>
      <c r="S96" s="228"/>
      <c r="T96" s="228"/>
      <c r="U96" s="228"/>
    </row>
    <row r="97" s="191" customFormat="1" ht="35.3" customHeight="1">
      <c r="A97" s="296"/>
      <c r="B97" s="318"/>
      <c r="C97" t="s" s="328">
        <v>145</v>
      </c>
      <c r="D97" s="302"/>
      <c r="E97" s="355">
        <f>L138</f>
        <v>152</v>
      </c>
      <c r="F97" s="319"/>
      <c r="G97" s="345"/>
      <c r="H97" s="345"/>
      <c r="I97" s="200"/>
      <c r="J97" s="321"/>
      <c r="K97" s="322"/>
      <c r="L97" t="s" s="281">
        <v>146</v>
      </c>
      <c r="M97" s="227"/>
      <c r="N97" s="215"/>
      <c r="O97" s="215"/>
      <c r="P97" s="228"/>
      <c r="Q97" s="228"/>
      <c r="R97" s="228"/>
      <c r="S97" s="228"/>
      <c r="T97" s="228"/>
      <c r="U97" s="228"/>
    </row>
    <row r="98" s="232" customFormat="1" ht="12.4" customHeight="1">
      <c r="A98" s="296"/>
      <c r="B98" s="318"/>
      <c r="C98" s="313"/>
      <c r="D98" s="302"/>
      <c r="E98" s="356">
        <v>3.4</v>
      </c>
      <c r="F98" s="334">
        <f>E97*E98</f>
        <v>516.8</v>
      </c>
      <c r="G98" s="345"/>
      <c r="H98" s="345"/>
      <c r="I98" s="200"/>
      <c r="J98" s="321"/>
      <c r="K98" s="322"/>
      <c r="L98" s="354"/>
      <c r="M98" s="227"/>
      <c r="N98" s="215"/>
      <c r="O98" s="215"/>
      <c r="P98" s="228"/>
      <c r="Q98" s="228"/>
      <c r="R98" s="228"/>
      <c r="S98" s="228"/>
      <c r="T98" s="228"/>
      <c r="U98" s="228"/>
    </row>
    <row r="99" s="335" customFormat="1" ht="12.4" customHeight="1">
      <c r="A99" s="296"/>
      <c r="B99" s="318"/>
      <c r="C99" s="313"/>
      <c r="D99" s="302"/>
      <c r="E99" s="342"/>
      <c r="F99" s="357">
        <f>F98</f>
        <v>516.8</v>
      </c>
      <c r="G99" s="345"/>
      <c r="H99" s="345"/>
      <c r="I99" s="200"/>
      <c r="J99" s="321"/>
      <c r="K99" s="322"/>
      <c r="L99" s="354"/>
      <c r="M99" s="227"/>
      <c r="N99" s="215"/>
      <c r="O99" s="215"/>
      <c r="P99" s="228"/>
      <c r="Q99" s="228"/>
      <c r="R99" s="228"/>
      <c r="S99" s="228"/>
      <c r="T99" s="228"/>
      <c r="U99" s="228"/>
    </row>
    <row r="100" s="186" customFormat="1" ht="12.4" customHeight="1">
      <c r="A100" s="296"/>
      <c r="B100" s="318"/>
      <c r="C100" s="313"/>
      <c r="D100" s="302"/>
      <c r="E100" s="302"/>
      <c r="F100" s="358"/>
      <c r="G100" s="345"/>
      <c r="H100" s="345"/>
      <c r="I100" s="200"/>
      <c r="J100" s="321"/>
      <c r="K100" s="322"/>
      <c r="L100" s="354"/>
      <c r="M100" s="227"/>
      <c r="N100" s="215"/>
      <c r="O100" s="215"/>
      <c r="P100" s="228"/>
      <c r="Q100" s="228"/>
      <c r="R100" s="228"/>
      <c r="S100" s="228"/>
      <c r="T100" s="228"/>
      <c r="U100" s="228"/>
    </row>
    <row r="101" s="191" customFormat="1" ht="12.4" customHeight="1">
      <c r="A101" s="296"/>
      <c r="B101" s="318"/>
      <c r="C101" s="313"/>
      <c r="D101" s="302"/>
      <c r="E101" s="302"/>
      <c r="F101" s="319"/>
      <c r="G101" s="345"/>
      <c r="H101" s="345"/>
      <c r="I101" s="200"/>
      <c r="J101" s="321"/>
      <c r="K101" s="322"/>
      <c r="L101" s="354"/>
      <c r="M101" s="227"/>
      <c r="N101" s="215"/>
      <c r="O101" s="215"/>
      <c r="P101" s="228"/>
      <c r="Q101" s="228"/>
      <c r="R101" s="228"/>
      <c r="S101" s="228"/>
      <c r="T101" s="228"/>
      <c r="U101" s="228"/>
    </row>
    <row r="102" s="191" customFormat="1" ht="12.4" customHeight="1">
      <c r="A102" s="296"/>
      <c r="B102" s="318"/>
      <c r="C102" s="313"/>
      <c r="D102" s="329"/>
      <c r="E102" s="329">
        <v>1.9</v>
      </c>
      <c r="F102" s="330"/>
      <c r="G102" s="345"/>
      <c r="H102" s="345"/>
      <c r="I102" s="200"/>
      <c r="J102" s="321"/>
      <c r="K102" s="322"/>
      <c r="L102" s="354"/>
      <c r="M102" s="227"/>
      <c r="N102" s="215"/>
      <c r="O102" s="215"/>
      <c r="P102" s="228"/>
      <c r="Q102" s="228"/>
      <c r="R102" s="228"/>
      <c r="S102" s="228"/>
      <c r="T102" s="228"/>
      <c r="U102" s="228"/>
    </row>
    <row r="103" s="232" customFormat="1" ht="12.4" customHeight="1">
      <c r="A103" s="296"/>
      <c r="B103" s="318"/>
      <c r="C103" s="313"/>
      <c r="D103" s="329">
        <v>48</v>
      </c>
      <c r="E103" s="359">
        <v>3</v>
      </c>
      <c r="F103" s="360">
        <f>(E102*E103)*D103</f>
        <v>273.6</v>
      </c>
      <c r="G103" s="345"/>
      <c r="H103" s="345"/>
      <c r="I103" s="200"/>
      <c r="J103" s="321"/>
      <c r="K103" s="322"/>
      <c r="L103" s="354"/>
      <c r="M103" s="227"/>
      <c r="N103" s="215"/>
      <c r="O103" s="215"/>
      <c r="P103" s="228"/>
      <c r="Q103" s="228"/>
      <c r="R103" s="228"/>
      <c r="S103" s="228"/>
      <c r="T103" s="228"/>
      <c r="U103" s="228"/>
    </row>
    <row r="104" s="335" customFormat="1" ht="12.4" customHeight="1">
      <c r="A104" s="296"/>
      <c r="B104" s="318"/>
      <c r="C104" s="313"/>
      <c r="D104" s="302"/>
      <c r="E104" s="342"/>
      <c r="F104" s="361">
        <f>F103</f>
        <v>273.6</v>
      </c>
      <c r="G104" s="345"/>
      <c r="H104" s="345"/>
      <c r="I104" s="200"/>
      <c r="J104" s="321"/>
      <c r="K104" s="322"/>
      <c r="L104" s="354"/>
      <c r="M104" s="227"/>
      <c r="N104" s="215"/>
      <c r="O104" s="215"/>
      <c r="P104" s="228"/>
      <c r="Q104" s="228"/>
      <c r="R104" s="228"/>
      <c r="S104" s="228"/>
      <c r="T104" s="228"/>
      <c r="U104" s="228"/>
    </row>
    <row r="105" s="186" customFormat="1" ht="12.4" customHeight="1">
      <c r="A105" s="296"/>
      <c r="B105" s="318"/>
      <c r="C105" s="313"/>
      <c r="D105" s="302"/>
      <c r="E105" s="302"/>
      <c r="F105" s="358"/>
      <c r="G105" s="345"/>
      <c r="H105" s="345"/>
      <c r="I105" s="200"/>
      <c r="J105" s="321"/>
      <c r="K105" s="322"/>
      <c r="L105" s="354"/>
      <c r="M105" s="227"/>
      <c r="N105" s="215"/>
      <c r="O105" s="215"/>
      <c r="P105" s="228"/>
      <c r="Q105" s="228"/>
      <c r="R105" s="228"/>
      <c r="S105" s="228"/>
      <c r="T105" s="228"/>
      <c r="U105" s="228"/>
    </row>
    <row r="106" s="232" customFormat="1" ht="12.4" customHeight="1">
      <c r="A106" s="296"/>
      <c r="B106" s="318"/>
      <c r="C106" t="s" s="328">
        <v>147</v>
      </c>
      <c r="D106" s="302"/>
      <c r="E106" s="302"/>
      <c r="F106" s="362">
        <f>F99-F104</f>
        <v>243.2</v>
      </c>
      <c r="G106" s="345"/>
      <c r="H106" s="345"/>
      <c r="I106" s="200"/>
      <c r="J106" s="321"/>
      <c r="K106" s="322"/>
      <c r="L106" s="354"/>
      <c r="M106" s="227"/>
      <c r="N106" s="215"/>
      <c r="O106" s="215"/>
      <c r="P106" s="228"/>
      <c r="Q106" s="228"/>
      <c r="R106" s="228"/>
      <c r="S106" s="228"/>
      <c r="T106" s="228"/>
      <c r="U106" s="228"/>
    </row>
    <row r="107" s="186" customFormat="1" ht="12.4" customHeight="1">
      <c r="A107" s="296"/>
      <c r="B107" s="318"/>
      <c r="C107" s="313"/>
      <c r="D107" s="302"/>
      <c r="E107" s="302"/>
      <c r="F107" s="358"/>
      <c r="G107" s="345"/>
      <c r="H107" s="345"/>
      <c r="I107" s="200"/>
      <c r="J107" s="321"/>
      <c r="K107" s="322"/>
      <c r="L107" s="354"/>
      <c r="M107" s="227"/>
      <c r="N107" s="215"/>
      <c r="O107" s="215"/>
      <c r="P107" s="228"/>
      <c r="Q107" s="228"/>
      <c r="R107" s="228"/>
      <c r="S107" s="228"/>
      <c r="T107" s="228"/>
      <c r="U107" s="228"/>
    </row>
    <row r="108" s="191" customFormat="1" ht="12.4" customHeight="1">
      <c r="A108" s="296"/>
      <c r="B108" s="318"/>
      <c r="C108" s="313"/>
      <c r="D108" s="302"/>
      <c r="E108" s="355">
        <f>L138</f>
        <v>152</v>
      </c>
      <c r="F108" s="319"/>
      <c r="G108" s="345"/>
      <c r="H108" s="345"/>
      <c r="I108" s="200"/>
      <c r="J108" s="321"/>
      <c r="K108" s="322"/>
      <c r="L108" s="354"/>
      <c r="M108" s="227"/>
      <c r="N108" s="215"/>
      <c r="O108" s="215"/>
      <c r="P108" s="228"/>
      <c r="Q108" s="228"/>
      <c r="R108" s="228"/>
      <c r="S108" s="228"/>
      <c r="T108" s="228"/>
      <c r="U108" s="228"/>
    </row>
    <row r="109" s="232" customFormat="1" ht="12.4" customHeight="1">
      <c r="A109" s="296"/>
      <c r="B109" s="318"/>
      <c r="C109" s="313"/>
      <c r="D109" s="302"/>
      <c r="E109" s="356">
        <v>3.4</v>
      </c>
      <c r="F109" s="334">
        <f>E108*E109</f>
        <v>516.8</v>
      </c>
      <c r="G109" s="345"/>
      <c r="H109" s="345"/>
      <c r="I109" s="200"/>
      <c r="J109" s="321"/>
      <c r="K109" s="322"/>
      <c r="L109" s="354"/>
      <c r="M109" s="227"/>
      <c r="N109" s="215"/>
      <c r="O109" s="215"/>
      <c r="P109" s="228"/>
      <c r="Q109" s="228"/>
      <c r="R109" s="228"/>
      <c r="S109" s="228"/>
      <c r="T109" s="228"/>
      <c r="U109" s="228"/>
    </row>
    <row r="110" s="335" customFormat="1" ht="12.4" customHeight="1">
      <c r="A110" s="296"/>
      <c r="B110" s="318"/>
      <c r="C110" s="313"/>
      <c r="D110" s="302"/>
      <c r="E110" s="342"/>
      <c r="F110" s="357">
        <f>F109</f>
        <v>516.8</v>
      </c>
      <c r="G110" s="345"/>
      <c r="H110" s="345"/>
      <c r="I110" s="200"/>
      <c r="J110" s="321"/>
      <c r="K110" s="322"/>
      <c r="L110" s="354"/>
      <c r="M110" s="227"/>
      <c r="N110" s="215"/>
      <c r="O110" s="215"/>
      <c r="P110" s="228"/>
      <c r="Q110" s="228"/>
      <c r="R110" s="228"/>
      <c r="S110" s="228"/>
      <c r="T110" s="228"/>
      <c r="U110" s="228"/>
    </row>
    <row r="111" s="186" customFormat="1" ht="12.4" customHeight="1">
      <c r="A111" s="296"/>
      <c r="B111" s="318"/>
      <c r="C111" s="313"/>
      <c r="D111" s="302"/>
      <c r="E111" s="302"/>
      <c r="F111" s="358"/>
      <c r="G111" s="345"/>
      <c r="H111" s="345"/>
      <c r="I111" s="200"/>
      <c r="J111" s="321"/>
      <c r="K111" s="322"/>
      <c r="L111" s="354"/>
      <c r="M111" s="227"/>
      <c r="N111" s="215"/>
      <c r="O111" s="215"/>
      <c r="P111" s="228"/>
      <c r="Q111" s="228"/>
      <c r="R111" s="228"/>
      <c r="S111" s="228"/>
      <c r="T111" s="228"/>
      <c r="U111" s="228"/>
    </row>
    <row r="112" s="191" customFormat="1" ht="12.4" customHeight="1">
      <c r="A112" s="296"/>
      <c r="B112" s="318"/>
      <c r="C112" s="313"/>
      <c r="D112" s="302"/>
      <c r="E112" s="302"/>
      <c r="F112" s="319"/>
      <c r="G112" s="345"/>
      <c r="H112" s="345"/>
      <c r="I112" s="200"/>
      <c r="J112" s="321"/>
      <c r="K112" s="322"/>
      <c r="L112" s="354"/>
      <c r="M112" s="227"/>
      <c r="N112" s="215"/>
      <c r="O112" s="215"/>
      <c r="P112" s="228"/>
      <c r="Q112" s="228"/>
      <c r="R112" s="228"/>
      <c r="S112" s="228"/>
      <c r="T112" s="228"/>
      <c r="U112" s="228"/>
    </row>
    <row r="113" s="191" customFormat="1" ht="12.4" customHeight="1">
      <c r="A113" s="296"/>
      <c r="B113" s="318"/>
      <c r="C113" s="313"/>
      <c r="D113" s="329"/>
      <c r="E113" s="329">
        <v>1.9</v>
      </c>
      <c r="F113" s="330"/>
      <c r="G113" s="345"/>
      <c r="H113" s="345"/>
      <c r="I113" s="200"/>
      <c r="J113" s="321"/>
      <c r="K113" s="322"/>
      <c r="L113" s="354"/>
      <c r="M113" s="227"/>
      <c r="N113" s="215"/>
      <c r="O113" s="215"/>
      <c r="P113" s="228"/>
      <c r="Q113" s="228"/>
      <c r="R113" s="228"/>
      <c r="S113" s="228"/>
      <c r="T113" s="228"/>
      <c r="U113" s="228"/>
    </row>
    <row r="114" s="232" customFormat="1" ht="12.4" customHeight="1">
      <c r="A114" s="296"/>
      <c r="B114" s="318"/>
      <c r="C114" s="313"/>
      <c r="D114" s="329">
        <v>48</v>
      </c>
      <c r="E114" s="359">
        <v>3</v>
      </c>
      <c r="F114" s="360">
        <f>(E113*E114)*D114</f>
        <v>273.6</v>
      </c>
      <c r="G114" s="345"/>
      <c r="H114" s="345"/>
      <c r="I114" s="200"/>
      <c r="J114" s="321"/>
      <c r="K114" s="322"/>
      <c r="L114" s="354"/>
      <c r="M114" s="227"/>
      <c r="N114" s="215"/>
      <c r="O114" s="215"/>
      <c r="P114" s="228"/>
      <c r="Q114" s="228"/>
      <c r="R114" s="228"/>
      <c r="S114" s="228"/>
      <c r="T114" s="228"/>
      <c r="U114" s="228"/>
    </row>
    <row r="115" s="335" customFormat="1" ht="12.4" customHeight="1">
      <c r="A115" s="296"/>
      <c r="B115" s="318"/>
      <c r="C115" s="313"/>
      <c r="D115" s="302"/>
      <c r="E115" s="342"/>
      <c r="F115" s="361">
        <f>F114</f>
        <v>273.6</v>
      </c>
      <c r="G115" s="345"/>
      <c r="H115" s="345"/>
      <c r="I115" s="200"/>
      <c r="J115" s="321"/>
      <c r="K115" s="322"/>
      <c r="L115" s="354"/>
      <c r="M115" s="227"/>
      <c r="N115" s="215"/>
      <c r="O115" s="215"/>
      <c r="P115" s="228"/>
      <c r="Q115" s="228"/>
      <c r="R115" s="228"/>
      <c r="S115" s="228"/>
      <c r="T115" s="228"/>
      <c r="U115" s="228"/>
    </row>
    <row r="116" s="186" customFormat="1" ht="12.4" customHeight="1">
      <c r="A116" s="296"/>
      <c r="B116" s="318"/>
      <c r="C116" s="313"/>
      <c r="D116" s="302"/>
      <c r="E116" s="302"/>
      <c r="F116" s="358"/>
      <c r="G116" s="345"/>
      <c r="H116" s="345"/>
      <c r="I116" s="200"/>
      <c r="J116" s="321"/>
      <c r="K116" s="322"/>
      <c r="L116" s="354"/>
      <c r="M116" s="227"/>
      <c r="N116" s="215"/>
      <c r="O116" s="215"/>
      <c r="P116" s="228"/>
      <c r="Q116" s="228"/>
      <c r="R116" s="228"/>
      <c r="S116" s="228"/>
      <c r="T116" s="228"/>
      <c r="U116" s="228"/>
    </row>
    <row r="117" s="232" customFormat="1" ht="12.4" customHeight="1">
      <c r="A117" s="296"/>
      <c r="B117" s="318"/>
      <c r="C117" t="s" s="328">
        <v>105</v>
      </c>
      <c r="D117" s="302"/>
      <c r="E117" s="302"/>
      <c r="F117" s="362">
        <f>F110-F115</f>
        <v>243.2</v>
      </c>
      <c r="G117" s="345"/>
      <c r="H117" s="345"/>
      <c r="I117" s="200"/>
      <c r="J117" s="321"/>
      <c r="K117" s="322"/>
      <c r="L117" s="354"/>
      <c r="M117" s="227"/>
      <c r="N117" s="215"/>
      <c r="O117" s="215"/>
      <c r="P117" s="228"/>
      <c r="Q117" s="228"/>
      <c r="R117" s="228"/>
      <c r="S117" s="228"/>
      <c r="T117" s="228"/>
      <c r="U117" s="228"/>
    </row>
    <row r="118" s="186" customFormat="1" ht="12.4" customHeight="1">
      <c r="A118" s="296"/>
      <c r="B118" s="318"/>
      <c r="C118" s="313"/>
      <c r="D118" s="302"/>
      <c r="E118" s="302"/>
      <c r="F118" s="358"/>
      <c r="G118" s="345"/>
      <c r="H118" s="345"/>
      <c r="I118" s="200"/>
      <c r="J118" s="321"/>
      <c r="K118" s="322"/>
      <c r="L118" s="354"/>
      <c r="M118" s="227"/>
      <c r="N118" s="215"/>
      <c r="O118" s="215"/>
      <c r="P118" s="228"/>
      <c r="Q118" s="228"/>
      <c r="R118" s="228"/>
      <c r="S118" s="228"/>
      <c r="T118" s="228"/>
      <c r="U118" s="228"/>
    </row>
    <row r="119" s="191" customFormat="1" ht="12.4" customHeight="1">
      <c r="A119" s="296"/>
      <c r="B119" s="318"/>
      <c r="C119" s="313"/>
      <c r="D119" s="302"/>
      <c r="E119" s="302"/>
      <c r="F119" s="319"/>
      <c r="G119" s="345"/>
      <c r="H119" s="345"/>
      <c r="I119" s="200"/>
      <c r="J119" s="321"/>
      <c r="K119" s="322"/>
      <c r="L119" s="354"/>
      <c r="M119" s="227"/>
      <c r="N119" s="215"/>
      <c r="O119" s="215"/>
      <c r="P119" s="228"/>
      <c r="Q119" s="228"/>
      <c r="R119" s="228"/>
      <c r="S119" s="228"/>
      <c r="T119" s="228"/>
      <c r="U119" s="228"/>
    </row>
    <row r="120" s="191" customFormat="1" ht="12.4" customHeight="1">
      <c r="A120" s="296"/>
      <c r="B120" s="318"/>
      <c r="C120" s="313"/>
      <c r="D120" s="302"/>
      <c r="E120" s="302"/>
      <c r="F120" s="319"/>
      <c r="G120" s="345"/>
      <c r="H120" s="345"/>
      <c r="I120" s="200"/>
      <c r="J120" s="321"/>
      <c r="K120" s="322"/>
      <c r="L120" s="354"/>
      <c r="M120" s="227"/>
      <c r="N120" s="215"/>
      <c r="O120" s="215"/>
      <c r="P120" s="228"/>
      <c r="Q120" s="228"/>
      <c r="R120" s="228"/>
      <c r="S120" s="228"/>
      <c r="T120" s="228"/>
      <c r="U120" s="228"/>
    </row>
    <row r="121" s="191" customFormat="1" ht="12.4" customHeight="1">
      <c r="A121" s="296"/>
      <c r="B121" s="318"/>
      <c r="C121" s="313"/>
      <c r="D121" s="302"/>
      <c r="E121" s="302"/>
      <c r="F121" s="319"/>
      <c r="G121" s="345"/>
      <c r="H121" s="345"/>
      <c r="I121" s="200"/>
      <c r="J121" s="321"/>
      <c r="K121" s="322"/>
      <c r="L121" s="354"/>
      <c r="M121" s="227"/>
      <c r="N121" s="215"/>
      <c r="O121" s="215"/>
      <c r="P121" s="228"/>
      <c r="Q121" s="228"/>
      <c r="R121" s="228"/>
      <c r="S121" s="228"/>
      <c r="T121" s="228"/>
      <c r="U121" s="228"/>
    </row>
    <row r="122" s="191" customFormat="1" ht="12.4" customHeight="1">
      <c r="A122" s="296"/>
      <c r="B122" s="318"/>
      <c r="C122" t="s" s="328">
        <v>148</v>
      </c>
      <c r="D122" s="302"/>
      <c r="E122" s="302">
        <f>L138</f>
        <v>152</v>
      </c>
      <c r="F122" s="319"/>
      <c r="G122" s="345"/>
      <c r="H122" s="345"/>
      <c r="I122" s="200"/>
      <c r="J122" s="321"/>
      <c r="K122" s="322"/>
      <c r="L122" s="354"/>
      <c r="M122" s="227"/>
      <c r="N122" s="215"/>
      <c r="O122" s="215"/>
      <c r="P122" s="228"/>
      <c r="Q122" s="228"/>
      <c r="R122" s="228"/>
      <c r="S122" s="228"/>
      <c r="T122" s="228"/>
      <c r="U122" s="228"/>
    </row>
    <row r="123" s="232" customFormat="1" ht="12.4" customHeight="1">
      <c r="A123" s="296"/>
      <c r="B123" s="318"/>
      <c r="C123" s="313"/>
      <c r="D123" s="302"/>
      <c r="E123" s="341">
        <v>0.8</v>
      </c>
      <c r="F123" s="362">
        <f>E122*E123</f>
        <v>121.6</v>
      </c>
      <c r="G123" s="345"/>
      <c r="H123" s="345"/>
      <c r="I123" s="200"/>
      <c r="J123" s="321"/>
      <c r="K123" s="322"/>
      <c r="L123" s="354"/>
      <c r="M123" s="227"/>
      <c r="N123" s="215"/>
      <c r="O123" s="215"/>
      <c r="P123" s="228"/>
      <c r="Q123" s="228"/>
      <c r="R123" s="228"/>
      <c r="S123" s="228"/>
      <c r="T123" s="228"/>
      <c r="U123" s="228"/>
    </row>
    <row r="124" s="186" customFormat="1" ht="12.4" customHeight="1">
      <c r="A124" s="296"/>
      <c r="B124" s="318"/>
      <c r="C124" s="313"/>
      <c r="D124" s="302"/>
      <c r="E124" s="342"/>
      <c r="F124" s="358"/>
      <c r="G124" s="345"/>
      <c r="H124" s="345"/>
      <c r="I124" s="200"/>
      <c r="J124" s="321"/>
      <c r="K124" s="322"/>
      <c r="L124" s="354"/>
      <c r="M124" s="227"/>
      <c r="N124" s="215"/>
      <c r="O124" s="215"/>
      <c r="P124" s="228"/>
      <c r="Q124" s="228"/>
      <c r="R124" s="228"/>
      <c r="S124" s="228"/>
      <c r="T124" s="228"/>
      <c r="U124" s="228"/>
    </row>
    <row r="125" s="191" customFormat="1" ht="12.4" customHeight="1">
      <c r="A125" s="296"/>
      <c r="B125" s="318"/>
      <c r="C125" s="313"/>
      <c r="D125" s="302"/>
      <c r="E125" s="302"/>
      <c r="F125" s="319"/>
      <c r="G125" s="345"/>
      <c r="H125" s="345"/>
      <c r="I125" s="200"/>
      <c r="J125" s="321"/>
      <c r="K125" s="322"/>
      <c r="L125" s="354"/>
      <c r="M125" s="227"/>
      <c r="N125" s="215"/>
      <c r="O125" s="215"/>
      <c r="P125" s="228"/>
      <c r="Q125" s="228"/>
      <c r="R125" s="228"/>
      <c r="S125" s="228"/>
      <c r="T125" s="228"/>
      <c r="U125" s="228"/>
    </row>
    <row r="126" s="191" customFormat="1" ht="12.4" customHeight="1">
      <c r="A126" s="296"/>
      <c r="B126" s="318"/>
      <c r="C126" s="313"/>
      <c r="D126" s="302"/>
      <c r="E126" s="302"/>
      <c r="F126" s="319">
        <f>F106</f>
        <v>243.2</v>
      </c>
      <c r="G126" s="345"/>
      <c r="H126" s="345"/>
      <c r="I126" s="200"/>
      <c r="J126" s="321"/>
      <c r="K126" s="322"/>
      <c r="L126" s="354"/>
      <c r="M126" s="227"/>
      <c r="N126" s="215"/>
      <c r="O126" s="215"/>
      <c r="P126" s="228"/>
      <c r="Q126" s="228"/>
      <c r="R126" s="228"/>
      <c r="S126" s="228"/>
      <c r="T126" s="228"/>
      <c r="U126" s="228"/>
    </row>
    <row r="127" s="191" customFormat="1" ht="12.4" customHeight="1">
      <c r="A127" s="296"/>
      <c r="B127" s="318"/>
      <c r="C127" s="313"/>
      <c r="D127" s="302"/>
      <c r="E127" s="302"/>
      <c r="F127" s="319">
        <f>F117</f>
        <v>243.2</v>
      </c>
      <c r="G127" s="345"/>
      <c r="H127" s="345"/>
      <c r="I127" s="200"/>
      <c r="J127" s="321"/>
      <c r="K127" s="322"/>
      <c r="L127" s="354"/>
      <c r="M127" s="227"/>
      <c r="N127" s="215"/>
      <c r="O127" s="215"/>
      <c r="P127" s="228"/>
      <c r="Q127" s="228"/>
      <c r="R127" s="228"/>
      <c r="S127" s="228"/>
      <c r="T127" s="228"/>
      <c r="U127" s="228"/>
    </row>
    <row r="128" s="232" customFormat="1" ht="12.4" customHeight="1">
      <c r="A128" s="296"/>
      <c r="B128" s="318"/>
      <c r="C128" s="313"/>
      <c r="D128" s="302"/>
      <c r="E128" s="302"/>
      <c r="F128" s="334">
        <f>F123</f>
        <v>121.6</v>
      </c>
      <c r="G128" s="345"/>
      <c r="H128" s="345"/>
      <c r="I128" s="200"/>
      <c r="J128" s="321"/>
      <c r="K128" s="322"/>
      <c r="L128" s="354"/>
      <c r="M128" s="227"/>
      <c r="N128" s="215"/>
      <c r="O128" s="215"/>
      <c r="P128" s="228"/>
      <c r="Q128" s="228"/>
      <c r="R128" s="228"/>
      <c r="S128" s="228"/>
      <c r="T128" s="228"/>
      <c r="U128" s="228"/>
    </row>
    <row r="129" s="186" customFormat="1" ht="12.4" customHeight="1">
      <c r="A129" s="296"/>
      <c r="B129" s="318"/>
      <c r="C129" s="313"/>
      <c r="D129" s="302"/>
      <c r="E129" s="302"/>
      <c r="F129" s="337"/>
      <c r="G129" s="345"/>
      <c r="H129" s="345"/>
      <c r="I129" s="200"/>
      <c r="J129" s="321"/>
      <c r="K129" s="322"/>
      <c r="L129" s="354"/>
      <c r="M129" s="227"/>
      <c r="N129" s="215"/>
      <c r="O129" s="215"/>
      <c r="P129" s="228"/>
      <c r="Q129" s="228"/>
      <c r="R129" s="228"/>
      <c r="S129" s="228"/>
      <c r="T129" s="228"/>
      <c r="U129" s="228"/>
    </row>
    <row r="130" s="191" customFormat="1" ht="12.4" customHeight="1">
      <c r="A130" s="296"/>
      <c r="B130" s="318"/>
      <c r="C130" s="313"/>
      <c r="D130" s="302"/>
      <c r="E130" s="302"/>
      <c r="F130" s="319">
        <f>F126+F127+F128</f>
        <v>608</v>
      </c>
      <c r="G130" t="s" s="299">
        <v>106</v>
      </c>
      <c r="H130" s="345"/>
      <c r="I130" s="200"/>
      <c r="J130" s="321"/>
      <c r="K130" s="322"/>
      <c r="L130" t="s" s="281">
        <v>149</v>
      </c>
      <c r="M130" s="227"/>
      <c r="N130" s="215"/>
      <c r="O130" s="215"/>
      <c r="P130" s="228"/>
      <c r="Q130" s="228"/>
      <c r="R130" s="228"/>
      <c r="S130" s="228"/>
      <c r="T130" s="228"/>
      <c r="U130" s="228"/>
    </row>
    <row r="131" s="191" customFormat="1" ht="12.4" customHeight="1">
      <c r="A131" s="296"/>
      <c r="B131" s="318"/>
      <c r="C131" s="313"/>
      <c r="D131" s="302"/>
      <c r="E131" s="302"/>
      <c r="F131" s="319"/>
      <c r="G131" s="345"/>
      <c r="H131" s="345"/>
      <c r="I131" s="200">
        <v>280</v>
      </c>
      <c r="J131" s="321">
        <f>I131*F130</f>
        <v>170240</v>
      </c>
      <c r="K131" s="322"/>
      <c r="L131" t="s" s="281">
        <v>108</v>
      </c>
      <c r="M131" s="227"/>
      <c r="N131" s="215"/>
      <c r="O131" s="215"/>
      <c r="P131" s="228"/>
      <c r="Q131" s="228"/>
      <c r="R131" s="228"/>
      <c r="S131" s="228"/>
      <c r="T131" s="228"/>
      <c r="U131" s="228"/>
    </row>
    <row r="132" s="191" customFormat="1" ht="12.4" customHeight="1">
      <c r="A132" s="296"/>
      <c r="B132" s="318"/>
      <c r="C132" s="313"/>
      <c r="D132" s="302"/>
      <c r="E132" s="302"/>
      <c r="F132" s="319"/>
      <c r="G132" s="345"/>
      <c r="H132" s="345"/>
      <c r="I132" s="200"/>
      <c r="J132" s="321"/>
      <c r="K132" s="322"/>
      <c r="L132" s="354"/>
      <c r="M132" s="227"/>
      <c r="N132" s="215"/>
      <c r="O132" s="215"/>
      <c r="P132" s="228"/>
      <c r="Q132" s="228"/>
      <c r="R132" s="228"/>
      <c r="S132" s="228"/>
      <c r="T132" s="228"/>
      <c r="U132" s="228"/>
    </row>
    <row r="133" s="191" customFormat="1" ht="12.4" customHeight="1">
      <c r="A133" s="296"/>
      <c r="B133" s="318"/>
      <c r="C133" s="313"/>
      <c r="D133" s="302"/>
      <c r="E133" s="302"/>
      <c r="F133" s="319"/>
      <c r="G133" s="345"/>
      <c r="H133" s="345"/>
      <c r="I133" s="200"/>
      <c r="J133" s="321"/>
      <c r="K133" s="322"/>
      <c r="L133" t="s" s="363">
        <v>150</v>
      </c>
      <c r="M133" s="227"/>
      <c r="N133" s="215"/>
      <c r="O133" s="215"/>
      <c r="P133" s="228"/>
      <c r="Q133" s="228"/>
      <c r="R133" s="228"/>
      <c r="S133" s="228"/>
      <c r="T133" s="228"/>
      <c r="U133" s="228"/>
    </row>
    <row r="134" s="191" customFormat="1" ht="12.4" customHeight="1">
      <c r="A134" s="296"/>
      <c r="B134" s="318"/>
      <c r="C134" s="313"/>
      <c r="D134" s="302"/>
      <c r="E134" s="302"/>
      <c r="F134" s="319"/>
      <c r="G134" s="345"/>
      <c r="H134" s="345"/>
      <c r="I134" s="200"/>
      <c r="J134" s="321"/>
      <c r="K134" s="322"/>
      <c r="L134" s="364"/>
      <c r="M134" s="227"/>
      <c r="N134" s="215"/>
      <c r="O134" s="215"/>
      <c r="P134" s="228"/>
      <c r="Q134" s="228"/>
      <c r="R134" s="228"/>
      <c r="S134" s="228"/>
      <c r="T134" s="228"/>
      <c r="U134" s="228"/>
    </row>
    <row r="135" s="191" customFormat="1" ht="12.4" customHeight="1">
      <c r="A135" s="296"/>
      <c r="B135" s="318"/>
      <c r="C135" s="313"/>
      <c r="D135" s="302"/>
      <c r="E135" s="302"/>
      <c r="F135" s="319"/>
      <c r="G135" s="345"/>
      <c r="H135" s="345"/>
      <c r="I135" s="200"/>
      <c r="J135" s="321"/>
      <c r="K135" s="322"/>
      <c r="L135" s="364">
        <v>76</v>
      </c>
      <c r="M135" s="227"/>
      <c r="N135" s="215"/>
      <c r="O135" s="215"/>
      <c r="P135" s="228"/>
      <c r="Q135" s="228"/>
      <c r="R135" s="228"/>
      <c r="S135" s="228"/>
      <c r="T135" s="228"/>
      <c r="U135" s="228"/>
    </row>
    <row r="136" s="191" customFormat="1" ht="12.4" customHeight="1">
      <c r="A136" s="296"/>
      <c r="B136" s="318"/>
      <c r="C136" s="313"/>
      <c r="D136" s="302"/>
      <c r="E136" s="302"/>
      <c r="F136" s="319"/>
      <c r="G136" s="345"/>
      <c r="H136" s="345"/>
      <c r="I136" s="200"/>
      <c r="J136" s="321"/>
      <c r="K136" s="322"/>
      <c r="L136" s="364">
        <v>76</v>
      </c>
      <c r="M136" s="227"/>
      <c r="N136" s="215"/>
      <c r="O136" s="215"/>
      <c r="P136" s="228"/>
      <c r="Q136" s="228"/>
      <c r="R136" s="228"/>
      <c r="S136" s="228"/>
      <c r="T136" s="228"/>
      <c r="U136" s="228"/>
    </row>
    <row r="137" s="191" customFormat="1" ht="12.4" customHeight="1">
      <c r="A137" s="296"/>
      <c r="B137" s="318"/>
      <c r="C137" s="313"/>
      <c r="D137" s="302"/>
      <c r="E137" s="302"/>
      <c r="F137" s="319"/>
      <c r="G137" s="345"/>
      <c r="H137" s="345"/>
      <c r="I137" s="200"/>
      <c r="J137" s="321"/>
      <c r="K137" s="322"/>
      <c r="L137" s="365"/>
      <c r="M137" s="227"/>
      <c r="N137" s="215"/>
      <c r="O137" s="215"/>
      <c r="P137" s="228"/>
      <c r="Q137" s="228"/>
      <c r="R137" s="228"/>
      <c r="S137" s="228"/>
      <c r="T137" s="228"/>
      <c r="U137" s="228"/>
    </row>
    <row r="138" s="191" customFormat="1" ht="12.4" customHeight="1">
      <c r="A138" s="296"/>
      <c r="B138" s="318"/>
      <c r="C138" s="313"/>
      <c r="D138" s="302"/>
      <c r="E138" s="302"/>
      <c r="F138" s="319"/>
      <c r="G138" s="345"/>
      <c r="H138" s="345"/>
      <c r="I138" s="200"/>
      <c r="J138" s="321"/>
      <c r="K138" s="322"/>
      <c r="L138" s="366">
        <f>SUM(L134:L137)</f>
        <v>152</v>
      </c>
      <c r="M138" s="227"/>
      <c r="N138" s="215"/>
      <c r="O138" s="215"/>
      <c r="P138" s="228"/>
      <c r="Q138" s="228"/>
      <c r="R138" s="228"/>
      <c r="S138" s="228"/>
      <c r="T138" s="228"/>
      <c r="U138" s="228"/>
    </row>
    <row r="139" s="191" customFormat="1" ht="12.4" customHeight="1">
      <c r="A139" s="296"/>
      <c r="B139" s="318"/>
      <c r="C139" s="313"/>
      <c r="D139" s="302"/>
      <c r="E139" s="302"/>
      <c r="F139" s="319"/>
      <c r="G139" s="345"/>
      <c r="H139" s="345"/>
      <c r="I139" s="200"/>
      <c r="J139" s="321"/>
      <c r="K139" s="322"/>
      <c r="L139" s="295"/>
      <c r="M139" s="227"/>
      <c r="N139" s="215"/>
      <c r="O139" s="215"/>
      <c r="P139" s="228"/>
      <c r="Q139" s="228"/>
      <c r="R139" s="228"/>
      <c r="S139" s="228"/>
      <c r="T139" s="228"/>
      <c r="U139" s="228"/>
    </row>
    <row r="140" s="191" customFormat="1" ht="12.4" customHeight="1">
      <c r="A140" s="296">
        <v>2.6</v>
      </c>
      <c r="B140" s="318"/>
      <c r="C140" t="s" s="261">
        <v>151</v>
      </c>
      <c r="D140" s="302"/>
      <c r="E140" s="302"/>
      <c r="F140" s="319"/>
      <c r="G140" s="345"/>
      <c r="H140" s="345"/>
      <c r="I140" s="200"/>
      <c r="J140" s="321"/>
      <c r="K140" s="322"/>
      <c r="L140" s="354"/>
      <c r="M140" s="227"/>
      <c r="N140" s="215"/>
      <c r="O140" s="215"/>
      <c r="P140" s="228"/>
      <c r="Q140" s="228"/>
      <c r="R140" s="228"/>
      <c r="S140" s="228"/>
      <c r="T140" s="228"/>
      <c r="U140" s="228"/>
    </row>
    <row r="141" s="191" customFormat="1" ht="12.4" customHeight="1">
      <c r="A141" s="296"/>
      <c r="B141" s="318"/>
      <c r="C141" s="367"/>
      <c r="D141" s="302"/>
      <c r="E141" s="302"/>
      <c r="F141" s="319"/>
      <c r="G141" s="345"/>
      <c r="H141" s="345"/>
      <c r="I141" s="200"/>
      <c r="J141" s="321"/>
      <c r="K141" s="322"/>
      <c r="L141" s="354"/>
      <c r="M141" s="227"/>
      <c r="N141" s="215"/>
      <c r="O141" s="215"/>
      <c r="P141" s="228"/>
      <c r="Q141" s="228"/>
      <c r="R141" s="228"/>
      <c r="S141" s="228"/>
      <c r="T141" s="228"/>
      <c r="U141" s="228"/>
    </row>
    <row r="142" s="191" customFormat="1" ht="12.4" customHeight="1">
      <c r="A142" t="s" s="315">
        <v>152</v>
      </c>
      <c r="B142" s="318"/>
      <c r="C142" t="s" s="261">
        <v>153</v>
      </c>
      <c r="D142" s="302"/>
      <c r="E142" s="302"/>
      <c r="F142" s="319"/>
      <c r="G142" s="345"/>
      <c r="H142" s="345"/>
      <c r="I142" s="200"/>
      <c r="J142" s="321"/>
      <c r="K142" s="322"/>
      <c r="L142" s="354"/>
      <c r="M142" s="227"/>
      <c r="N142" s="215"/>
      <c r="O142" s="215"/>
      <c r="P142" s="228"/>
      <c r="Q142" s="228"/>
      <c r="R142" s="228"/>
      <c r="S142" s="228"/>
      <c r="T142" s="228"/>
      <c r="U142" s="228"/>
    </row>
    <row r="143" s="191" customFormat="1" ht="12.4" customHeight="1">
      <c r="A143" s="296"/>
      <c r="B143" s="318"/>
      <c r="C143" s="368"/>
      <c r="D143" s="302"/>
      <c r="E143" s="302"/>
      <c r="F143" s="319"/>
      <c r="G143" s="345"/>
      <c r="H143" s="345"/>
      <c r="I143" s="200"/>
      <c r="J143" s="321"/>
      <c r="K143" s="322"/>
      <c r="L143" s="354"/>
      <c r="M143" s="227"/>
      <c r="N143" s="215"/>
      <c r="O143" s="215"/>
      <c r="P143" s="228"/>
      <c r="Q143" s="228"/>
      <c r="R143" s="228"/>
      <c r="S143" s="228"/>
      <c r="T143" s="228"/>
      <c r="U143" s="228"/>
    </row>
    <row r="144" s="191" customFormat="1" ht="13.65" customHeight="1">
      <c r="A144" s="296"/>
      <c r="B144" s="318"/>
      <c r="C144" t="s" s="369">
        <v>154</v>
      </c>
      <c r="D144" s="302">
        <v>96</v>
      </c>
      <c r="E144" s="302">
        <v>3</v>
      </c>
      <c r="F144" s="319"/>
      <c r="G144" s="345"/>
      <c r="H144" s="345"/>
      <c r="I144" s="200"/>
      <c r="J144" s="321"/>
      <c r="K144" s="322"/>
      <c r="L144" s="354"/>
      <c r="M144" s="227"/>
      <c r="N144" s="215"/>
      <c r="O144" s="215"/>
      <c r="P144" s="228"/>
      <c r="Q144" s="228"/>
      <c r="R144" s="228"/>
      <c r="S144" s="228"/>
      <c r="T144" s="228"/>
      <c r="U144" s="228"/>
    </row>
    <row r="145" s="232" customFormat="1" ht="24.65" customHeight="1">
      <c r="A145" s="296"/>
      <c r="B145" s="318"/>
      <c r="C145" t="s" s="369">
        <v>155</v>
      </c>
      <c r="D145" s="302"/>
      <c r="E145" s="341">
        <v>1.4</v>
      </c>
      <c r="F145" s="319"/>
      <c r="G145" s="304"/>
      <c r="H145" s="345"/>
      <c r="I145" s="200"/>
      <c r="J145" s="321"/>
      <c r="K145" s="322"/>
      <c r="L145" s="354"/>
      <c r="M145" s="227"/>
      <c r="N145" s="215"/>
      <c r="O145" s="215"/>
      <c r="P145" s="228"/>
      <c r="Q145" s="228"/>
      <c r="R145" s="228"/>
      <c r="S145" s="228"/>
      <c r="T145" s="228"/>
      <c r="U145" s="228"/>
    </row>
    <row r="146" s="186" customFormat="1" ht="12.4" customHeight="1">
      <c r="A146" s="296"/>
      <c r="B146" s="318"/>
      <c r="C146" s="368"/>
      <c r="D146" s="302"/>
      <c r="E146" s="342"/>
      <c r="F146" s="319">
        <f>(E144*E145)*D144</f>
        <v>403.2</v>
      </c>
      <c r="G146" t="s" s="299">
        <v>106</v>
      </c>
      <c r="H146" s="345"/>
      <c r="I146" s="200">
        <f>'TPI and Location Factor '!D7</f>
        <v>316.506</v>
      </c>
      <c r="J146" s="321">
        <f>I146*F146</f>
        <v>127615.2192</v>
      </c>
      <c r="K146" s="322"/>
      <c r="L146" t="s" s="281">
        <v>140</v>
      </c>
      <c r="M146" s="227"/>
      <c r="N146" s="215"/>
      <c r="O146" s="215"/>
      <c r="P146" s="228"/>
      <c r="Q146" s="228"/>
      <c r="R146" s="228"/>
      <c r="S146" s="228"/>
      <c r="T146" s="228"/>
      <c r="U146" s="228"/>
    </row>
    <row r="147" s="191" customFormat="1" ht="12.4" customHeight="1">
      <c r="A147" s="296"/>
      <c r="B147" s="318"/>
      <c r="C147" s="368"/>
      <c r="D147" s="302"/>
      <c r="E147" s="302"/>
      <c r="F147" s="319"/>
      <c r="G147" s="345"/>
      <c r="H147" s="345"/>
      <c r="I147" s="200"/>
      <c r="J147" s="321"/>
      <c r="K147" s="322"/>
      <c r="L147" s="354"/>
      <c r="M147" s="227"/>
      <c r="N147" s="215"/>
      <c r="O147" s="215"/>
      <c r="P147" s="228"/>
      <c r="Q147" s="228"/>
      <c r="R147" s="228"/>
      <c r="S147" s="228"/>
      <c r="T147" s="228"/>
      <c r="U147" s="228"/>
    </row>
    <row r="148" s="191" customFormat="1" ht="35.65" customHeight="1">
      <c r="A148" s="296"/>
      <c r="B148" s="318"/>
      <c r="C148" t="s" s="369">
        <v>156</v>
      </c>
      <c r="D148" s="302">
        <v>64</v>
      </c>
      <c r="E148" s="302">
        <v>0.5</v>
      </c>
      <c r="F148" s="319"/>
      <c r="G148" s="345"/>
      <c r="H148" s="345"/>
      <c r="I148" s="200"/>
      <c r="J148" s="321"/>
      <c r="K148" s="322"/>
      <c r="L148" s="354"/>
      <c r="M148" s="227"/>
      <c r="N148" s="215"/>
      <c r="O148" s="215"/>
      <c r="P148" s="228"/>
      <c r="Q148" s="228"/>
      <c r="R148" s="228"/>
      <c r="S148" s="228"/>
      <c r="T148" s="228"/>
      <c r="U148" s="228"/>
    </row>
    <row r="149" s="232" customFormat="1" ht="12.4" customHeight="1">
      <c r="A149" s="296"/>
      <c r="B149" s="318"/>
      <c r="C149" s="368"/>
      <c r="D149" s="370"/>
      <c r="E149" s="371">
        <v>1.4</v>
      </c>
      <c r="F149" s="372"/>
      <c r="G149" s="345"/>
      <c r="H149" s="345"/>
      <c r="I149" s="200"/>
      <c r="J149" s="321"/>
      <c r="K149" s="322"/>
      <c r="L149" s="354"/>
      <c r="M149" s="227"/>
      <c r="N149" s="215"/>
      <c r="O149" s="215"/>
      <c r="P149" s="228"/>
      <c r="Q149" s="228"/>
      <c r="R149" s="228"/>
      <c r="S149" s="228"/>
      <c r="T149" s="228"/>
      <c r="U149" s="228"/>
    </row>
    <row r="150" s="186" customFormat="1" ht="12.4" customHeight="1">
      <c r="A150" s="296"/>
      <c r="B150" s="318"/>
      <c r="C150" s="368"/>
      <c r="D150" s="302"/>
      <c r="E150" s="342"/>
      <c r="F150" s="319">
        <f>(E148*E149)*D148</f>
        <v>44.8</v>
      </c>
      <c r="G150" t="s" s="299">
        <v>106</v>
      </c>
      <c r="H150" s="345"/>
      <c r="I150" s="200"/>
      <c r="J150" s="321"/>
      <c r="K150" s="322"/>
      <c r="L150" s="354"/>
      <c r="M150" s="227"/>
      <c r="N150" s="215"/>
      <c r="O150" s="215"/>
      <c r="P150" s="228"/>
      <c r="Q150" s="228"/>
      <c r="R150" s="228"/>
      <c r="S150" s="228"/>
      <c r="T150" s="228"/>
      <c r="U150" s="228"/>
    </row>
    <row r="151" s="191" customFormat="1" ht="12.4" customHeight="1">
      <c r="A151" s="296"/>
      <c r="B151" s="318"/>
      <c r="C151" s="368"/>
      <c r="D151" s="302"/>
      <c r="E151" s="302"/>
      <c r="F151" s="319"/>
      <c r="G151" s="345"/>
      <c r="H151" s="345"/>
      <c r="I151" s="200">
        <f>'TPI and Location Factor '!D8</f>
        <v>316.506</v>
      </c>
      <c r="J151" s="321">
        <f>I151*F150</f>
        <v>14179.4688</v>
      </c>
      <c r="K151" s="322"/>
      <c r="L151" t="s" s="281">
        <v>140</v>
      </c>
      <c r="M151" s="227"/>
      <c r="N151" s="215"/>
      <c r="O151" s="215"/>
      <c r="P151" s="228"/>
      <c r="Q151" s="228"/>
      <c r="R151" s="228"/>
      <c r="S151" s="228"/>
      <c r="T151" s="228"/>
      <c r="U151" s="228"/>
    </row>
    <row r="152" s="191" customFormat="1" ht="12.4" customHeight="1">
      <c r="A152" s="296"/>
      <c r="B152" s="318"/>
      <c r="C152" s="368"/>
      <c r="D152" s="302"/>
      <c r="E152" s="302"/>
      <c r="F152" s="319"/>
      <c r="G152" s="345"/>
      <c r="H152" s="345"/>
      <c r="I152" s="200"/>
      <c r="J152" s="321"/>
      <c r="K152" s="322"/>
      <c r="L152" s="354"/>
      <c r="M152" s="227"/>
      <c r="N152" s="215"/>
      <c r="O152" s="215"/>
      <c r="P152" s="228"/>
      <c r="Q152" s="228"/>
      <c r="R152" s="228"/>
      <c r="S152" s="228"/>
      <c r="T152" s="228"/>
      <c r="U152" s="228"/>
    </row>
    <row r="153" s="191" customFormat="1" ht="12.4" customHeight="1">
      <c r="A153" s="296"/>
      <c r="B153" s="318"/>
      <c r="C153" s="368"/>
      <c r="D153" s="302"/>
      <c r="E153" s="302"/>
      <c r="F153" s="319"/>
      <c r="G153" s="345"/>
      <c r="H153" s="345"/>
      <c r="I153" s="200"/>
      <c r="J153" s="321"/>
      <c r="K153" s="322"/>
      <c r="L153" s="354"/>
      <c r="M153" s="227"/>
      <c r="N153" s="215"/>
      <c r="O153" s="215"/>
      <c r="P153" s="228"/>
      <c r="Q153" s="228"/>
      <c r="R153" s="228"/>
      <c r="S153" s="228"/>
      <c r="T153" s="228"/>
      <c r="U153" s="228"/>
    </row>
    <row r="154" s="191" customFormat="1" ht="12.4" customHeight="1">
      <c r="A154" s="296"/>
      <c r="B154" s="318"/>
      <c r="C154" s="368"/>
      <c r="D154" s="302"/>
      <c r="E154" s="302"/>
      <c r="F154" s="319"/>
      <c r="G154" s="345"/>
      <c r="H154" s="345"/>
      <c r="I154" s="200"/>
      <c r="J154" s="321"/>
      <c r="K154" s="322"/>
      <c r="L154" s="354"/>
      <c r="M154" s="227"/>
      <c r="N154" s="215"/>
      <c r="O154" s="215"/>
      <c r="P154" s="228"/>
      <c r="Q154" s="228"/>
      <c r="R154" s="228"/>
      <c r="S154" s="228"/>
      <c r="T154" s="228"/>
      <c r="U154" s="228"/>
    </row>
    <row r="155" s="191" customFormat="1" ht="12.4" customHeight="1">
      <c r="A155" s="296"/>
      <c r="B155" s="318"/>
      <c r="C155" s="368"/>
      <c r="D155" s="302"/>
      <c r="E155" s="302"/>
      <c r="F155" s="319"/>
      <c r="G155" s="345"/>
      <c r="H155" s="345"/>
      <c r="I155" s="200"/>
      <c r="J155" s="321"/>
      <c r="K155" s="322"/>
      <c r="L155" s="354"/>
      <c r="M155" s="227"/>
      <c r="N155" s="215"/>
      <c r="O155" s="215"/>
      <c r="P155" s="228"/>
      <c r="Q155" s="228"/>
      <c r="R155" s="228"/>
      <c r="S155" s="228"/>
      <c r="T155" s="228"/>
      <c r="U155" s="228"/>
    </row>
    <row r="156" s="191" customFormat="1" ht="12.4" customHeight="1">
      <c r="A156" s="296"/>
      <c r="B156" s="318"/>
      <c r="C156" s="368"/>
      <c r="D156" s="302"/>
      <c r="E156" s="302"/>
      <c r="F156" s="319"/>
      <c r="G156" s="345"/>
      <c r="H156" s="345"/>
      <c r="I156" s="200"/>
      <c r="J156" s="321"/>
      <c r="K156" s="322"/>
      <c r="L156" s="354"/>
      <c r="M156" s="227"/>
      <c r="N156" s="215"/>
      <c r="O156" s="215"/>
      <c r="P156" s="228"/>
      <c r="Q156" s="228"/>
      <c r="R156" s="228"/>
      <c r="S156" s="228"/>
      <c r="T156" s="228"/>
      <c r="U156" s="228"/>
    </row>
    <row r="157" s="191" customFormat="1" ht="35.65" customHeight="1">
      <c r="A157" s="296"/>
      <c r="B157" s="318"/>
      <c r="C157" t="s" s="373">
        <v>157</v>
      </c>
      <c r="D157" s="302"/>
      <c r="E157" s="355">
        <v>21.7</v>
      </c>
      <c r="F157" s="319"/>
      <c r="G157" s="345"/>
      <c r="H157" s="345"/>
      <c r="I157" s="200"/>
      <c r="J157" s="321"/>
      <c r="K157" s="322"/>
      <c r="L157" s="354"/>
      <c r="M157" s="227"/>
      <c r="N157" s="215"/>
      <c r="O157" s="215"/>
      <c r="P157" s="228"/>
      <c r="Q157" s="228"/>
      <c r="R157" s="228"/>
      <c r="S157" s="228"/>
      <c r="T157" s="228"/>
      <c r="U157" s="228"/>
    </row>
    <row r="158" s="232" customFormat="1" ht="12.4" customHeight="1">
      <c r="A158" s="296"/>
      <c r="B158" s="318"/>
      <c r="C158" s="368"/>
      <c r="D158" s="302">
        <v>2</v>
      </c>
      <c r="E158" s="341">
        <v>3.8</v>
      </c>
      <c r="F158" s="334">
        <f>(E157*E158)*D158</f>
        <v>164.92</v>
      </c>
      <c r="G158" s="345"/>
      <c r="H158" s="345"/>
      <c r="I158" s="200"/>
      <c r="J158" s="321"/>
      <c r="K158" s="322"/>
      <c r="L158" s="354"/>
      <c r="M158" s="227"/>
      <c r="N158" s="215"/>
      <c r="O158" s="215"/>
      <c r="P158" s="228"/>
      <c r="Q158" s="228"/>
      <c r="R158" s="228"/>
      <c r="S158" s="228"/>
      <c r="T158" s="228"/>
      <c r="U158" s="228"/>
    </row>
    <row r="159" s="186" customFormat="1" ht="12.4" customHeight="1">
      <c r="A159" s="296"/>
      <c r="B159" s="318"/>
      <c r="C159" s="368"/>
      <c r="D159" s="302"/>
      <c r="E159" s="342"/>
      <c r="F159" s="337"/>
      <c r="G159" s="345"/>
      <c r="H159" s="345"/>
      <c r="I159" s="200"/>
      <c r="J159" s="321"/>
      <c r="K159" s="322"/>
      <c r="L159" s="354"/>
      <c r="M159" s="227"/>
      <c r="N159" s="215"/>
      <c r="O159" s="215"/>
      <c r="P159" s="228"/>
      <c r="Q159" s="228"/>
      <c r="R159" s="228"/>
      <c r="S159" s="228"/>
      <c r="T159" s="228"/>
      <c r="U159" s="228"/>
    </row>
    <row r="160" s="191" customFormat="1" ht="12.4" customHeight="1">
      <c r="A160" s="296"/>
      <c r="B160" s="318"/>
      <c r="C160" s="368"/>
      <c r="D160" s="302"/>
      <c r="E160" s="302"/>
      <c r="F160" s="319"/>
      <c r="G160" s="345"/>
      <c r="H160" s="345"/>
      <c r="I160" s="200"/>
      <c r="J160" s="321"/>
      <c r="K160" s="322"/>
      <c r="L160" s="354"/>
      <c r="M160" s="227"/>
      <c r="N160" s="215"/>
      <c r="O160" s="215"/>
      <c r="P160" s="228"/>
      <c r="Q160" s="228"/>
      <c r="R160" s="228"/>
      <c r="S160" s="228"/>
      <c r="T160" s="228"/>
      <c r="U160" s="228"/>
    </row>
    <row r="161" s="191" customFormat="1" ht="12.4" customHeight="1">
      <c r="A161" s="296"/>
      <c r="B161" s="318"/>
      <c r="C161" s="368"/>
      <c r="D161" s="302"/>
      <c r="E161" s="302">
        <v>25.7</v>
      </c>
      <c r="F161" s="319"/>
      <c r="G161" s="345"/>
      <c r="H161" s="345"/>
      <c r="I161" s="200"/>
      <c r="J161" s="321"/>
      <c r="K161" s="322"/>
      <c r="L161" s="354"/>
      <c r="M161" s="227"/>
      <c r="N161" s="215"/>
      <c r="O161" s="215"/>
      <c r="P161" s="228"/>
      <c r="Q161" s="228"/>
      <c r="R161" s="228"/>
      <c r="S161" s="228"/>
      <c r="T161" s="228"/>
      <c r="U161" s="228"/>
    </row>
    <row r="162" s="232" customFormat="1" ht="12.4" customHeight="1">
      <c r="A162" s="296"/>
      <c r="B162" s="318"/>
      <c r="C162" s="368"/>
      <c r="D162" s="302">
        <v>2</v>
      </c>
      <c r="E162" s="341">
        <v>3.8</v>
      </c>
      <c r="F162" s="334">
        <f>(E161*E162)*D162</f>
        <v>195.32</v>
      </c>
      <c r="G162" s="345"/>
      <c r="H162" s="345"/>
      <c r="I162" s="200"/>
      <c r="J162" s="321"/>
      <c r="K162" s="322"/>
      <c r="L162" s="354"/>
      <c r="M162" s="227"/>
      <c r="N162" s="215"/>
      <c r="O162" s="215"/>
      <c r="P162" s="228"/>
      <c r="Q162" s="228"/>
      <c r="R162" s="228"/>
      <c r="S162" s="228"/>
      <c r="T162" s="228"/>
      <c r="U162" s="228"/>
    </row>
    <row r="163" s="186" customFormat="1" ht="12.4" customHeight="1">
      <c r="A163" s="296"/>
      <c r="B163" s="318"/>
      <c r="C163" s="368"/>
      <c r="D163" s="302"/>
      <c r="E163" s="342"/>
      <c r="F163" s="337"/>
      <c r="G163" s="345"/>
      <c r="H163" s="345"/>
      <c r="I163" s="200"/>
      <c r="J163" s="321"/>
      <c r="K163" s="322"/>
      <c r="L163" s="354"/>
      <c r="M163" s="227"/>
      <c r="N163" s="215"/>
      <c r="O163" s="215"/>
      <c r="P163" s="228"/>
      <c r="Q163" s="228"/>
      <c r="R163" s="228"/>
      <c r="S163" s="228"/>
      <c r="T163" s="228"/>
      <c r="U163" s="228"/>
    </row>
    <row r="164" s="191" customFormat="1" ht="12.4" customHeight="1">
      <c r="A164" s="296"/>
      <c r="B164" s="318"/>
      <c r="C164" s="368"/>
      <c r="D164" s="302"/>
      <c r="E164" s="302"/>
      <c r="F164" s="319"/>
      <c r="G164" s="345"/>
      <c r="H164" s="345"/>
      <c r="I164" s="200"/>
      <c r="J164" s="321"/>
      <c r="K164" s="322"/>
      <c r="L164" s="354"/>
      <c r="M164" s="227"/>
      <c r="N164" s="215"/>
      <c r="O164" s="215"/>
      <c r="P164" s="228"/>
      <c r="Q164" s="228"/>
      <c r="R164" s="228"/>
      <c r="S164" s="228"/>
      <c r="T164" s="228"/>
      <c r="U164" s="228"/>
    </row>
    <row r="165" s="191" customFormat="1" ht="12.4" customHeight="1">
      <c r="A165" s="296"/>
      <c r="B165" s="318"/>
      <c r="C165" s="368"/>
      <c r="D165" t="s" s="328">
        <v>158</v>
      </c>
      <c r="E165" s="302"/>
      <c r="F165" s="319"/>
      <c r="G165" s="345"/>
      <c r="H165" s="345"/>
      <c r="I165" s="200"/>
      <c r="J165" s="321"/>
      <c r="K165" s="322"/>
      <c r="L165" s="354"/>
      <c r="M165" s="227"/>
      <c r="N165" s="215"/>
      <c r="O165" s="215"/>
      <c r="P165" s="228"/>
      <c r="Q165" s="228"/>
      <c r="R165" s="228"/>
      <c r="S165" s="228"/>
      <c r="T165" s="228"/>
      <c r="U165" s="228"/>
    </row>
    <row r="166" s="191" customFormat="1" ht="12.4" customHeight="1">
      <c r="A166" s="296"/>
      <c r="B166" s="318"/>
      <c r="C166" s="368"/>
      <c r="D166" s="302">
        <v>2</v>
      </c>
      <c r="E166" s="302">
        <f>0.5*12.8*3.4</f>
        <v>21.76</v>
      </c>
      <c r="F166" s="319"/>
      <c r="G166" s="345"/>
      <c r="H166" s="345"/>
      <c r="I166" s="200"/>
      <c r="J166" s="321"/>
      <c r="K166" s="322"/>
      <c r="L166" s="354"/>
      <c r="M166" s="227"/>
      <c r="N166" s="215"/>
      <c r="O166" s="215"/>
      <c r="P166" s="228"/>
      <c r="Q166" s="228"/>
      <c r="R166" s="228"/>
      <c r="S166" s="228"/>
      <c r="T166" s="228"/>
      <c r="U166" s="228"/>
    </row>
    <row r="167" s="191" customFormat="1" ht="12.4" customHeight="1">
      <c r="A167" s="296"/>
      <c r="B167" s="318"/>
      <c r="C167" s="368"/>
      <c r="D167" s="302"/>
      <c r="E167" s="302"/>
      <c r="F167" s="319">
        <f>E166*D166</f>
        <v>43.52</v>
      </c>
      <c r="G167" s="345"/>
      <c r="H167" s="345"/>
      <c r="I167" s="200"/>
      <c r="J167" s="321"/>
      <c r="K167" s="322"/>
      <c r="L167" s="354"/>
      <c r="M167" s="227"/>
      <c r="N167" s="215"/>
      <c r="O167" s="215"/>
      <c r="P167" s="228"/>
      <c r="Q167" s="228"/>
      <c r="R167" s="228"/>
      <c r="S167" s="228"/>
      <c r="T167" s="228"/>
      <c r="U167" s="228"/>
    </row>
    <row r="168" s="191" customFormat="1" ht="12.4" customHeight="1">
      <c r="A168" s="296"/>
      <c r="B168" s="318"/>
      <c r="C168" s="368"/>
      <c r="D168" s="302"/>
      <c r="E168" s="302"/>
      <c r="F168" s="319"/>
      <c r="G168" s="345"/>
      <c r="H168" s="345"/>
      <c r="I168" s="200"/>
      <c r="J168" s="321"/>
      <c r="K168" s="322"/>
      <c r="L168" s="354"/>
      <c r="M168" s="227"/>
      <c r="N168" s="215"/>
      <c r="O168" s="215"/>
      <c r="P168" s="228"/>
      <c r="Q168" s="228"/>
      <c r="R168" s="228"/>
      <c r="S168" s="228"/>
      <c r="T168" s="228"/>
      <c r="U168" s="228"/>
    </row>
    <row r="169" s="191" customFormat="1" ht="12.4" customHeight="1">
      <c r="A169" s="296"/>
      <c r="B169" s="318"/>
      <c r="C169" s="368"/>
      <c r="D169" s="302"/>
      <c r="E169" s="302"/>
      <c r="F169" s="319"/>
      <c r="G169" s="345"/>
      <c r="H169" s="345"/>
      <c r="I169" s="200"/>
      <c r="J169" s="321"/>
      <c r="K169" s="322"/>
      <c r="L169" s="354"/>
      <c r="M169" s="227"/>
      <c r="N169" s="215"/>
      <c r="O169" s="215"/>
      <c r="P169" s="228"/>
      <c r="Q169" s="228"/>
      <c r="R169" s="228"/>
      <c r="S169" s="228"/>
      <c r="T169" s="228"/>
      <c r="U169" s="228"/>
    </row>
    <row r="170" s="191" customFormat="1" ht="12.4" customHeight="1">
      <c r="A170" s="296"/>
      <c r="B170" s="318"/>
      <c r="C170" s="368"/>
      <c r="D170" s="302"/>
      <c r="E170" s="302"/>
      <c r="F170" s="319"/>
      <c r="G170" s="374"/>
      <c r="H170" s="345"/>
      <c r="I170" s="200"/>
      <c r="J170" s="321"/>
      <c r="K170" s="322"/>
      <c r="L170" s="354"/>
      <c r="M170" s="227"/>
      <c r="N170" s="215"/>
      <c r="O170" s="215"/>
      <c r="P170" s="228"/>
      <c r="Q170" s="228"/>
      <c r="R170" s="228"/>
      <c r="S170" s="228"/>
      <c r="T170" s="228"/>
      <c r="U170" s="228"/>
    </row>
    <row r="171" s="191" customFormat="1" ht="12.4" customHeight="1">
      <c r="A171" s="296"/>
      <c r="B171" s="318"/>
      <c r="C171" s="368"/>
      <c r="D171" s="302"/>
      <c r="E171" s="302"/>
      <c r="F171" s="319">
        <f>F167+F162+F158</f>
        <v>403.76</v>
      </c>
      <c r="G171" t="s" s="299">
        <v>106</v>
      </c>
      <c r="H171" s="345"/>
      <c r="I171" s="200">
        <f>'TPI and Location Factor '!D9</f>
        <v>1309.68</v>
      </c>
      <c r="J171" s="321">
        <f>I171*F171</f>
        <v>528796.3968</v>
      </c>
      <c r="K171" s="322"/>
      <c r="L171" t="s" s="281">
        <v>140</v>
      </c>
      <c r="M171" s="227"/>
      <c r="N171" s="215"/>
      <c r="O171" s="215"/>
      <c r="P171" s="228"/>
      <c r="Q171" s="228"/>
      <c r="R171" s="228"/>
      <c r="S171" s="228"/>
      <c r="T171" s="228"/>
      <c r="U171" s="228"/>
    </row>
    <row r="172" s="191" customFormat="1" ht="12.4" customHeight="1">
      <c r="A172" s="296"/>
      <c r="B172" s="318"/>
      <c r="C172" s="368"/>
      <c r="D172" s="302"/>
      <c r="E172" s="302"/>
      <c r="F172" s="319"/>
      <c r="G172" s="345"/>
      <c r="H172" s="345"/>
      <c r="I172" s="200"/>
      <c r="J172" s="321"/>
      <c r="K172" s="322"/>
      <c r="L172" s="354"/>
      <c r="M172" s="227"/>
      <c r="N172" s="215"/>
      <c r="O172" s="215"/>
      <c r="P172" s="228"/>
      <c r="Q172" s="228"/>
      <c r="R172" s="228"/>
      <c r="S172" s="228"/>
      <c r="T172" s="228"/>
      <c r="U172" s="228"/>
    </row>
    <row r="173" s="191" customFormat="1" ht="12.4" customHeight="1">
      <c r="A173" s="296"/>
      <c r="B173" s="318"/>
      <c r="C173" s="368"/>
      <c r="D173" s="302"/>
      <c r="E173" s="302"/>
      <c r="F173" s="319"/>
      <c r="G173" s="345"/>
      <c r="H173" s="345"/>
      <c r="I173" s="200"/>
      <c r="J173" s="321"/>
      <c r="K173" s="322"/>
      <c r="L173" s="354"/>
      <c r="M173" s="227"/>
      <c r="N173" s="215"/>
      <c r="O173" s="215"/>
      <c r="P173" s="228"/>
      <c r="Q173" s="228"/>
      <c r="R173" s="228"/>
      <c r="S173" s="228"/>
      <c r="T173" s="228"/>
      <c r="U173" s="228"/>
    </row>
    <row r="174" s="191" customFormat="1" ht="12.4" customHeight="1">
      <c r="A174" t="s" s="315">
        <v>159</v>
      </c>
      <c r="B174" s="219"/>
      <c r="C174" t="s" s="261">
        <v>160</v>
      </c>
      <c r="D174" s="302"/>
      <c r="E174" s="302"/>
      <c r="F174" s="319"/>
      <c r="G174" s="345"/>
      <c r="H174" s="345"/>
      <c r="I174" s="200"/>
      <c r="J174" s="321"/>
      <c r="K174" s="322"/>
      <c r="L174" s="354"/>
      <c r="M174" s="227"/>
      <c r="N174" s="215"/>
      <c r="O174" s="215"/>
      <c r="P174" s="228"/>
      <c r="Q174" s="228"/>
      <c r="R174" s="228"/>
      <c r="S174" s="228"/>
      <c r="T174" s="228"/>
      <c r="U174" s="228"/>
    </row>
    <row r="175" s="191" customFormat="1" ht="12.4" customHeight="1">
      <c r="A175" s="296"/>
      <c r="B175" s="318"/>
      <c r="C175" s="368"/>
      <c r="D175" s="302"/>
      <c r="E175" s="302"/>
      <c r="F175" s="319"/>
      <c r="G175" s="345"/>
      <c r="H175" s="345"/>
      <c r="I175" s="200"/>
      <c r="J175" s="321"/>
      <c r="K175" s="322"/>
      <c r="L175" s="354"/>
      <c r="M175" s="227"/>
      <c r="N175" s="215"/>
      <c r="O175" s="215"/>
      <c r="P175" s="228"/>
      <c r="Q175" s="228"/>
      <c r="R175" s="228"/>
      <c r="S175" s="228"/>
      <c r="T175" s="228"/>
      <c r="U175" s="228"/>
    </row>
    <row r="176" s="232" customFormat="1" ht="12.4" customHeight="1">
      <c r="A176" s="375"/>
      <c r="B176" s="318"/>
      <c r="C176" t="s" s="373">
        <v>161</v>
      </c>
      <c r="D176" s="302"/>
      <c r="E176" s="341">
        <v>2</v>
      </c>
      <c r="F176" s="319"/>
      <c r="G176" s="374"/>
      <c r="H176" s="345"/>
      <c r="I176" s="200"/>
      <c r="J176" s="321"/>
      <c r="K176" s="322"/>
      <c r="L176" s="354"/>
      <c r="M176" s="227"/>
      <c r="N176" s="215"/>
      <c r="O176" s="215"/>
      <c r="P176" s="228"/>
      <c r="Q176" s="228"/>
      <c r="R176" s="228"/>
      <c r="S176" s="228"/>
      <c r="T176" s="228"/>
      <c r="U176" s="228"/>
    </row>
    <row r="177" s="186" customFormat="1" ht="12.4" customHeight="1">
      <c r="A177" s="296"/>
      <c r="B177" s="318"/>
      <c r="C177" s="368"/>
      <c r="D177" s="302"/>
      <c r="E177" s="342"/>
      <c r="F177" s="319"/>
      <c r="G177" s="345"/>
      <c r="H177" s="345"/>
      <c r="I177" s="200"/>
      <c r="J177" s="321"/>
      <c r="K177" s="322"/>
      <c r="L177" s="354"/>
      <c r="M177" s="227"/>
      <c r="N177" s="215"/>
      <c r="O177" s="215"/>
      <c r="P177" s="228"/>
      <c r="Q177" s="228"/>
      <c r="R177" s="228"/>
      <c r="S177" s="228"/>
      <c r="T177" s="228"/>
      <c r="U177" s="228"/>
    </row>
    <row r="178" s="191" customFormat="1" ht="12.4" customHeight="1">
      <c r="A178" s="296"/>
      <c r="B178" s="318"/>
      <c r="C178" s="368"/>
      <c r="D178" s="302"/>
      <c r="E178" s="302"/>
      <c r="F178" s="319">
        <f>E176</f>
        <v>2</v>
      </c>
      <c r="G178" t="s" s="353">
        <v>115</v>
      </c>
      <c r="H178" s="345"/>
      <c r="I178" s="200">
        <v>45000</v>
      </c>
      <c r="J178" s="321">
        <f>I178*F178</f>
        <v>90000</v>
      </c>
      <c r="K178" s="322"/>
      <c r="L178" t="s" s="281">
        <v>122</v>
      </c>
      <c r="M178" s="227"/>
      <c r="N178" s="215"/>
      <c r="O178" s="215"/>
      <c r="P178" s="228"/>
      <c r="Q178" s="228"/>
      <c r="R178" s="228"/>
      <c r="S178" s="228"/>
      <c r="T178" s="228"/>
      <c r="U178" s="228"/>
    </row>
    <row r="179" s="191" customFormat="1" ht="12.4" customHeight="1">
      <c r="A179" s="296"/>
      <c r="B179" s="318"/>
      <c r="C179" s="368"/>
      <c r="D179" s="302"/>
      <c r="E179" s="302"/>
      <c r="F179" s="319"/>
      <c r="G179" s="345"/>
      <c r="H179" s="345"/>
      <c r="I179" s="200"/>
      <c r="J179" s="321"/>
      <c r="K179" s="322"/>
      <c r="L179" s="354"/>
      <c r="M179" s="227"/>
      <c r="N179" s="215"/>
      <c r="O179" s="215"/>
      <c r="P179" s="228"/>
      <c r="Q179" s="228"/>
      <c r="R179" s="228"/>
      <c r="S179" s="228"/>
      <c r="T179" s="228"/>
      <c r="U179" s="228"/>
    </row>
    <row r="180" s="191" customFormat="1" ht="12.4" customHeight="1">
      <c r="A180" s="296"/>
      <c r="B180" s="318"/>
      <c r="C180" s="368"/>
      <c r="D180" s="302"/>
      <c r="E180" s="302"/>
      <c r="F180" s="319"/>
      <c r="G180" s="345"/>
      <c r="H180" s="345"/>
      <c r="I180" s="200"/>
      <c r="J180" s="321"/>
      <c r="K180" s="322"/>
      <c r="L180" s="354"/>
      <c r="M180" s="227"/>
      <c r="N180" s="215"/>
      <c r="O180" s="215"/>
      <c r="P180" s="228"/>
      <c r="Q180" s="228"/>
      <c r="R180" s="228"/>
      <c r="S180" s="228"/>
      <c r="T180" s="228"/>
      <c r="U180" s="228"/>
    </row>
    <row r="181" s="232" customFormat="1" ht="35.65" customHeight="1">
      <c r="A181" s="296"/>
      <c r="B181" s="318"/>
      <c r="C181" t="s" s="373">
        <v>162</v>
      </c>
      <c r="D181" s="302"/>
      <c r="E181" s="341">
        <v>2</v>
      </c>
      <c r="F181" s="319"/>
      <c r="G181" s="345"/>
      <c r="H181" s="345"/>
      <c r="I181" s="200"/>
      <c r="J181" s="321"/>
      <c r="K181" s="322"/>
      <c r="L181" s="354"/>
      <c r="M181" s="227"/>
      <c r="N181" s="215"/>
      <c r="O181" s="215"/>
      <c r="P181" s="228"/>
      <c r="Q181" s="228"/>
      <c r="R181" s="228"/>
      <c r="S181" s="228"/>
      <c r="T181" s="228"/>
      <c r="U181" s="228"/>
    </row>
    <row r="182" s="186" customFormat="1" ht="12.4" customHeight="1">
      <c r="A182" s="296"/>
      <c r="B182" s="318"/>
      <c r="C182" s="368"/>
      <c r="D182" s="302"/>
      <c r="E182" s="342"/>
      <c r="F182" s="319">
        <v>2</v>
      </c>
      <c r="G182" t="s" s="353">
        <v>115</v>
      </c>
      <c r="H182" s="345"/>
      <c r="I182" s="200">
        <f>'TPI and Location Factor '!D10</f>
        <v>3274.2</v>
      </c>
      <c r="J182" s="321">
        <f>I182*F182</f>
        <v>6548.4</v>
      </c>
      <c r="K182" s="322"/>
      <c r="L182" t="s" s="281">
        <v>140</v>
      </c>
      <c r="M182" s="227"/>
      <c r="N182" s="215"/>
      <c r="O182" s="215"/>
      <c r="P182" s="228"/>
      <c r="Q182" s="228"/>
      <c r="R182" s="228"/>
      <c r="S182" s="228"/>
      <c r="T182" s="228"/>
      <c r="U182" s="228"/>
    </row>
    <row r="183" s="191" customFormat="1" ht="12.4" customHeight="1">
      <c r="A183" s="296"/>
      <c r="B183" s="318"/>
      <c r="C183" s="368"/>
      <c r="D183" s="302"/>
      <c r="E183" s="302"/>
      <c r="F183" s="319"/>
      <c r="G183" s="345"/>
      <c r="H183" s="345"/>
      <c r="I183" s="200"/>
      <c r="J183" s="321"/>
      <c r="K183" s="322"/>
      <c r="L183" s="354"/>
      <c r="M183" s="227"/>
      <c r="N183" s="215"/>
      <c r="O183" s="215"/>
      <c r="P183" s="228"/>
      <c r="Q183" s="228"/>
      <c r="R183" s="228"/>
      <c r="S183" s="228"/>
      <c r="T183" s="228"/>
      <c r="U183" s="228"/>
    </row>
    <row r="184" s="191" customFormat="1" ht="12.4" customHeight="1">
      <c r="A184" s="296"/>
      <c r="B184" s="318"/>
      <c r="C184" s="368"/>
      <c r="D184" s="302"/>
      <c r="E184" s="302"/>
      <c r="F184" s="319"/>
      <c r="G184" s="345"/>
      <c r="H184" s="345"/>
      <c r="I184" s="200"/>
      <c r="J184" s="321"/>
      <c r="K184" s="322"/>
      <c r="L184" s="354"/>
      <c r="M184" s="227"/>
      <c r="N184" s="215"/>
      <c r="O184" s="215"/>
      <c r="P184" s="228"/>
      <c r="Q184" s="228"/>
      <c r="R184" s="228"/>
      <c r="S184" s="228"/>
      <c r="T184" s="228"/>
      <c r="U184" s="228"/>
    </row>
    <row r="185" s="191" customFormat="1" ht="12.4" customHeight="1">
      <c r="A185" s="296">
        <v>2.7</v>
      </c>
      <c r="B185" s="376"/>
      <c r="C185" t="s" s="261">
        <v>163</v>
      </c>
      <c r="D185" s="302"/>
      <c r="E185" s="302"/>
      <c r="F185" s="319"/>
      <c r="G185" s="345"/>
      <c r="H185" s="345"/>
      <c r="I185" s="200"/>
      <c r="J185" s="321"/>
      <c r="K185" s="322"/>
      <c r="L185" s="354"/>
      <c r="M185" s="227"/>
      <c r="N185" s="215"/>
      <c r="O185" s="215"/>
      <c r="P185" s="228"/>
      <c r="Q185" s="228"/>
      <c r="R185" s="228"/>
      <c r="S185" s="228"/>
      <c r="T185" s="228"/>
      <c r="U185" s="228"/>
    </row>
    <row r="186" s="191" customFormat="1" ht="12.4" customHeight="1">
      <c r="A186" s="296"/>
      <c r="B186" s="318"/>
      <c r="C186" s="368"/>
      <c r="D186" s="302"/>
      <c r="E186" s="302"/>
      <c r="F186" s="319"/>
      <c r="G186" s="345"/>
      <c r="H186" s="345"/>
      <c r="I186" s="200"/>
      <c r="J186" s="321"/>
      <c r="K186" s="322"/>
      <c r="L186" s="354"/>
      <c r="M186" s="227"/>
      <c r="N186" s="215"/>
      <c r="O186" s="215"/>
      <c r="P186" s="228"/>
      <c r="Q186" s="228"/>
      <c r="R186" s="228"/>
      <c r="S186" s="228"/>
      <c r="T186" s="228"/>
      <c r="U186" s="228"/>
    </row>
    <row r="187" s="191" customFormat="1" ht="12.4" customHeight="1">
      <c r="A187" t="s" s="315">
        <v>164</v>
      </c>
      <c r="B187" s="318"/>
      <c r="C187" t="s" s="373">
        <v>165</v>
      </c>
      <c r="D187" s="302"/>
      <c r="E187" s="302">
        <v>63</v>
      </c>
      <c r="F187" s="319"/>
      <c r="G187" s="345"/>
      <c r="H187" s="345"/>
      <c r="I187" s="200"/>
      <c r="J187" s="321"/>
      <c r="K187" s="322"/>
      <c r="L187" s="354"/>
      <c r="M187" s="227"/>
      <c r="N187" s="215"/>
      <c r="O187" s="215"/>
      <c r="P187" s="228"/>
      <c r="Q187" s="228"/>
      <c r="R187" s="228"/>
      <c r="S187" s="228"/>
      <c r="T187" s="228"/>
      <c r="U187" s="228"/>
    </row>
    <row r="188" s="232" customFormat="1" ht="12.4" customHeight="1">
      <c r="A188" s="296"/>
      <c r="B188" s="318"/>
      <c r="C188" t="s" s="373">
        <v>104</v>
      </c>
      <c r="D188" s="302"/>
      <c r="E188" s="341">
        <v>3.4</v>
      </c>
      <c r="F188" s="319"/>
      <c r="G188" s="345"/>
      <c r="H188" s="345"/>
      <c r="I188" s="200"/>
      <c r="J188" s="321"/>
      <c r="K188" s="322"/>
      <c r="L188" t="s" s="373">
        <v>166</v>
      </c>
      <c r="M188" s="227"/>
      <c r="N188" s="215"/>
      <c r="O188" s="215"/>
      <c r="P188" s="228"/>
      <c r="Q188" s="228"/>
      <c r="R188" s="228"/>
      <c r="S188" s="228"/>
      <c r="T188" s="228"/>
      <c r="U188" s="228"/>
    </row>
    <row r="189" s="186" customFormat="1" ht="12.4" customHeight="1">
      <c r="A189" s="296"/>
      <c r="B189" s="318"/>
      <c r="C189" s="368"/>
      <c r="D189" s="302"/>
      <c r="E189" s="342"/>
      <c r="F189" s="319">
        <f>E187*E188</f>
        <v>214.2</v>
      </c>
      <c r="G189" t="s" s="299">
        <v>106</v>
      </c>
      <c r="H189" s="345"/>
      <c r="I189" s="200"/>
      <c r="J189" s="321"/>
      <c r="K189" s="322"/>
      <c r="L189" s="354"/>
      <c r="M189" s="227"/>
      <c r="N189" s="215"/>
      <c r="O189" s="215"/>
      <c r="P189" s="228"/>
      <c r="Q189" s="228"/>
      <c r="R189" s="228"/>
      <c r="S189" s="228"/>
      <c r="T189" s="228"/>
      <c r="U189" s="228"/>
    </row>
    <row r="190" s="191" customFormat="1" ht="50.6" customHeight="1">
      <c r="A190" s="296"/>
      <c r="B190" s="318"/>
      <c r="C190" t="s" s="377">
        <v>167</v>
      </c>
      <c r="D190" s="302"/>
      <c r="E190" s="302"/>
      <c r="F190" s="319"/>
      <c r="G190" s="345"/>
      <c r="H190" s="345"/>
      <c r="I190" s="200"/>
      <c r="J190" s="321"/>
      <c r="K190" s="322"/>
      <c r="L190" t="s" s="281">
        <v>168</v>
      </c>
      <c r="M190" s="227"/>
      <c r="N190" s="215"/>
      <c r="O190" s="215"/>
      <c r="P190" s="228"/>
      <c r="Q190" s="228"/>
      <c r="R190" s="228"/>
      <c r="S190" s="228"/>
      <c r="T190" s="228"/>
      <c r="U190" s="228"/>
    </row>
    <row r="191" s="191" customFormat="1" ht="12.4" customHeight="1">
      <c r="A191" s="296"/>
      <c r="B191" s="318"/>
      <c r="C191" s="368"/>
      <c r="D191" s="302"/>
      <c r="E191" s="302">
        <v>27</v>
      </c>
      <c r="F191" s="319"/>
      <c r="G191" s="345"/>
      <c r="H191" s="345"/>
      <c r="I191" s="200"/>
      <c r="J191" s="321"/>
      <c r="K191" s="322"/>
      <c r="L191" s="354"/>
      <c r="M191" s="227"/>
      <c r="N191" s="215"/>
      <c r="O191" s="215"/>
      <c r="P191" s="228"/>
      <c r="Q191" s="228"/>
      <c r="R191" s="228"/>
      <c r="S191" s="228"/>
      <c r="T191" s="228"/>
      <c r="U191" s="228"/>
    </row>
    <row r="192" s="232" customFormat="1" ht="12.4" customHeight="1">
      <c r="A192" s="296"/>
      <c r="B192" s="318"/>
      <c r="C192" s="368"/>
      <c r="D192" s="302"/>
      <c r="E192" s="341">
        <v>3.4</v>
      </c>
      <c r="F192" s="319"/>
      <c r="G192" s="345"/>
      <c r="H192" s="345"/>
      <c r="I192" s="200"/>
      <c r="J192" s="321"/>
      <c r="K192" s="322"/>
      <c r="L192" s="354"/>
      <c r="M192" s="227"/>
      <c r="N192" s="215"/>
      <c r="O192" s="215"/>
      <c r="P192" s="228"/>
      <c r="Q192" s="228"/>
      <c r="R192" s="228"/>
      <c r="S192" s="228"/>
      <c r="T192" s="228"/>
      <c r="U192" s="228"/>
    </row>
    <row r="193" s="186" customFormat="1" ht="12.4" customHeight="1">
      <c r="A193" s="296"/>
      <c r="B193" s="318"/>
      <c r="C193" s="368"/>
      <c r="D193" s="302"/>
      <c r="E193" s="342"/>
      <c r="F193" s="319">
        <f>E191*E192</f>
        <v>91.8</v>
      </c>
      <c r="G193" t="s" s="299">
        <v>106</v>
      </c>
      <c r="H193" s="345"/>
      <c r="I193" s="200"/>
      <c r="J193" s="321"/>
      <c r="K193" s="322"/>
      <c r="L193" s="354"/>
      <c r="M193" s="227"/>
      <c r="N193" s="215"/>
      <c r="O193" s="215"/>
      <c r="P193" s="228"/>
      <c r="Q193" s="228"/>
      <c r="R193" s="228"/>
      <c r="S193" s="228"/>
      <c r="T193" s="228"/>
      <c r="U193" s="228"/>
    </row>
    <row r="194" s="191" customFormat="1" ht="12.4" customHeight="1">
      <c r="A194" s="296"/>
      <c r="B194" s="318"/>
      <c r="C194" s="368"/>
      <c r="D194" s="302"/>
      <c r="E194" s="302"/>
      <c r="F194" s="319"/>
      <c r="G194" s="345"/>
      <c r="H194" s="345"/>
      <c r="I194" s="200"/>
      <c r="J194" s="321"/>
      <c r="K194" s="322"/>
      <c r="L194" s="354"/>
      <c r="M194" s="227"/>
      <c r="N194" s="215"/>
      <c r="O194" s="215"/>
      <c r="P194" s="228"/>
      <c r="Q194" s="228"/>
      <c r="R194" s="228"/>
      <c r="S194" s="228"/>
      <c r="T194" s="228"/>
      <c r="U194" s="228"/>
    </row>
    <row r="195" s="191" customFormat="1" ht="12.4" customHeight="1">
      <c r="A195" s="296"/>
      <c r="B195" s="318"/>
      <c r="C195" s="368"/>
      <c r="D195" s="302"/>
      <c r="E195" s="302">
        <v>8.4</v>
      </c>
      <c r="F195" s="319"/>
      <c r="G195" s="345"/>
      <c r="H195" s="345"/>
      <c r="I195" s="200"/>
      <c r="J195" s="321"/>
      <c r="K195" s="322"/>
      <c r="L195" s="354"/>
      <c r="M195" s="227"/>
      <c r="N195" s="215"/>
      <c r="O195" s="215"/>
      <c r="P195" s="228"/>
      <c r="Q195" s="228"/>
      <c r="R195" s="228"/>
      <c r="S195" s="228"/>
      <c r="T195" s="228"/>
      <c r="U195" s="228"/>
    </row>
    <row r="196" s="232" customFormat="1" ht="12.4" customHeight="1">
      <c r="A196" s="296"/>
      <c r="B196" s="318"/>
      <c r="C196" s="368"/>
      <c r="D196" s="302">
        <v>21</v>
      </c>
      <c r="E196" s="341">
        <v>3.4</v>
      </c>
      <c r="F196" s="319"/>
      <c r="G196" s="345"/>
      <c r="H196" s="345"/>
      <c r="I196" s="200"/>
      <c r="J196" s="321"/>
      <c r="K196" s="322"/>
      <c r="L196" s="354"/>
      <c r="M196" s="227"/>
      <c r="N196" s="215"/>
      <c r="O196" s="215"/>
      <c r="P196" s="228"/>
      <c r="Q196" s="228"/>
      <c r="R196" s="228"/>
      <c r="S196" s="228"/>
      <c r="T196" s="228"/>
      <c r="U196" s="228"/>
    </row>
    <row r="197" s="186" customFormat="1" ht="12.4" customHeight="1">
      <c r="A197" s="296"/>
      <c r="B197" s="318"/>
      <c r="C197" s="368"/>
      <c r="D197" s="302"/>
      <c r="E197" s="342"/>
      <c r="F197" s="319">
        <f>(E195*E196)*D196</f>
        <v>599.76</v>
      </c>
      <c r="G197" t="s" s="299">
        <v>106</v>
      </c>
      <c r="H197" s="345"/>
      <c r="I197" s="200"/>
      <c r="J197" s="321"/>
      <c r="K197" s="322"/>
      <c r="L197" s="354"/>
      <c r="M197" s="227"/>
      <c r="N197" s="215"/>
      <c r="O197" s="215"/>
      <c r="P197" s="228"/>
      <c r="Q197" s="228"/>
      <c r="R197" s="228"/>
      <c r="S197" s="228"/>
      <c r="T197" s="228"/>
      <c r="U197" s="228"/>
    </row>
    <row r="198" s="191" customFormat="1" ht="12.4" customHeight="1">
      <c r="A198" s="296"/>
      <c r="B198" s="318"/>
      <c r="C198" s="368"/>
      <c r="D198" s="302"/>
      <c r="E198" s="302"/>
      <c r="F198" s="319"/>
      <c r="G198" s="345"/>
      <c r="H198" s="345"/>
      <c r="I198" s="200"/>
      <c r="J198" s="321"/>
      <c r="K198" s="322"/>
      <c r="L198" s="354"/>
      <c r="M198" s="227"/>
      <c r="N198" s="215"/>
      <c r="O198" s="215"/>
      <c r="P198" s="228"/>
      <c r="Q198" s="228"/>
      <c r="R198" s="228"/>
      <c r="S198" s="228"/>
      <c r="T198" s="228"/>
      <c r="U198" s="228"/>
    </row>
    <row r="199" s="191" customFormat="1" ht="12.4" customHeight="1">
      <c r="A199" s="296"/>
      <c r="B199" s="318"/>
      <c r="C199" s="368"/>
      <c r="D199" s="302"/>
      <c r="E199" s="302">
        <v>9</v>
      </c>
      <c r="F199" s="319"/>
      <c r="G199" s="345"/>
      <c r="H199" s="345"/>
      <c r="I199" s="200"/>
      <c r="J199" s="321"/>
      <c r="K199" s="322"/>
      <c r="L199" s="354"/>
      <c r="M199" s="227"/>
      <c r="N199" s="215"/>
      <c r="O199" s="215"/>
      <c r="P199" s="228"/>
      <c r="Q199" s="228"/>
      <c r="R199" s="228"/>
      <c r="S199" s="228"/>
      <c r="T199" s="228"/>
      <c r="U199" s="228"/>
    </row>
    <row r="200" s="232" customFormat="1" ht="12.4" customHeight="1">
      <c r="A200" s="296"/>
      <c r="B200" s="318"/>
      <c r="C200" s="368"/>
      <c r="D200" s="302">
        <v>1</v>
      </c>
      <c r="E200" s="341">
        <v>3.4</v>
      </c>
      <c r="F200" s="319"/>
      <c r="G200" s="345"/>
      <c r="H200" s="345"/>
      <c r="I200" s="200"/>
      <c r="J200" s="321"/>
      <c r="K200" s="322"/>
      <c r="L200" s="354"/>
      <c r="M200" s="227"/>
      <c r="N200" s="215"/>
      <c r="O200" s="215"/>
      <c r="P200" s="228"/>
      <c r="Q200" s="228"/>
      <c r="R200" s="228"/>
      <c r="S200" s="228"/>
      <c r="T200" s="228"/>
      <c r="U200" s="228"/>
    </row>
    <row r="201" s="186" customFormat="1" ht="12.4" customHeight="1">
      <c r="A201" s="296"/>
      <c r="B201" s="318"/>
      <c r="C201" s="368"/>
      <c r="D201" s="302"/>
      <c r="E201" s="342"/>
      <c r="F201" s="319">
        <f>(E199*E200)*D200</f>
        <v>30.6</v>
      </c>
      <c r="G201" t="s" s="299">
        <v>106</v>
      </c>
      <c r="H201" s="345"/>
      <c r="I201" s="200"/>
      <c r="J201" s="321"/>
      <c r="K201" s="322"/>
      <c r="L201" s="354"/>
      <c r="M201" s="227"/>
      <c r="N201" s="215"/>
      <c r="O201" s="215"/>
      <c r="P201" s="228"/>
      <c r="Q201" s="228"/>
      <c r="R201" s="228"/>
      <c r="S201" s="228"/>
      <c r="T201" s="228"/>
      <c r="U201" s="228"/>
    </row>
    <row r="202" s="191" customFormat="1" ht="12.4" customHeight="1">
      <c r="A202" s="296"/>
      <c r="B202" s="318"/>
      <c r="C202" s="378"/>
      <c r="D202" s="302"/>
      <c r="E202" s="302"/>
      <c r="F202" s="319"/>
      <c r="G202" s="345"/>
      <c r="H202" s="345"/>
      <c r="I202" s="200"/>
      <c r="J202" s="321"/>
      <c r="K202" s="322"/>
      <c r="L202" s="354"/>
      <c r="M202" s="227"/>
      <c r="N202" s="215"/>
      <c r="O202" s="215"/>
      <c r="P202" s="228"/>
      <c r="Q202" s="228"/>
      <c r="R202" s="228"/>
      <c r="S202" s="228"/>
      <c r="T202" s="228"/>
      <c r="U202" s="228"/>
    </row>
    <row r="203" s="191" customFormat="1" ht="12.4" customHeight="1">
      <c r="A203" s="296"/>
      <c r="B203" s="318"/>
      <c r="C203" s="368"/>
      <c r="D203" s="302"/>
      <c r="E203" s="302">
        <v>8.4</v>
      </c>
      <c r="F203" s="319"/>
      <c r="G203" s="345"/>
      <c r="H203" s="345"/>
      <c r="I203" s="200"/>
      <c r="J203" s="321"/>
      <c r="K203" s="322"/>
      <c r="L203" s="354"/>
      <c r="M203" s="227"/>
      <c r="N203" s="215"/>
      <c r="O203" s="215"/>
      <c r="P203" s="228"/>
      <c r="Q203" s="228"/>
      <c r="R203" s="228"/>
      <c r="S203" s="228"/>
      <c r="T203" s="228"/>
      <c r="U203" s="228"/>
    </row>
    <row r="204" s="232" customFormat="1" ht="12.4" customHeight="1">
      <c r="A204" s="296"/>
      <c r="B204" s="318"/>
      <c r="C204" s="368"/>
      <c r="D204" s="302">
        <v>3</v>
      </c>
      <c r="E204" s="341">
        <v>7</v>
      </c>
      <c r="F204" s="319"/>
      <c r="G204" s="345"/>
      <c r="H204" s="345"/>
      <c r="I204" s="200"/>
      <c r="J204" s="321"/>
      <c r="K204" s="322"/>
      <c r="L204" s="354"/>
      <c r="M204" s="227"/>
      <c r="N204" s="215"/>
      <c r="O204" s="215"/>
      <c r="P204" s="228"/>
      <c r="Q204" s="228"/>
      <c r="R204" s="228"/>
      <c r="S204" s="228"/>
      <c r="T204" s="228"/>
      <c r="U204" s="228"/>
    </row>
    <row r="205" s="186" customFormat="1" ht="12.4" customHeight="1">
      <c r="A205" s="296"/>
      <c r="B205" s="318"/>
      <c r="C205" s="368"/>
      <c r="D205" s="302"/>
      <c r="E205" s="342"/>
      <c r="F205" s="319">
        <f>(E203*E204)*D204</f>
        <v>176.4</v>
      </c>
      <c r="G205" t="s" s="299">
        <v>106</v>
      </c>
      <c r="H205" s="345"/>
      <c r="I205" s="200"/>
      <c r="J205" s="321"/>
      <c r="K205" s="322"/>
      <c r="L205" s="354"/>
      <c r="M205" s="227"/>
      <c r="N205" s="215"/>
      <c r="O205" s="215"/>
      <c r="P205" s="228"/>
      <c r="Q205" s="228"/>
      <c r="R205" s="228"/>
      <c r="S205" s="228"/>
      <c r="T205" s="228"/>
      <c r="U205" s="228"/>
    </row>
    <row r="206" s="191" customFormat="1" ht="12.4" customHeight="1">
      <c r="A206" s="296"/>
      <c r="B206" s="318"/>
      <c r="C206" s="368"/>
      <c r="D206" s="302"/>
      <c r="E206" s="302"/>
      <c r="F206" s="319"/>
      <c r="G206" s="345"/>
      <c r="H206" s="345"/>
      <c r="I206" s="200"/>
      <c r="J206" s="321"/>
      <c r="K206" s="322"/>
      <c r="L206" s="354"/>
      <c r="M206" s="227"/>
      <c r="N206" s="215"/>
      <c r="O206" s="215"/>
      <c r="P206" s="228"/>
      <c r="Q206" s="228"/>
      <c r="R206" s="228"/>
      <c r="S206" s="228"/>
      <c r="T206" s="228"/>
      <c r="U206" s="228"/>
    </row>
    <row r="207" s="191" customFormat="1" ht="12.4" customHeight="1">
      <c r="A207" s="296"/>
      <c r="B207" s="318"/>
      <c r="C207" s="368"/>
      <c r="D207" s="302"/>
      <c r="E207" s="302">
        <v>8.800000000000001</v>
      </c>
      <c r="F207" s="319"/>
      <c r="G207" s="345"/>
      <c r="H207" s="345"/>
      <c r="I207" s="200"/>
      <c r="J207" s="321"/>
      <c r="K207" s="322"/>
      <c r="L207" s="354"/>
      <c r="M207" s="227"/>
      <c r="N207" s="215"/>
      <c r="O207" s="215"/>
      <c r="P207" s="228"/>
      <c r="Q207" s="228"/>
      <c r="R207" s="228"/>
      <c r="S207" s="228"/>
      <c r="T207" s="228"/>
      <c r="U207" s="228"/>
    </row>
    <row r="208" s="232" customFormat="1" ht="12.4" customHeight="1">
      <c r="A208" s="296"/>
      <c r="B208" s="318"/>
      <c r="C208" t="s" s="373">
        <v>105</v>
      </c>
      <c r="D208" s="302"/>
      <c r="E208" s="341">
        <v>3.2</v>
      </c>
      <c r="F208" s="319"/>
      <c r="G208" s="345"/>
      <c r="H208" s="345"/>
      <c r="I208" s="200"/>
      <c r="J208" s="321"/>
      <c r="K208" s="322"/>
      <c r="L208" s="354"/>
      <c r="M208" s="227"/>
      <c r="N208" s="215"/>
      <c r="O208" s="215"/>
      <c r="P208" s="228"/>
      <c r="Q208" s="228"/>
      <c r="R208" s="228"/>
      <c r="S208" s="228"/>
      <c r="T208" s="228"/>
      <c r="U208" s="228"/>
    </row>
    <row r="209" s="186" customFormat="1" ht="12.4" customHeight="1">
      <c r="A209" s="296"/>
      <c r="B209" s="318"/>
      <c r="C209" s="368"/>
      <c r="D209" s="302"/>
      <c r="E209" s="342"/>
      <c r="F209" s="319">
        <f>E207*E208</f>
        <v>28.16</v>
      </c>
      <c r="G209" t="s" s="299">
        <v>106</v>
      </c>
      <c r="H209" s="345"/>
      <c r="I209" s="200"/>
      <c r="J209" s="321"/>
      <c r="K209" s="322"/>
      <c r="L209" s="354"/>
      <c r="M209" s="227"/>
      <c r="N209" s="215"/>
      <c r="O209" s="215"/>
      <c r="P209" s="228"/>
      <c r="Q209" s="228"/>
      <c r="R209" s="228"/>
      <c r="S209" s="228"/>
      <c r="T209" s="228"/>
      <c r="U209" s="228"/>
    </row>
    <row r="210" s="191" customFormat="1" ht="12.4" customHeight="1">
      <c r="A210" s="296"/>
      <c r="B210" s="318"/>
      <c r="C210" s="368"/>
      <c r="D210" s="302"/>
      <c r="E210" s="302"/>
      <c r="F210" s="319"/>
      <c r="G210" s="345"/>
      <c r="H210" s="345"/>
      <c r="I210" s="200"/>
      <c r="J210" s="321"/>
      <c r="K210" s="322"/>
      <c r="L210" s="354"/>
      <c r="M210" s="227"/>
      <c r="N210" s="215"/>
      <c r="O210" s="215"/>
      <c r="P210" s="228"/>
      <c r="Q210" s="228"/>
      <c r="R210" s="228"/>
      <c r="S210" s="228"/>
      <c r="T210" s="228"/>
      <c r="U210" s="228"/>
    </row>
    <row r="211" s="191" customFormat="1" ht="12.4" customHeight="1">
      <c r="A211" s="296"/>
      <c r="B211" s="318"/>
      <c r="C211" s="368"/>
      <c r="D211" s="302"/>
      <c r="E211" s="302">
        <v>27</v>
      </c>
      <c r="F211" s="319"/>
      <c r="G211" s="345"/>
      <c r="H211" s="345"/>
      <c r="I211" s="200"/>
      <c r="J211" s="321"/>
      <c r="K211" s="322"/>
      <c r="L211" s="354"/>
      <c r="M211" s="227"/>
      <c r="N211" s="215"/>
      <c r="O211" s="215"/>
      <c r="P211" s="228"/>
      <c r="Q211" s="228"/>
      <c r="R211" s="228"/>
      <c r="S211" s="228"/>
      <c r="T211" s="228"/>
      <c r="U211" s="228"/>
    </row>
    <row r="212" s="232" customFormat="1" ht="12.4" customHeight="1">
      <c r="A212" s="296"/>
      <c r="B212" s="318"/>
      <c r="C212" s="368"/>
      <c r="D212" s="302"/>
      <c r="E212" s="341">
        <v>3.2</v>
      </c>
      <c r="F212" s="319"/>
      <c r="G212" s="345"/>
      <c r="H212" s="345"/>
      <c r="I212" s="200"/>
      <c r="J212" s="321"/>
      <c r="K212" s="322"/>
      <c r="L212" s="354"/>
      <c r="M212" s="227"/>
      <c r="N212" s="215"/>
      <c r="O212" s="215"/>
      <c r="P212" s="228"/>
      <c r="Q212" s="228"/>
      <c r="R212" s="228"/>
      <c r="S212" s="228"/>
      <c r="T212" s="228"/>
      <c r="U212" s="228"/>
    </row>
    <row r="213" s="186" customFormat="1" ht="12.4" customHeight="1">
      <c r="A213" s="296"/>
      <c r="B213" s="318"/>
      <c r="C213" s="368"/>
      <c r="D213" s="302"/>
      <c r="E213" s="342"/>
      <c r="F213" s="319">
        <f>E211*E212</f>
        <v>86.40000000000001</v>
      </c>
      <c r="G213" t="s" s="299">
        <v>106</v>
      </c>
      <c r="H213" s="345"/>
      <c r="I213" s="200"/>
      <c r="J213" s="321"/>
      <c r="K213" s="322"/>
      <c r="L213" s="354"/>
      <c r="M213" s="227"/>
      <c r="N213" s="215"/>
      <c r="O213" s="215"/>
      <c r="P213" s="228"/>
      <c r="Q213" s="228"/>
      <c r="R213" s="228"/>
      <c r="S213" s="228"/>
      <c r="T213" s="228"/>
      <c r="U213" s="228"/>
    </row>
    <row r="214" s="191" customFormat="1" ht="12.4" customHeight="1">
      <c r="A214" s="296"/>
      <c r="B214" s="318"/>
      <c r="C214" s="368"/>
      <c r="D214" s="302"/>
      <c r="E214" s="302"/>
      <c r="F214" s="319"/>
      <c r="G214" s="345"/>
      <c r="H214" s="345"/>
      <c r="I214" s="200"/>
      <c r="J214" s="321"/>
      <c r="K214" s="322"/>
      <c r="L214" s="354"/>
      <c r="M214" s="227"/>
      <c r="N214" s="215"/>
      <c r="O214" s="215"/>
      <c r="P214" s="228"/>
      <c r="Q214" s="228"/>
      <c r="R214" s="228"/>
      <c r="S214" s="228"/>
      <c r="T214" s="228"/>
      <c r="U214" s="228"/>
    </row>
    <row r="215" s="191" customFormat="1" ht="12.4" customHeight="1">
      <c r="A215" s="296"/>
      <c r="B215" s="318"/>
      <c r="C215" s="368"/>
      <c r="D215" s="302"/>
      <c r="E215" s="302">
        <v>9</v>
      </c>
      <c r="F215" s="319"/>
      <c r="G215" s="345"/>
      <c r="H215" s="345"/>
      <c r="I215" s="200"/>
      <c r="J215" s="321"/>
      <c r="K215" s="322"/>
      <c r="L215" s="354"/>
      <c r="M215" s="227"/>
      <c r="N215" s="215"/>
      <c r="O215" s="215"/>
      <c r="P215" s="228"/>
      <c r="Q215" s="228"/>
      <c r="R215" s="228"/>
      <c r="S215" s="228"/>
      <c r="T215" s="228"/>
      <c r="U215" s="228"/>
    </row>
    <row r="216" s="232" customFormat="1" ht="12.4" customHeight="1">
      <c r="A216" s="296"/>
      <c r="B216" s="318"/>
      <c r="C216" s="368"/>
      <c r="D216" s="302">
        <v>4</v>
      </c>
      <c r="E216" s="341">
        <v>3.2</v>
      </c>
      <c r="F216" s="319"/>
      <c r="G216" s="345"/>
      <c r="H216" s="345"/>
      <c r="I216" s="200"/>
      <c r="J216" s="321"/>
      <c r="K216" s="322"/>
      <c r="L216" s="354"/>
      <c r="M216" s="227"/>
      <c r="N216" s="215"/>
      <c r="O216" s="215"/>
      <c r="P216" s="228"/>
      <c r="Q216" s="228"/>
      <c r="R216" s="228"/>
      <c r="S216" s="228"/>
      <c r="T216" s="228"/>
      <c r="U216" s="228"/>
    </row>
    <row r="217" s="186" customFormat="1" ht="12.4" customHeight="1">
      <c r="A217" s="296"/>
      <c r="B217" s="318"/>
      <c r="C217" s="368"/>
      <c r="D217" s="302"/>
      <c r="E217" s="342"/>
      <c r="F217" s="319">
        <f>(E215*E216)*D216</f>
        <v>115.2</v>
      </c>
      <c r="G217" t="s" s="299">
        <v>106</v>
      </c>
      <c r="H217" s="345"/>
      <c r="I217" s="200"/>
      <c r="J217" s="321"/>
      <c r="K217" s="322"/>
      <c r="L217" s="354"/>
      <c r="M217" s="227"/>
      <c r="N217" s="215"/>
      <c r="O217" s="215"/>
      <c r="P217" s="228"/>
      <c r="Q217" s="228"/>
      <c r="R217" s="228"/>
      <c r="S217" s="228"/>
      <c r="T217" s="228"/>
      <c r="U217" s="228"/>
    </row>
    <row r="218" s="191" customFormat="1" ht="12.4" customHeight="1">
      <c r="A218" s="296"/>
      <c r="B218" s="318"/>
      <c r="C218" s="368"/>
      <c r="D218" s="302"/>
      <c r="E218" s="302"/>
      <c r="F218" s="319"/>
      <c r="G218" s="345"/>
      <c r="H218" s="345"/>
      <c r="I218" s="200"/>
      <c r="J218" s="321"/>
      <c r="K218" s="322"/>
      <c r="L218" s="354"/>
      <c r="M218" s="227"/>
      <c r="N218" s="215"/>
      <c r="O218" s="215"/>
      <c r="P218" s="228"/>
      <c r="Q218" s="228"/>
      <c r="R218" s="228"/>
      <c r="S218" s="228"/>
      <c r="T218" s="228"/>
      <c r="U218" s="228"/>
    </row>
    <row r="219" s="191" customFormat="1" ht="12.4" customHeight="1">
      <c r="A219" s="296"/>
      <c r="B219" s="318"/>
      <c r="C219" s="368"/>
      <c r="D219" s="302"/>
      <c r="E219" s="302">
        <v>8.800000000000001</v>
      </c>
      <c r="F219" s="319"/>
      <c r="G219" s="345"/>
      <c r="H219" s="345"/>
      <c r="I219" s="200"/>
      <c r="J219" s="321"/>
      <c r="K219" s="322"/>
      <c r="L219" s="354"/>
      <c r="M219" s="227"/>
      <c r="N219" s="215"/>
      <c r="O219" s="215"/>
      <c r="P219" s="228"/>
      <c r="Q219" s="228"/>
      <c r="R219" s="228"/>
      <c r="S219" s="228"/>
      <c r="T219" s="228"/>
      <c r="U219" s="228"/>
    </row>
    <row r="220" s="232" customFormat="1" ht="12.4" customHeight="1">
      <c r="A220" s="296"/>
      <c r="B220" s="318"/>
      <c r="C220" s="368"/>
      <c r="D220" s="302">
        <v>13</v>
      </c>
      <c r="E220" s="341">
        <v>3.2</v>
      </c>
      <c r="F220" s="319"/>
      <c r="G220" s="345"/>
      <c r="H220" s="345"/>
      <c r="I220" s="200"/>
      <c r="J220" s="321"/>
      <c r="K220" s="322"/>
      <c r="L220" s="354"/>
      <c r="M220" s="227"/>
      <c r="N220" s="215"/>
      <c r="O220" s="215"/>
      <c r="P220" s="228"/>
      <c r="Q220" s="228"/>
      <c r="R220" s="228"/>
      <c r="S220" s="228"/>
      <c r="T220" s="228"/>
      <c r="U220" s="228"/>
    </row>
    <row r="221" s="186" customFormat="1" ht="12.4" customHeight="1">
      <c r="A221" s="296"/>
      <c r="B221" s="318"/>
      <c r="C221" s="368"/>
      <c r="D221" s="302"/>
      <c r="E221" s="342"/>
      <c r="F221" s="319">
        <f>(E219*E220)*D220</f>
        <v>366.08</v>
      </c>
      <c r="G221" t="s" s="299">
        <v>106</v>
      </c>
      <c r="H221" s="345"/>
      <c r="I221" s="200"/>
      <c r="J221" s="321"/>
      <c r="K221" s="322"/>
      <c r="L221" s="354"/>
      <c r="M221" s="227"/>
      <c r="N221" s="215"/>
      <c r="O221" s="215"/>
      <c r="P221" s="228"/>
      <c r="Q221" s="228"/>
      <c r="R221" s="228"/>
      <c r="S221" s="228"/>
      <c r="T221" s="228"/>
      <c r="U221" s="228"/>
    </row>
    <row r="222" s="191" customFormat="1" ht="12.4" customHeight="1">
      <c r="A222" s="296"/>
      <c r="B222" s="318"/>
      <c r="C222" s="368"/>
      <c r="D222" s="302"/>
      <c r="E222" s="302"/>
      <c r="F222" s="319"/>
      <c r="G222" s="345"/>
      <c r="H222" s="345"/>
      <c r="I222" s="200"/>
      <c r="J222" s="321"/>
      <c r="K222" s="322"/>
      <c r="L222" s="354"/>
      <c r="M222" s="227"/>
      <c r="N222" s="215"/>
      <c r="O222" s="215"/>
      <c r="P222" s="228"/>
      <c r="Q222" s="228"/>
      <c r="R222" s="228"/>
      <c r="S222" s="228"/>
      <c r="T222" s="228"/>
      <c r="U222" s="228"/>
    </row>
    <row r="223" s="191" customFormat="1" ht="12.4" customHeight="1">
      <c r="A223" s="296"/>
      <c r="B223" s="318"/>
      <c r="C223" s="368"/>
      <c r="D223" s="302"/>
      <c r="E223" s="302">
        <v>18</v>
      </c>
      <c r="F223" s="319"/>
      <c r="G223" s="345"/>
      <c r="H223" s="345"/>
      <c r="I223" s="200"/>
      <c r="J223" s="321"/>
      <c r="K223" s="322"/>
      <c r="L223" s="354"/>
      <c r="M223" s="227"/>
      <c r="N223" s="215"/>
      <c r="O223" s="215"/>
      <c r="P223" s="228"/>
      <c r="Q223" s="228"/>
      <c r="R223" s="228"/>
      <c r="S223" s="228"/>
      <c r="T223" s="228"/>
      <c r="U223" s="228"/>
    </row>
    <row r="224" s="232" customFormat="1" ht="12.4" customHeight="1">
      <c r="A224" s="296"/>
      <c r="B224" s="318"/>
      <c r="C224" s="368"/>
      <c r="D224" s="302">
        <v>2</v>
      </c>
      <c r="E224" s="341">
        <v>3.2</v>
      </c>
      <c r="F224" s="319"/>
      <c r="G224" s="345"/>
      <c r="H224" s="345"/>
      <c r="I224" s="200"/>
      <c r="J224" s="321"/>
      <c r="K224" s="322"/>
      <c r="L224" s="354"/>
      <c r="M224" s="227"/>
      <c r="N224" s="215"/>
      <c r="O224" s="215"/>
      <c r="P224" s="228"/>
      <c r="Q224" s="228"/>
      <c r="R224" s="228"/>
      <c r="S224" s="228"/>
      <c r="T224" s="228"/>
      <c r="U224" s="228"/>
    </row>
    <row r="225" s="186" customFormat="1" ht="12.4" customHeight="1">
      <c r="A225" s="296"/>
      <c r="B225" s="318"/>
      <c r="C225" s="368"/>
      <c r="D225" s="302"/>
      <c r="E225" s="342"/>
      <c r="F225" s="319">
        <f>(E223*E224)*D224</f>
        <v>115.2</v>
      </c>
      <c r="G225" t="s" s="299">
        <v>106</v>
      </c>
      <c r="H225" s="345"/>
      <c r="I225" s="200"/>
      <c r="J225" s="321"/>
      <c r="K225" s="322"/>
      <c r="L225" s="354"/>
      <c r="M225" s="227"/>
      <c r="N225" s="215"/>
      <c r="O225" s="215"/>
      <c r="P225" s="228"/>
      <c r="Q225" s="228"/>
      <c r="R225" s="228"/>
      <c r="S225" s="228"/>
      <c r="T225" s="228"/>
      <c r="U225" s="228"/>
    </row>
    <row r="226" s="191" customFormat="1" ht="12.4" customHeight="1">
      <c r="A226" s="296"/>
      <c r="B226" s="318"/>
      <c r="C226" s="368"/>
      <c r="D226" s="302"/>
      <c r="E226" s="302"/>
      <c r="F226" s="319"/>
      <c r="G226" s="345"/>
      <c r="H226" s="345"/>
      <c r="I226" s="200"/>
      <c r="J226" s="321"/>
      <c r="K226" s="322"/>
      <c r="L226" s="354"/>
      <c r="M226" s="227"/>
      <c r="N226" s="215"/>
      <c r="O226" s="215"/>
      <c r="P226" s="228"/>
      <c r="Q226" s="228"/>
      <c r="R226" s="228"/>
      <c r="S226" s="228"/>
      <c r="T226" s="228"/>
      <c r="U226" s="228"/>
    </row>
    <row r="227" s="191" customFormat="1" ht="12.4" customHeight="1">
      <c r="A227" s="296"/>
      <c r="B227" s="318"/>
      <c r="C227" s="368"/>
      <c r="D227" s="302"/>
      <c r="E227" s="302"/>
      <c r="F227" s="319"/>
      <c r="G227" s="345"/>
      <c r="H227" s="345"/>
      <c r="I227" s="200"/>
      <c r="J227" s="321"/>
      <c r="K227" s="322"/>
      <c r="L227" s="354"/>
      <c r="M227" s="227"/>
      <c r="N227" s="215"/>
      <c r="O227" s="215"/>
      <c r="P227" s="228"/>
      <c r="Q227" s="228"/>
      <c r="R227" s="228"/>
      <c r="S227" s="228"/>
      <c r="T227" s="228"/>
      <c r="U227" s="228"/>
    </row>
    <row r="228" s="191" customFormat="1" ht="12.4" customHeight="1">
      <c r="A228" s="296"/>
      <c r="B228" s="318"/>
      <c r="C228" s="368"/>
      <c r="D228" s="302"/>
      <c r="E228" s="302"/>
      <c r="F228" s="319"/>
      <c r="G228" s="345"/>
      <c r="H228" s="345"/>
      <c r="I228" s="200"/>
      <c r="J228" s="321"/>
      <c r="K228" s="322"/>
      <c r="L228" s="354"/>
      <c r="M228" s="227"/>
      <c r="N228" s="215"/>
      <c r="O228" s="215"/>
      <c r="P228" s="228"/>
      <c r="Q228" s="228"/>
      <c r="R228" s="228"/>
      <c r="S228" s="228"/>
      <c r="T228" s="228"/>
      <c r="U228" s="228"/>
    </row>
    <row r="229" s="191" customFormat="1" ht="12.4" customHeight="1">
      <c r="A229" s="296"/>
      <c r="B229" s="318"/>
      <c r="C229" s="368"/>
      <c r="D229" s="302"/>
      <c r="E229" s="302"/>
      <c r="F229" s="319">
        <f>F225+F221+F217+F213+F209+F205+F201+F197+F193+F189</f>
        <v>1823.8</v>
      </c>
      <c r="G229" t="s" s="299">
        <v>106</v>
      </c>
      <c r="H229" s="345"/>
      <c r="I229" s="200">
        <f>'TPI and Location Factor '!D11</f>
        <v>76.398</v>
      </c>
      <c r="J229" s="321">
        <f>I229*F229</f>
        <v>139334.6724</v>
      </c>
      <c r="K229" s="322"/>
      <c r="L229" t="s" s="281">
        <v>140</v>
      </c>
      <c r="M229" s="227"/>
      <c r="N229" s="215"/>
      <c r="O229" s="215"/>
      <c r="P229" s="228"/>
      <c r="Q229" s="228"/>
      <c r="R229" s="228"/>
      <c r="S229" s="228"/>
      <c r="T229" s="228"/>
      <c r="U229" s="228"/>
    </row>
    <row r="230" s="191" customFormat="1" ht="12.4" customHeight="1">
      <c r="A230" s="296"/>
      <c r="B230" s="318"/>
      <c r="C230" s="368"/>
      <c r="D230" s="302"/>
      <c r="E230" s="302"/>
      <c r="F230" s="319"/>
      <c r="G230" s="345"/>
      <c r="H230" s="345"/>
      <c r="I230" s="200"/>
      <c r="J230" s="321"/>
      <c r="K230" s="322"/>
      <c r="L230" s="354"/>
      <c r="M230" s="227"/>
      <c r="N230" s="215"/>
      <c r="O230" s="215"/>
      <c r="P230" s="228"/>
      <c r="Q230" s="228"/>
      <c r="R230" s="228"/>
      <c r="S230" s="228"/>
      <c r="T230" s="228"/>
      <c r="U230" s="228"/>
    </row>
    <row r="231" s="191" customFormat="1" ht="12.4" customHeight="1">
      <c r="A231" s="296"/>
      <c r="B231" s="318"/>
      <c r="C231" s="301"/>
      <c r="D231" s="302"/>
      <c r="E231" s="302"/>
      <c r="F231" s="319"/>
      <c r="G231" s="345"/>
      <c r="H231" s="345"/>
      <c r="I231" s="200"/>
      <c r="J231" s="321"/>
      <c r="K231" s="322"/>
      <c r="L231" s="354"/>
      <c r="M231" s="227"/>
      <c r="N231" s="215"/>
      <c r="O231" s="215"/>
      <c r="P231" s="228"/>
      <c r="Q231" s="228"/>
      <c r="R231" s="228"/>
      <c r="S231" s="228"/>
      <c r="T231" s="228"/>
      <c r="U231" s="228"/>
    </row>
    <row r="232" s="191" customFormat="1" ht="12.4" customHeight="1">
      <c r="A232" s="296"/>
      <c r="B232" s="318"/>
      <c r="C232" s="368"/>
      <c r="D232" s="302"/>
      <c r="E232" s="302"/>
      <c r="F232" s="319"/>
      <c r="G232" s="345"/>
      <c r="H232" s="345"/>
      <c r="I232" s="200"/>
      <c r="J232" s="321"/>
      <c r="K232" s="322"/>
      <c r="L232" s="354"/>
      <c r="M232" s="227"/>
      <c r="N232" s="215"/>
      <c r="O232" s="215"/>
      <c r="P232" s="228"/>
      <c r="Q232" s="228"/>
      <c r="R232" s="228"/>
      <c r="S232" s="228"/>
      <c r="T232" s="228"/>
      <c r="U232" s="228"/>
    </row>
    <row r="233" s="191" customFormat="1" ht="12.4" customHeight="1">
      <c r="A233" s="296"/>
      <c r="B233" s="318"/>
      <c r="C233" s="368"/>
      <c r="D233" s="302"/>
      <c r="E233" s="302"/>
      <c r="F233" s="319"/>
      <c r="G233" s="345"/>
      <c r="H233" s="345"/>
      <c r="I233" s="200"/>
      <c r="J233" s="321"/>
      <c r="K233" s="322"/>
      <c r="L233" s="354"/>
      <c r="M233" s="227"/>
      <c r="N233" s="215"/>
      <c r="O233" s="215"/>
      <c r="P233" s="228"/>
      <c r="Q233" s="228"/>
      <c r="R233" s="228"/>
      <c r="S233" s="228"/>
      <c r="T233" s="228"/>
      <c r="U233" s="228"/>
    </row>
    <row r="234" s="191" customFormat="1" ht="12.4" customHeight="1">
      <c r="A234" s="296"/>
      <c r="B234" s="318"/>
      <c r="C234" t="s" s="373">
        <v>169</v>
      </c>
      <c r="D234" s="302"/>
      <c r="E234" s="302">
        <v>9</v>
      </c>
      <c r="F234" s="319"/>
      <c r="G234" s="345"/>
      <c r="H234" s="345"/>
      <c r="I234" s="200"/>
      <c r="J234" s="321"/>
      <c r="K234" s="322"/>
      <c r="L234" s="354"/>
      <c r="M234" s="227"/>
      <c r="N234" s="215"/>
      <c r="O234" s="215"/>
      <c r="P234" s="228"/>
      <c r="Q234" s="228"/>
      <c r="R234" s="228"/>
      <c r="S234" s="228"/>
      <c r="T234" s="228"/>
      <c r="U234" s="228"/>
    </row>
    <row r="235" s="232" customFormat="1" ht="12.4" customHeight="1">
      <c r="A235" s="296"/>
      <c r="B235" s="318"/>
      <c r="C235" t="s" s="373">
        <v>104</v>
      </c>
      <c r="D235" s="302">
        <v>2</v>
      </c>
      <c r="E235" s="341">
        <v>3.4</v>
      </c>
      <c r="F235" s="319"/>
      <c r="G235" s="345"/>
      <c r="H235" s="345"/>
      <c r="I235" s="200"/>
      <c r="J235" s="321"/>
      <c r="K235" s="322"/>
      <c r="L235" s="354"/>
      <c r="M235" s="227"/>
      <c r="N235" s="215"/>
      <c r="O235" s="215"/>
      <c r="P235" s="228"/>
      <c r="Q235" s="228"/>
      <c r="R235" s="228"/>
      <c r="S235" s="228"/>
      <c r="T235" s="228"/>
      <c r="U235" s="228"/>
    </row>
    <row r="236" s="186" customFormat="1" ht="12.4" customHeight="1">
      <c r="A236" s="296"/>
      <c r="B236" s="318"/>
      <c r="C236" s="368"/>
      <c r="D236" s="302"/>
      <c r="E236" s="342"/>
      <c r="F236" s="319">
        <f>(E234*E235)*D235</f>
        <v>61.2</v>
      </c>
      <c r="G236" t="s" s="299">
        <v>106</v>
      </c>
      <c r="H236" s="345"/>
      <c r="I236" s="200"/>
      <c r="J236" s="321"/>
      <c r="K236" s="322"/>
      <c r="L236" s="354"/>
      <c r="M236" s="227"/>
      <c r="N236" s="215"/>
      <c r="O236" s="215"/>
      <c r="P236" s="228"/>
      <c r="Q236" s="228"/>
      <c r="R236" s="228"/>
      <c r="S236" s="228"/>
      <c r="T236" s="228"/>
      <c r="U236" s="228"/>
    </row>
    <row r="237" s="191" customFormat="1" ht="12.4" customHeight="1">
      <c r="A237" s="296"/>
      <c r="B237" s="318"/>
      <c r="C237" s="368"/>
      <c r="D237" s="302"/>
      <c r="E237" s="302"/>
      <c r="F237" s="319"/>
      <c r="G237" s="345"/>
      <c r="H237" s="345"/>
      <c r="I237" s="200"/>
      <c r="J237" s="321"/>
      <c r="K237" s="322"/>
      <c r="L237" s="354"/>
      <c r="M237" s="227"/>
      <c r="N237" s="215"/>
      <c r="O237" s="215"/>
      <c r="P237" s="228"/>
      <c r="Q237" s="228"/>
      <c r="R237" s="228"/>
      <c r="S237" s="228"/>
      <c r="T237" s="228"/>
      <c r="U237" s="228"/>
    </row>
    <row r="238" s="191" customFormat="1" ht="12.4" customHeight="1">
      <c r="A238" s="296"/>
      <c r="B238" s="318"/>
      <c r="C238" s="368"/>
      <c r="D238" s="302"/>
      <c r="E238" s="302">
        <v>8.4</v>
      </c>
      <c r="F238" s="319"/>
      <c r="G238" s="345"/>
      <c r="H238" s="345"/>
      <c r="I238" s="200"/>
      <c r="J238" s="321"/>
      <c r="K238" s="322"/>
      <c r="L238" s="354"/>
      <c r="M238" s="227"/>
      <c r="N238" s="215"/>
      <c r="O238" s="215"/>
      <c r="P238" s="228"/>
      <c r="Q238" s="228"/>
      <c r="R238" s="228"/>
      <c r="S238" s="228"/>
      <c r="T238" s="228"/>
      <c r="U238" s="228"/>
    </row>
    <row r="239" s="232" customFormat="1" ht="12.4" customHeight="1">
      <c r="A239" s="296"/>
      <c r="B239" s="318"/>
      <c r="C239" s="368"/>
      <c r="D239" s="302">
        <v>4</v>
      </c>
      <c r="E239" s="341">
        <v>3.4</v>
      </c>
      <c r="F239" s="319"/>
      <c r="G239" s="345"/>
      <c r="H239" s="345"/>
      <c r="I239" s="200"/>
      <c r="J239" s="321"/>
      <c r="K239" s="322"/>
      <c r="L239" s="354"/>
      <c r="M239" s="227"/>
      <c r="N239" s="215"/>
      <c r="O239" s="215"/>
      <c r="P239" s="228"/>
      <c r="Q239" s="228"/>
      <c r="R239" s="228"/>
      <c r="S239" s="228"/>
      <c r="T239" s="228"/>
      <c r="U239" s="228"/>
    </row>
    <row r="240" s="186" customFormat="1" ht="12.4" customHeight="1">
      <c r="A240" s="296"/>
      <c r="B240" s="318"/>
      <c r="C240" s="368"/>
      <c r="D240" s="302"/>
      <c r="E240" s="342"/>
      <c r="F240" s="319">
        <f>(E238*E239)*D239</f>
        <v>114.24</v>
      </c>
      <c r="G240" t="s" s="299">
        <v>106</v>
      </c>
      <c r="H240" s="345"/>
      <c r="I240" s="200"/>
      <c r="J240" s="321"/>
      <c r="K240" s="322"/>
      <c r="L240" s="354"/>
      <c r="M240" s="227"/>
      <c r="N240" s="215"/>
      <c r="O240" s="215"/>
      <c r="P240" s="228"/>
      <c r="Q240" s="228"/>
      <c r="R240" s="228"/>
      <c r="S240" s="228"/>
      <c r="T240" s="228"/>
      <c r="U240" s="228"/>
    </row>
    <row r="241" s="191" customFormat="1" ht="12.4" customHeight="1">
      <c r="A241" s="296"/>
      <c r="B241" s="318"/>
      <c r="C241" s="368"/>
      <c r="D241" s="302"/>
      <c r="E241" s="302"/>
      <c r="F241" s="319"/>
      <c r="G241" s="345"/>
      <c r="H241" s="345"/>
      <c r="I241" s="200"/>
      <c r="J241" s="321"/>
      <c r="K241" s="322"/>
      <c r="L241" s="354"/>
      <c r="M241" s="227"/>
      <c r="N241" s="215"/>
      <c r="O241" s="215"/>
      <c r="P241" s="228"/>
      <c r="Q241" s="228"/>
      <c r="R241" s="228"/>
      <c r="S241" s="228"/>
      <c r="T241" s="228"/>
      <c r="U241" s="228"/>
    </row>
    <row r="242" s="191" customFormat="1" ht="12.4" customHeight="1">
      <c r="A242" s="296"/>
      <c r="B242" s="318"/>
      <c r="C242" t="s" s="373">
        <v>105</v>
      </c>
      <c r="D242" s="302"/>
      <c r="E242" s="302">
        <v>9</v>
      </c>
      <c r="F242" s="319"/>
      <c r="G242" s="345"/>
      <c r="H242" s="345"/>
      <c r="I242" s="200"/>
      <c r="J242" s="321"/>
      <c r="K242" s="322"/>
      <c r="L242" s="354"/>
      <c r="M242" s="227"/>
      <c r="N242" s="215"/>
      <c r="O242" s="215"/>
      <c r="P242" s="228"/>
      <c r="Q242" s="228"/>
      <c r="R242" s="228"/>
      <c r="S242" s="228"/>
      <c r="T242" s="228"/>
      <c r="U242" s="228"/>
    </row>
    <row r="243" s="232" customFormat="1" ht="12.4" customHeight="1">
      <c r="A243" s="296"/>
      <c r="B243" s="318"/>
      <c r="C243" s="368"/>
      <c r="D243" s="302">
        <v>2</v>
      </c>
      <c r="E243" s="341">
        <v>3.6</v>
      </c>
      <c r="F243" s="319"/>
      <c r="G243" s="345"/>
      <c r="H243" s="345"/>
      <c r="I243" s="200"/>
      <c r="J243" s="321"/>
      <c r="K243" s="322"/>
      <c r="L243" s="354"/>
      <c r="M243" s="227"/>
      <c r="N243" s="215"/>
      <c r="O243" s="215"/>
      <c r="P243" s="228"/>
      <c r="Q243" s="228"/>
      <c r="R243" s="228"/>
      <c r="S243" s="228"/>
      <c r="T243" s="228"/>
      <c r="U243" s="228"/>
    </row>
    <row r="244" s="186" customFormat="1" ht="12.4" customHeight="1">
      <c r="A244" s="296"/>
      <c r="B244" s="318"/>
      <c r="C244" s="368"/>
      <c r="D244" s="302"/>
      <c r="E244" s="342"/>
      <c r="F244" s="319">
        <f>(E242*E243)*D243</f>
        <v>64.8</v>
      </c>
      <c r="G244" t="s" s="299">
        <v>106</v>
      </c>
      <c r="H244" s="345"/>
      <c r="I244" s="200"/>
      <c r="J244" s="321"/>
      <c r="K244" s="322"/>
      <c r="L244" s="354"/>
      <c r="M244" s="227"/>
      <c r="N244" s="215"/>
      <c r="O244" s="215"/>
      <c r="P244" s="228"/>
      <c r="Q244" s="228"/>
      <c r="R244" s="228"/>
      <c r="S244" s="228"/>
      <c r="T244" s="228"/>
      <c r="U244" s="228"/>
    </row>
    <row r="245" s="191" customFormat="1" ht="12.4" customHeight="1">
      <c r="A245" s="296"/>
      <c r="B245" s="318"/>
      <c r="C245" s="368"/>
      <c r="D245" s="302"/>
      <c r="E245" s="302"/>
      <c r="F245" s="319"/>
      <c r="G245" s="345"/>
      <c r="H245" s="345"/>
      <c r="I245" s="200"/>
      <c r="J245" s="321"/>
      <c r="K245" s="322"/>
      <c r="L245" s="354"/>
      <c r="M245" s="227"/>
      <c r="N245" s="215"/>
      <c r="O245" s="215"/>
      <c r="P245" s="228"/>
      <c r="Q245" s="228"/>
      <c r="R245" s="228"/>
      <c r="S245" s="228"/>
      <c r="T245" s="228"/>
      <c r="U245" s="228"/>
    </row>
    <row r="246" s="191" customFormat="1" ht="12.4" customHeight="1">
      <c r="A246" s="296"/>
      <c r="B246" s="318"/>
      <c r="C246" s="368"/>
      <c r="D246" s="302"/>
      <c r="E246" s="302">
        <v>8.4</v>
      </c>
      <c r="F246" s="319"/>
      <c r="G246" s="345"/>
      <c r="H246" s="345"/>
      <c r="I246" s="200"/>
      <c r="J246" s="321"/>
      <c r="K246" s="322"/>
      <c r="L246" s="354"/>
      <c r="M246" s="227"/>
      <c r="N246" s="215"/>
      <c r="O246" s="215"/>
      <c r="P246" s="228"/>
      <c r="Q246" s="228"/>
      <c r="R246" s="228"/>
      <c r="S246" s="228"/>
      <c r="T246" s="228"/>
      <c r="U246" s="228"/>
    </row>
    <row r="247" s="232" customFormat="1" ht="12.4" customHeight="1">
      <c r="A247" s="296"/>
      <c r="B247" s="318"/>
      <c r="C247" s="368"/>
      <c r="D247" s="302">
        <v>4</v>
      </c>
      <c r="E247" s="341">
        <v>3.6</v>
      </c>
      <c r="F247" s="319"/>
      <c r="G247" s="345"/>
      <c r="H247" s="345"/>
      <c r="I247" s="200"/>
      <c r="J247" s="321"/>
      <c r="K247" s="322"/>
      <c r="L247" s="354"/>
      <c r="M247" s="227"/>
      <c r="N247" s="215"/>
      <c r="O247" s="215"/>
      <c r="P247" s="228"/>
      <c r="Q247" s="228"/>
      <c r="R247" s="228"/>
      <c r="S247" s="228"/>
      <c r="T247" s="228"/>
      <c r="U247" s="228"/>
    </row>
    <row r="248" s="186" customFormat="1" ht="12.4" customHeight="1">
      <c r="A248" s="296"/>
      <c r="B248" s="318"/>
      <c r="C248" s="368"/>
      <c r="D248" s="302"/>
      <c r="E248" s="342"/>
      <c r="F248" s="319">
        <f>(E246*E247)*D247</f>
        <v>120.96</v>
      </c>
      <c r="G248" t="s" s="299">
        <v>106</v>
      </c>
      <c r="H248" s="345"/>
      <c r="I248" s="200"/>
      <c r="J248" s="321"/>
      <c r="K248" s="322"/>
      <c r="L248" s="354"/>
      <c r="M248" s="227"/>
      <c r="N248" s="215"/>
      <c r="O248" s="215"/>
      <c r="P248" s="228"/>
      <c r="Q248" s="228"/>
      <c r="R248" s="228"/>
      <c r="S248" s="228"/>
      <c r="T248" s="228"/>
      <c r="U248" s="228"/>
    </row>
    <row r="249" s="191" customFormat="1" ht="12.4" customHeight="1">
      <c r="A249" s="296"/>
      <c r="B249" s="318"/>
      <c r="C249" s="368"/>
      <c r="D249" s="302"/>
      <c r="E249" s="302"/>
      <c r="F249" s="319"/>
      <c r="G249" s="345"/>
      <c r="H249" s="345"/>
      <c r="I249" s="200"/>
      <c r="J249" s="321"/>
      <c r="K249" s="322"/>
      <c r="L249" s="354"/>
      <c r="M249" s="227"/>
      <c r="N249" s="215"/>
      <c r="O249" s="215"/>
      <c r="P249" s="228"/>
      <c r="Q249" s="228"/>
      <c r="R249" s="228"/>
      <c r="S249" s="228"/>
      <c r="T249" s="228"/>
      <c r="U249" s="228"/>
    </row>
    <row r="250" s="191" customFormat="1" ht="12.4" customHeight="1">
      <c r="A250" s="296"/>
      <c r="B250" s="318"/>
      <c r="C250" s="368"/>
      <c r="D250" s="302"/>
      <c r="E250" s="302"/>
      <c r="F250" s="319"/>
      <c r="G250" s="345"/>
      <c r="H250" s="345"/>
      <c r="I250" s="200"/>
      <c r="J250" s="321"/>
      <c r="K250" s="322"/>
      <c r="L250" s="354"/>
      <c r="M250" s="227"/>
      <c r="N250" s="215"/>
      <c r="O250" s="215"/>
      <c r="P250" s="228"/>
      <c r="Q250" s="228"/>
      <c r="R250" s="228"/>
      <c r="S250" s="228"/>
      <c r="T250" s="228"/>
      <c r="U250" s="228"/>
    </row>
    <row r="251" s="191" customFormat="1" ht="12.4" customHeight="1">
      <c r="A251" s="296"/>
      <c r="B251" s="318"/>
      <c r="C251" s="368"/>
      <c r="D251" s="302"/>
      <c r="E251" s="302"/>
      <c r="F251" s="319">
        <f>F248+F244+F240+F236</f>
        <v>361.2</v>
      </c>
      <c r="G251" t="s" s="299">
        <v>106</v>
      </c>
      <c r="H251" s="345"/>
      <c r="I251" s="200">
        <f>'TPI and Location Factor '!D12</f>
        <v>76.398</v>
      </c>
      <c r="J251" s="321">
        <f>I251*F251</f>
        <v>27594.9576</v>
      </c>
      <c r="K251" s="322"/>
      <c r="L251" t="s" s="281">
        <v>140</v>
      </c>
      <c r="M251" s="227"/>
      <c r="N251" s="215"/>
      <c r="O251" s="215"/>
      <c r="P251" s="228"/>
      <c r="Q251" s="228"/>
      <c r="R251" s="228"/>
      <c r="S251" s="228"/>
      <c r="T251" s="228"/>
      <c r="U251" s="228"/>
    </row>
    <row r="252" s="191" customFormat="1" ht="32.35" customHeight="1">
      <c r="A252" s="296"/>
      <c r="B252" s="318"/>
      <c r="C252" t="s" s="328">
        <v>170</v>
      </c>
      <c r="D252" s="302"/>
      <c r="E252" s="302"/>
      <c r="F252" s="319">
        <f>F251+F229</f>
        <v>2185</v>
      </c>
      <c r="G252" t="s" s="299">
        <v>106</v>
      </c>
      <c r="H252" s="345"/>
      <c r="I252" s="200">
        <f>'TPI and Location Factor '!D13</f>
        <v>98.226</v>
      </c>
      <c r="J252" s="321">
        <f>I252*F252</f>
        <v>214623.81</v>
      </c>
      <c r="K252" s="322"/>
      <c r="L252" t="s" s="281">
        <v>140</v>
      </c>
      <c r="M252" s="227"/>
      <c r="N252" s="215"/>
      <c r="O252" s="215"/>
      <c r="P252" s="228"/>
      <c r="Q252" s="228"/>
      <c r="R252" s="228"/>
      <c r="S252" s="228"/>
      <c r="T252" s="228"/>
      <c r="U252" s="228"/>
    </row>
    <row r="253" s="191" customFormat="1" ht="12.4" customHeight="1">
      <c r="A253" s="296"/>
      <c r="B253" s="318"/>
      <c r="C253" s="301"/>
      <c r="D253" s="302"/>
      <c r="E253" s="302"/>
      <c r="F253" s="319"/>
      <c r="G253" s="345"/>
      <c r="H253" s="345"/>
      <c r="I253" s="200"/>
      <c r="J253" s="321"/>
      <c r="K253" s="322"/>
      <c r="L253" s="354"/>
      <c r="M253" s="227"/>
      <c r="N253" s="215"/>
      <c r="O253" s="215"/>
      <c r="P253" s="228"/>
      <c r="Q253" s="228"/>
      <c r="R253" s="228"/>
      <c r="S253" s="228"/>
      <c r="T253" s="228"/>
      <c r="U253" s="228"/>
    </row>
    <row r="254" s="191" customFormat="1" ht="12.4" customHeight="1">
      <c r="A254" s="296">
        <v>2.8</v>
      </c>
      <c r="B254" s="376"/>
      <c r="C254" t="s" s="261">
        <v>171</v>
      </c>
      <c r="D254" s="302"/>
      <c r="E254" s="302"/>
      <c r="F254" s="319"/>
      <c r="G254" s="345"/>
      <c r="H254" s="345"/>
      <c r="I254" s="200"/>
      <c r="J254" s="321"/>
      <c r="K254" s="322"/>
      <c r="L254" s="354"/>
      <c r="M254" s="227"/>
      <c r="N254" s="215"/>
      <c r="O254" s="215"/>
      <c r="P254" s="228"/>
      <c r="Q254" s="228"/>
      <c r="R254" s="228"/>
      <c r="S254" s="228"/>
      <c r="T254" s="228"/>
      <c r="U254" s="228"/>
    </row>
    <row r="255" s="191" customFormat="1" ht="12.4" customHeight="1">
      <c r="A255" s="296"/>
      <c r="B255" s="318"/>
      <c r="C255" s="368"/>
      <c r="D255" s="302"/>
      <c r="E255" s="302"/>
      <c r="F255" s="319"/>
      <c r="G255" s="345"/>
      <c r="H255" s="345"/>
      <c r="I255" s="200"/>
      <c r="J255" s="321"/>
      <c r="K255" s="322"/>
      <c r="L255" s="354"/>
      <c r="M255" s="227"/>
      <c r="N255" s="215"/>
      <c r="O255" s="215"/>
      <c r="P255" s="228"/>
      <c r="Q255" s="228"/>
      <c r="R255" s="228"/>
      <c r="S255" s="228"/>
      <c r="T255" s="228"/>
      <c r="U255" s="228"/>
    </row>
    <row r="256" s="232" customFormat="1" ht="35.65" customHeight="1">
      <c r="A256" s="296"/>
      <c r="B256" s="318"/>
      <c r="C256" t="s" s="373">
        <v>172</v>
      </c>
      <c r="D256" s="302"/>
      <c r="E256" s="341">
        <v>48</v>
      </c>
      <c r="F256" s="319"/>
      <c r="G256" s="345"/>
      <c r="H256" s="345"/>
      <c r="I256" s="200"/>
      <c r="J256" s="321"/>
      <c r="K256" s="322"/>
      <c r="L256" s="354"/>
      <c r="M256" s="227"/>
      <c r="N256" s="215"/>
      <c r="O256" s="215"/>
      <c r="P256" s="228"/>
      <c r="Q256" s="228"/>
      <c r="R256" s="228"/>
      <c r="S256" s="228"/>
      <c r="T256" s="228"/>
      <c r="U256" s="228"/>
    </row>
    <row r="257" s="186" customFormat="1" ht="12.4" customHeight="1">
      <c r="A257" s="296"/>
      <c r="B257" s="318"/>
      <c r="C257" s="368"/>
      <c r="D257" s="302"/>
      <c r="E257" s="342"/>
      <c r="F257" s="319">
        <v>48</v>
      </c>
      <c r="G257" t="s" s="353">
        <v>115</v>
      </c>
      <c r="H257" s="345"/>
      <c r="I257" s="200">
        <f>'TPI and Location Factor '!D14</f>
        <v>354.705</v>
      </c>
      <c r="J257" s="321">
        <f>I257*F257</f>
        <v>17025.84</v>
      </c>
      <c r="K257" s="322"/>
      <c r="L257" t="s" s="281">
        <v>140</v>
      </c>
      <c r="M257" s="227"/>
      <c r="N257" s="215"/>
      <c r="O257" s="215"/>
      <c r="P257" s="228"/>
      <c r="Q257" s="228"/>
      <c r="R257" s="228"/>
      <c r="S257" s="228"/>
      <c r="T257" s="228"/>
      <c r="U257" s="228"/>
    </row>
    <row r="258" s="191" customFormat="1" ht="12.4" customHeight="1">
      <c r="A258" s="296"/>
      <c r="B258" s="318"/>
      <c r="C258" s="368"/>
      <c r="D258" s="302"/>
      <c r="E258" s="302"/>
      <c r="F258" s="319"/>
      <c r="G258" s="345"/>
      <c r="H258" s="345"/>
      <c r="I258" s="200"/>
      <c r="J258" s="321"/>
      <c r="K258" s="322"/>
      <c r="L258" s="354"/>
      <c r="M258" s="227"/>
      <c r="N258" s="215"/>
      <c r="O258" s="215"/>
      <c r="P258" s="228"/>
      <c r="Q258" s="228"/>
      <c r="R258" s="228"/>
      <c r="S258" s="228"/>
      <c r="T258" s="228"/>
      <c r="U258" s="228"/>
    </row>
    <row r="259" s="232" customFormat="1" ht="36.7" customHeight="1">
      <c r="A259" s="296"/>
      <c r="B259" s="318"/>
      <c r="C259" t="s" s="373">
        <v>173</v>
      </c>
      <c r="D259" s="302"/>
      <c r="E259" s="341">
        <v>22</v>
      </c>
      <c r="F259" s="319"/>
      <c r="G259" s="345"/>
      <c r="H259" s="345"/>
      <c r="I259" s="200"/>
      <c r="J259" s="321"/>
      <c r="K259" s="322"/>
      <c r="L259" s="354"/>
      <c r="M259" s="227"/>
      <c r="N259" s="215"/>
      <c r="O259" s="215"/>
      <c r="P259" s="228"/>
      <c r="Q259" s="228"/>
      <c r="R259" s="228"/>
      <c r="S259" s="228"/>
      <c r="T259" s="228"/>
      <c r="U259" s="228"/>
    </row>
    <row r="260" s="186" customFormat="1" ht="12.4" customHeight="1">
      <c r="A260" s="296"/>
      <c r="B260" s="318"/>
      <c r="C260" s="368"/>
      <c r="D260" s="302"/>
      <c r="E260" s="342"/>
      <c r="F260" s="319">
        <v>22</v>
      </c>
      <c r="G260" t="s" s="353">
        <v>115</v>
      </c>
      <c r="H260" s="345"/>
      <c r="I260" s="200">
        <f>'TPI and Location Factor '!D15</f>
        <v>600.27</v>
      </c>
      <c r="J260" s="321">
        <f>I260*F260</f>
        <v>13205.94</v>
      </c>
      <c r="K260" s="322"/>
      <c r="L260" t="s" s="281">
        <v>140</v>
      </c>
      <c r="M260" s="227"/>
      <c r="N260" s="215"/>
      <c r="O260" s="215"/>
      <c r="P260" s="228"/>
      <c r="Q260" s="228"/>
      <c r="R260" s="228"/>
      <c r="S260" s="228"/>
      <c r="T260" s="228"/>
      <c r="U260" s="228"/>
    </row>
    <row r="261" s="191" customFormat="1" ht="12.4" customHeight="1">
      <c r="A261" s="296"/>
      <c r="B261" s="318"/>
      <c r="C261" s="368"/>
      <c r="D261" s="302"/>
      <c r="E261" s="302"/>
      <c r="F261" s="319"/>
      <c r="G261" s="345"/>
      <c r="H261" s="345"/>
      <c r="I261" s="200"/>
      <c r="J261" s="321"/>
      <c r="K261" s="322"/>
      <c r="L261" s="354"/>
      <c r="M261" s="227"/>
      <c r="N261" s="215"/>
      <c r="O261" s="215"/>
      <c r="P261" s="228"/>
      <c r="Q261" s="228"/>
      <c r="R261" s="228"/>
      <c r="S261" s="228"/>
      <c r="T261" s="228"/>
      <c r="U261" s="228"/>
    </row>
    <row r="262" s="232" customFormat="1" ht="35.65" customHeight="1">
      <c r="A262" s="296"/>
      <c r="B262" s="318"/>
      <c r="C262" t="s" s="373">
        <v>174</v>
      </c>
      <c r="D262" s="302"/>
      <c r="E262" s="341">
        <v>12</v>
      </c>
      <c r="F262" s="319"/>
      <c r="G262" s="345"/>
      <c r="H262" s="345"/>
      <c r="I262" s="200"/>
      <c r="J262" s="321"/>
      <c r="K262" s="322"/>
      <c r="L262" s="354"/>
      <c r="M262" s="227"/>
      <c r="N262" s="215"/>
      <c r="O262" s="215"/>
      <c r="P262" s="228"/>
      <c r="Q262" s="228"/>
      <c r="R262" s="228"/>
      <c r="S262" s="228"/>
      <c r="T262" s="228"/>
      <c r="U262" s="228"/>
    </row>
    <row r="263" s="186" customFormat="1" ht="12.4" customHeight="1">
      <c r="A263" s="296"/>
      <c r="B263" s="318"/>
      <c r="C263" s="368"/>
      <c r="D263" s="302"/>
      <c r="E263" s="342"/>
      <c r="F263" s="319">
        <v>12</v>
      </c>
      <c r="G263" t="s" s="353">
        <v>115</v>
      </c>
      <c r="H263" s="345"/>
      <c r="I263" s="200">
        <f>'TPI and Location Factor '!D16</f>
        <v>600.27</v>
      </c>
      <c r="J263" s="321">
        <f>I263*F263</f>
        <v>7203.24</v>
      </c>
      <c r="K263" s="322"/>
      <c r="L263" t="s" s="281">
        <v>140</v>
      </c>
      <c r="M263" s="227"/>
      <c r="N263" s="215"/>
      <c r="O263" s="215"/>
      <c r="P263" s="228"/>
      <c r="Q263" s="228"/>
      <c r="R263" s="228"/>
      <c r="S263" s="228"/>
      <c r="T263" s="228"/>
      <c r="U263" s="228"/>
    </row>
    <row r="264" s="191" customFormat="1" ht="12.4" customHeight="1">
      <c r="A264" s="296"/>
      <c r="B264" s="318"/>
      <c r="C264" s="368"/>
      <c r="D264" s="302"/>
      <c r="E264" s="302"/>
      <c r="F264" s="319"/>
      <c r="G264" s="345"/>
      <c r="H264" s="345"/>
      <c r="I264" s="200"/>
      <c r="J264" s="321"/>
      <c r="K264" s="322"/>
      <c r="L264" s="354"/>
      <c r="M264" s="227"/>
      <c r="N264" s="215"/>
      <c r="O264" s="215"/>
      <c r="P264" s="228"/>
      <c r="Q264" s="228"/>
      <c r="R264" s="228"/>
      <c r="S264" s="228"/>
      <c r="T264" s="228"/>
      <c r="U264" s="228"/>
    </row>
    <row r="265" s="232" customFormat="1" ht="35.65" customHeight="1">
      <c r="A265" s="296"/>
      <c r="B265" s="318"/>
      <c r="C265" t="s" s="373">
        <v>175</v>
      </c>
      <c r="D265" s="302"/>
      <c r="E265" s="341">
        <v>20</v>
      </c>
      <c r="F265" s="319"/>
      <c r="G265" s="345"/>
      <c r="H265" s="345"/>
      <c r="I265" s="200"/>
      <c r="J265" s="321"/>
      <c r="K265" s="322"/>
      <c r="L265" s="354"/>
      <c r="M265" s="227"/>
      <c r="N265" s="215"/>
      <c r="O265" s="215"/>
      <c r="P265" s="228"/>
      <c r="Q265" s="228"/>
      <c r="R265" s="228"/>
      <c r="S265" s="228"/>
      <c r="T265" s="228"/>
      <c r="U265" s="228"/>
    </row>
    <row r="266" s="186" customFormat="1" ht="12.4" customHeight="1">
      <c r="A266" s="296"/>
      <c r="B266" s="318"/>
      <c r="C266" s="368"/>
      <c r="D266" s="302"/>
      <c r="E266" s="342"/>
      <c r="F266" s="319">
        <v>20</v>
      </c>
      <c r="G266" t="s" s="353">
        <v>115</v>
      </c>
      <c r="H266" s="345"/>
      <c r="I266" s="200">
        <f>'TPI and Location Factor '!D17</f>
        <v>436.56</v>
      </c>
      <c r="J266" s="321">
        <f>I266*F266</f>
        <v>8731.200000000001</v>
      </c>
      <c r="K266" s="322"/>
      <c r="L266" t="s" s="281">
        <v>140</v>
      </c>
      <c r="M266" s="227"/>
      <c r="N266" s="215"/>
      <c r="O266" s="215"/>
      <c r="P266" s="228"/>
      <c r="Q266" s="228"/>
      <c r="R266" s="228"/>
      <c r="S266" s="228"/>
      <c r="T266" s="228"/>
      <c r="U266" s="228"/>
    </row>
    <row r="267" s="191" customFormat="1" ht="12.4" customHeight="1">
      <c r="A267" s="296"/>
      <c r="B267" s="318"/>
      <c r="C267" s="368"/>
      <c r="D267" s="302"/>
      <c r="E267" s="302"/>
      <c r="F267" s="319"/>
      <c r="G267" s="345"/>
      <c r="H267" s="345"/>
      <c r="I267" s="200"/>
      <c r="J267" s="321"/>
      <c r="K267" s="322"/>
      <c r="L267" s="354"/>
      <c r="M267" s="227"/>
      <c r="N267" s="215"/>
      <c r="O267" s="215"/>
      <c r="P267" s="228"/>
      <c r="Q267" s="228"/>
      <c r="R267" s="228"/>
      <c r="S267" s="228"/>
      <c r="T267" s="228"/>
      <c r="U267" s="228"/>
    </row>
    <row r="268" s="191" customFormat="1" ht="38.15" customHeight="1">
      <c r="A268" s="296"/>
      <c r="B268" s="318"/>
      <c r="C268" t="s" s="373">
        <v>176</v>
      </c>
      <c r="D268" s="370"/>
      <c r="E268" s="379">
        <v>8.1</v>
      </c>
      <c r="F268" s="372"/>
      <c r="G268" s="345"/>
      <c r="H268" s="345"/>
      <c r="I268" s="200"/>
      <c r="J268" s="321"/>
      <c r="K268" s="322"/>
      <c r="L268" s="354"/>
      <c r="M268" s="227"/>
      <c r="N268" s="215"/>
      <c r="O268" s="215"/>
      <c r="P268" s="228"/>
      <c r="Q268" s="228"/>
      <c r="R268" s="228"/>
      <c r="S268" s="228"/>
      <c r="T268" s="228"/>
      <c r="U268" s="228"/>
    </row>
    <row r="269" s="232" customFormat="1" ht="20.6" customHeight="1">
      <c r="A269" s="296"/>
      <c r="B269" s="318"/>
      <c r="C269" s="378"/>
      <c r="D269" s="302"/>
      <c r="E269" s="341">
        <v>0.2</v>
      </c>
      <c r="F269" s="319"/>
      <c r="G269" s="345"/>
      <c r="H269" s="345"/>
      <c r="I269" s="200"/>
      <c r="J269" s="321"/>
      <c r="K269" s="322"/>
      <c r="L269" s="354"/>
      <c r="M269" s="227"/>
      <c r="N269" s="215"/>
      <c r="O269" s="215"/>
      <c r="P269" s="228"/>
      <c r="Q269" s="228"/>
      <c r="R269" s="228"/>
      <c r="S269" s="228"/>
      <c r="T269" s="228"/>
      <c r="U269" s="228"/>
    </row>
    <row r="270" s="186" customFormat="1" ht="12.4" customHeight="1">
      <c r="A270" s="296"/>
      <c r="B270" s="318"/>
      <c r="C270" s="368"/>
      <c r="D270" s="302"/>
      <c r="E270" s="342"/>
      <c r="F270" s="319">
        <f>E268*E269</f>
        <v>1.62</v>
      </c>
      <c r="G270" t="s" s="299">
        <v>106</v>
      </c>
      <c r="H270" s="345"/>
      <c r="I270" s="200">
        <f>'TPI and Location Factor '!D18</f>
        <v>458.388</v>
      </c>
      <c r="J270" s="321">
        <f>I270*F270</f>
        <v>742.58856</v>
      </c>
      <c r="K270" s="322"/>
      <c r="L270" t="s" s="281">
        <v>140</v>
      </c>
      <c r="M270" s="227"/>
      <c r="N270" s="215"/>
      <c r="O270" s="215"/>
      <c r="P270" s="228"/>
      <c r="Q270" s="228"/>
      <c r="R270" s="228"/>
      <c r="S270" s="228"/>
      <c r="T270" s="228"/>
      <c r="U270" s="228"/>
    </row>
    <row r="271" s="191" customFormat="1" ht="12.4" customHeight="1">
      <c r="A271" s="296"/>
      <c r="B271" s="318"/>
      <c r="C271" s="368"/>
      <c r="D271" s="302"/>
      <c r="E271" s="302"/>
      <c r="F271" s="319"/>
      <c r="G271" s="345"/>
      <c r="H271" s="345"/>
      <c r="I271" s="200"/>
      <c r="J271" s="321"/>
      <c r="K271" s="322"/>
      <c r="L271" s="354"/>
      <c r="M271" s="227"/>
      <c r="N271" s="215"/>
      <c r="O271" s="215"/>
      <c r="P271" s="228"/>
      <c r="Q271" s="228"/>
      <c r="R271" s="228"/>
      <c r="S271" s="228"/>
      <c r="T271" s="228"/>
      <c r="U271" s="228"/>
    </row>
    <row r="272" s="191" customFormat="1" ht="12.4" customHeight="1">
      <c r="A272" s="296"/>
      <c r="B272" s="318"/>
      <c r="C272" s="368"/>
      <c r="D272" s="302"/>
      <c r="E272" s="302"/>
      <c r="F272" s="319"/>
      <c r="G272" s="345"/>
      <c r="H272" s="345"/>
      <c r="I272" s="200"/>
      <c r="J272" s="321"/>
      <c r="K272" s="322"/>
      <c r="L272" s="354"/>
      <c r="M272" s="227"/>
      <c r="N272" s="215"/>
      <c r="O272" s="215"/>
      <c r="P272" s="228"/>
      <c r="Q272" s="228"/>
      <c r="R272" s="228"/>
      <c r="S272" s="228"/>
      <c r="T272" s="228"/>
      <c r="U272" s="228"/>
    </row>
    <row r="273" s="191" customFormat="1" ht="54.35" customHeight="1">
      <c r="A273" s="296"/>
      <c r="B273" s="318"/>
      <c r="C273" t="s" s="373">
        <v>177</v>
      </c>
      <c r="D273" s="302"/>
      <c r="E273" s="355">
        <v>2.8</v>
      </c>
      <c r="F273" s="319"/>
      <c r="G273" s="345"/>
      <c r="H273" s="345"/>
      <c r="I273" s="200"/>
      <c r="J273" s="321"/>
      <c r="K273" s="322"/>
      <c r="L273" s="354"/>
      <c r="M273" s="227"/>
      <c r="N273" s="215"/>
      <c r="O273" s="215"/>
      <c r="P273" s="228"/>
      <c r="Q273" s="228"/>
      <c r="R273" s="228"/>
      <c r="S273" s="228"/>
      <c r="T273" s="228"/>
      <c r="U273" s="228"/>
    </row>
    <row r="274" s="232" customFormat="1" ht="13.65" customHeight="1">
      <c r="A274" s="296"/>
      <c r="B274" s="318"/>
      <c r="C274" s="378"/>
      <c r="D274" s="302">
        <v>26</v>
      </c>
      <c r="E274" s="356">
        <v>1.2</v>
      </c>
      <c r="F274" s="319"/>
      <c r="G274" s="345"/>
      <c r="H274" s="345"/>
      <c r="I274" s="200"/>
      <c r="J274" s="321"/>
      <c r="K274" s="322"/>
      <c r="L274" s="354"/>
      <c r="M274" s="227"/>
      <c r="N274" s="215"/>
      <c r="O274" s="215"/>
      <c r="P274" s="228"/>
      <c r="Q274" s="228"/>
      <c r="R274" s="228"/>
      <c r="S274" s="228"/>
      <c r="T274" s="228"/>
      <c r="U274" s="228"/>
    </row>
    <row r="275" s="186" customFormat="1" ht="12.4" customHeight="1">
      <c r="A275" s="296"/>
      <c r="B275" s="318"/>
      <c r="C275" s="368"/>
      <c r="D275" s="302"/>
      <c r="E275" s="342"/>
      <c r="F275" s="319">
        <f>(E273*E274)*D274</f>
        <v>87.36</v>
      </c>
      <c r="G275" t="s" s="299">
        <v>106</v>
      </c>
      <c r="H275" s="345"/>
      <c r="I275" s="200">
        <f>'TPI and Location Factor '!D19</f>
        <v>338.334</v>
      </c>
      <c r="J275" s="321">
        <f>I275*F275</f>
        <v>29556.85824</v>
      </c>
      <c r="K275" s="322"/>
      <c r="L275" t="s" s="281">
        <v>140</v>
      </c>
      <c r="M275" s="227"/>
      <c r="N275" s="215"/>
      <c r="O275" s="215"/>
      <c r="P275" s="228"/>
      <c r="Q275" s="228"/>
      <c r="R275" s="228"/>
      <c r="S275" s="228"/>
      <c r="T275" s="228"/>
      <c r="U275" s="228"/>
    </row>
    <row r="276" s="191" customFormat="1" ht="12.4" customHeight="1">
      <c r="A276" s="296"/>
      <c r="B276" s="318"/>
      <c r="C276" s="368"/>
      <c r="D276" s="302"/>
      <c r="E276" s="302"/>
      <c r="F276" s="319"/>
      <c r="G276" s="345"/>
      <c r="H276" s="345"/>
      <c r="I276" s="200"/>
      <c r="J276" s="321"/>
      <c r="K276" s="322"/>
      <c r="L276" s="354"/>
      <c r="M276" s="227"/>
      <c r="N276" s="215"/>
      <c r="O276" s="215"/>
      <c r="P276" s="228"/>
      <c r="Q276" s="228"/>
      <c r="R276" s="228"/>
      <c r="S276" s="228"/>
      <c r="T276" s="228"/>
      <c r="U276" s="228"/>
    </row>
    <row r="277" s="191" customFormat="1" ht="12.4" customHeight="1">
      <c r="A277" s="296"/>
      <c r="B277" s="318"/>
      <c r="C277" s="368"/>
      <c r="D277" s="302"/>
      <c r="E277" s="302">
        <v>2.8</v>
      </c>
      <c r="F277" s="319"/>
      <c r="G277" s="345"/>
      <c r="H277" s="345"/>
      <c r="I277" s="200"/>
      <c r="J277" s="321"/>
      <c r="K277" s="322"/>
      <c r="L277" s="354"/>
      <c r="M277" s="227"/>
      <c r="N277" s="215"/>
      <c r="O277" s="215"/>
      <c r="P277" s="228"/>
      <c r="Q277" s="228"/>
      <c r="R277" s="228"/>
      <c r="S277" s="228"/>
      <c r="T277" s="228"/>
      <c r="U277" s="228"/>
    </row>
    <row r="278" s="232" customFormat="1" ht="12.4" customHeight="1">
      <c r="A278" s="296"/>
      <c r="B278" s="318"/>
      <c r="C278" s="368"/>
      <c r="D278" s="302">
        <v>2</v>
      </c>
      <c r="E278" s="341">
        <v>0.2</v>
      </c>
      <c r="F278" s="319"/>
      <c r="G278" s="345"/>
      <c r="H278" s="345"/>
      <c r="I278" s="200"/>
      <c r="J278" s="321"/>
      <c r="K278" s="322"/>
      <c r="L278" s="354"/>
      <c r="M278" s="227"/>
      <c r="N278" s="215"/>
      <c r="O278" s="215"/>
      <c r="P278" s="228"/>
      <c r="Q278" s="228"/>
      <c r="R278" s="228"/>
      <c r="S278" s="228"/>
      <c r="T278" s="228"/>
      <c r="U278" s="228"/>
    </row>
    <row r="279" s="186" customFormat="1" ht="12.4" customHeight="1">
      <c r="A279" s="296"/>
      <c r="B279" s="318"/>
      <c r="C279" s="368"/>
      <c r="D279" s="302"/>
      <c r="E279" s="342"/>
      <c r="F279" s="319">
        <f>(E277*E278)*D278</f>
        <v>1.12</v>
      </c>
      <c r="G279" t="s" s="299">
        <v>106</v>
      </c>
      <c r="H279" s="345"/>
      <c r="I279" s="200">
        <f>'TPI and Location Factor '!D19</f>
        <v>338.334</v>
      </c>
      <c r="J279" s="321">
        <f>I279*F279</f>
        <v>378.93408</v>
      </c>
      <c r="K279" s="322"/>
      <c r="L279" t="s" s="281">
        <v>140</v>
      </c>
      <c r="M279" s="227"/>
      <c r="N279" s="215"/>
      <c r="O279" s="215"/>
      <c r="P279" s="228"/>
      <c r="Q279" s="228"/>
      <c r="R279" s="228"/>
      <c r="S279" s="228"/>
      <c r="T279" s="228"/>
      <c r="U279" s="228"/>
    </row>
    <row r="280" s="191" customFormat="1" ht="12.4" customHeight="1">
      <c r="A280" s="296"/>
      <c r="B280" s="318"/>
      <c r="C280" s="368"/>
      <c r="D280" s="302"/>
      <c r="E280" s="302"/>
      <c r="F280" s="319"/>
      <c r="G280" s="345"/>
      <c r="H280" s="345"/>
      <c r="I280" s="200"/>
      <c r="J280" s="321"/>
      <c r="K280" s="322"/>
      <c r="L280" s="354"/>
      <c r="M280" s="227"/>
      <c r="N280" s="215"/>
      <c r="O280" s="215"/>
      <c r="P280" s="228"/>
      <c r="Q280" s="228"/>
      <c r="R280" s="228"/>
      <c r="S280" s="228"/>
      <c r="T280" s="228"/>
      <c r="U280" s="228"/>
    </row>
    <row r="281" s="191" customFormat="1" ht="12.4" customHeight="1">
      <c r="A281" s="296"/>
      <c r="B281" s="318"/>
      <c r="C281" s="368"/>
      <c r="D281" s="302"/>
      <c r="E281" s="302"/>
      <c r="F281" s="319"/>
      <c r="G281" s="345"/>
      <c r="H281" s="345"/>
      <c r="I281" s="200"/>
      <c r="J281" s="321"/>
      <c r="K281" s="322"/>
      <c r="L281" s="354"/>
      <c r="M281" s="227"/>
      <c r="N281" s="215"/>
      <c r="O281" s="215"/>
      <c r="P281" s="228"/>
      <c r="Q281" s="228"/>
      <c r="R281" s="228"/>
      <c r="S281" s="228"/>
      <c r="T281" s="228"/>
      <c r="U281" s="228"/>
    </row>
    <row r="282" s="191" customFormat="1" ht="12.4" customHeight="1">
      <c r="A282" s="296"/>
      <c r="B282" s="318"/>
      <c r="C282" s="368"/>
      <c r="D282" s="302"/>
      <c r="E282" s="302">
        <v>2.8</v>
      </c>
      <c r="F282" s="319"/>
      <c r="G282" s="345"/>
      <c r="H282" s="345"/>
      <c r="I282" s="200"/>
      <c r="J282" s="321"/>
      <c r="K282" s="322"/>
      <c r="L282" s="354"/>
      <c r="M282" s="227"/>
      <c r="N282" s="215"/>
      <c r="O282" s="215"/>
      <c r="P282" s="228"/>
      <c r="Q282" s="228"/>
      <c r="R282" s="228"/>
      <c r="S282" s="228"/>
      <c r="T282" s="228"/>
      <c r="U282" s="228"/>
    </row>
    <row r="283" s="232" customFormat="1" ht="12.4" customHeight="1">
      <c r="A283" s="296"/>
      <c r="B283" s="318"/>
      <c r="C283" s="368"/>
      <c r="D283" s="302">
        <v>16</v>
      </c>
      <c r="E283" s="341">
        <v>1</v>
      </c>
      <c r="F283" s="319"/>
      <c r="G283" s="345"/>
      <c r="H283" s="345"/>
      <c r="I283" s="200"/>
      <c r="J283" s="321"/>
      <c r="K283" s="322"/>
      <c r="L283" s="354"/>
      <c r="M283" s="227"/>
      <c r="N283" s="215"/>
      <c r="O283" s="215"/>
      <c r="P283" s="228"/>
      <c r="Q283" s="228"/>
      <c r="R283" s="228"/>
      <c r="S283" s="228"/>
      <c r="T283" s="228"/>
      <c r="U283" s="228"/>
    </row>
    <row r="284" s="186" customFormat="1" ht="12.4" customHeight="1">
      <c r="A284" s="296"/>
      <c r="B284" s="318"/>
      <c r="C284" s="368"/>
      <c r="D284" s="302"/>
      <c r="E284" s="342"/>
      <c r="F284" s="319">
        <f>(E282*E283)*D283</f>
        <v>44.8</v>
      </c>
      <c r="G284" t="s" s="299">
        <v>106</v>
      </c>
      <c r="H284" s="345"/>
      <c r="I284" s="200">
        <f>'TPI and Location Factor '!D19</f>
        <v>338.334</v>
      </c>
      <c r="J284" s="321">
        <f>I284*F284</f>
        <v>15157.3632</v>
      </c>
      <c r="K284" s="322"/>
      <c r="L284" t="s" s="281">
        <v>140</v>
      </c>
      <c r="M284" s="227"/>
      <c r="N284" s="215"/>
      <c r="O284" s="215"/>
      <c r="P284" s="228"/>
      <c r="Q284" s="228"/>
      <c r="R284" s="228"/>
      <c r="S284" s="228"/>
      <c r="T284" s="228"/>
      <c r="U284" s="228"/>
    </row>
    <row r="285" s="191" customFormat="1" ht="12.4" customHeight="1">
      <c r="A285" s="296"/>
      <c r="B285" s="318"/>
      <c r="C285" s="378"/>
      <c r="D285" s="302"/>
      <c r="E285" s="302"/>
      <c r="F285" s="319"/>
      <c r="G285" s="345"/>
      <c r="H285" s="345"/>
      <c r="I285" s="200"/>
      <c r="J285" s="321"/>
      <c r="K285" s="322"/>
      <c r="L285" s="354"/>
      <c r="M285" s="227"/>
      <c r="N285" s="215"/>
      <c r="O285" s="215"/>
      <c r="P285" s="228"/>
      <c r="Q285" s="228"/>
      <c r="R285" s="228"/>
      <c r="S285" s="228"/>
      <c r="T285" s="228"/>
      <c r="U285" s="228"/>
    </row>
    <row r="286" s="191" customFormat="1" ht="12.4" customHeight="1">
      <c r="A286" s="296"/>
      <c r="B286" s="318"/>
      <c r="C286" s="378"/>
      <c r="D286" s="302"/>
      <c r="E286" s="302">
        <v>2.8</v>
      </c>
      <c r="F286" s="319"/>
      <c r="G286" s="345"/>
      <c r="H286" s="345"/>
      <c r="I286" s="200"/>
      <c r="J286" s="321"/>
      <c r="K286" s="322"/>
      <c r="L286" s="354"/>
      <c r="M286" s="227"/>
      <c r="N286" s="215"/>
      <c r="O286" s="215"/>
      <c r="P286" s="228"/>
      <c r="Q286" s="228"/>
      <c r="R286" s="228"/>
      <c r="S286" s="228"/>
      <c r="T286" s="228"/>
      <c r="U286" s="228"/>
    </row>
    <row r="287" s="232" customFormat="1" ht="12.4" customHeight="1">
      <c r="A287" s="296"/>
      <c r="B287" s="318"/>
      <c r="C287" s="378"/>
      <c r="D287" s="302">
        <v>16</v>
      </c>
      <c r="E287" s="341">
        <v>1</v>
      </c>
      <c r="F287" s="319"/>
      <c r="G287" s="345"/>
      <c r="H287" s="345"/>
      <c r="I287" s="200"/>
      <c r="J287" s="321"/>
      <c r="K287" s="322"/>
      <c r="L287" s="354"/>
      <c r="M287" s="227"/>
      <c r="N287" s="215"/>
      <c r="O287" s="215"/>
      <c r="P287" s="228"/>
      <c r="Q287" s="228"/>
      <c r="R287" s="228"/>
      <c r="S287" s="228"/>
      <c r="T287" s="228"/>
      <c r="U287" s="228"/>
    </row>
    <row r="288" s="186" customFormat="1" ht="12.4" customHeight="1">
      <c r="A288" s="296"/>
      <c r="B288" s="318"/>
      <c r="C288" s="368"/>
      <c r="D288" s="302"/>
      <c r="E288" s="342"/>
      <c r="F288" s="319">
        <f>(E286*E287)*D287</f>
        <v>44.8</v>
      </c>
      <c r="G288" t="s" s="299">
        <v>106</v>
      </c>
      <c r="H288" s="345"/>
      <c r="I288" s="200">
        <f>'TPI and Location Factor '!D19</f>
        <v>338.334</v>
      </c>
      <c r="J288" s="321">
        <f>I288*F288</f>
        <v>15157.3632</v>
      </c>
      <c r="K288" s="322"/>
      <c r="L288" t="s" s="281">
        <v>140</v>
      </c>
      <c r="M288" s="227"/>
      <c r="N288" s="215"/>
      <c r="O288" s="215"/>
      <c r="P288" s="228"/>
      <c r="Q288" s="228"/>
      <c r="R288" s="228"/>
      <c r="S288" s="228"/>
      <c r="T288" s="228"/>
      <c r="U288" s="228"/>
    </row>
    <row r="289" s="191" customFormat="1" ht="12.4" customHeight="1">
      <c r="A289" s="296"/>
      <c r="B289" s="318"/>
      <c r="C289" s="368"/>
      <c r="D289" s="302"/>
      <c r="E289" s="302"/>
      <c r="F289" s="319"/>
      <c r="G289" s="345"/>
      <c r="H289" s="345"/>
      <c r="I289" s="200"/>
      <c r="J289" s="321"/>
      <c r="K289" s="322"/>
      <c r="L289" s="354"/>
      <c r="M289" s="227"/>
      <c r="N289" s="215"/>
      <c r="O289" s="215"/>
      <c r="P289" s="228"/>
      <c r="Q289" s="228"/>
      <c r="R289" s="228"/>
      <c r="S289" s="228"/>
      <c r="T289" s="228"/>
      <c r="U289" s="228"/>
    </row>
    <row r="290" s="191" customFormat="1" ht="12.4" customHeight="1">
      <c r="A290" s="317">
        <v>3</v>
      </c>
      <c r="B290" s="376"/>
      <c r="C290" t="s" s="261">
        <v>178</v>
      </c>
      <c r="D290" s="302"/>
      <c r="E290" s="302"/>
      <c r="F290" s="319"/>
      <c r="G290" s="345"/>
      <c r="H290" s="345"/>
      <c r="I290" s="200"/>
      <c r="J290" s="321"/>
      <c r="K290" s="322">
        <f>SUM(J292:J583)</f>
        <v>423343.3686456</v>
      </c>
      <c r="L290" s="354"/>
      <c r="M290" s="227"/>
      <c r="N290" s="215"/>
      <c r="O290" s="215"/>
      <c r="P290" s="228"/>
      <c r="Q290" s="228"/>
      <c r="R290" s="228"/>
      <c r="S290" s="228"/>
      <c r="T290" s="228"/>
      <c r="U290" s="228"/>
    </row>
    <row r="291" s="191" customFormat="1" ht="12.4" customHeight="1">
      <c r="A291" s="296">
        <v>3.1</v>
      </c>
      <c r="B291" s="376"/>
      <c r="C291" t="s" s="261">
        <v>179</v>
      </c>
      <c r="D291" s="302"/>
      <c r="E291" s="302"/>
      <c r="F291" s="319"/>
      <c r="G291" s="345"/>
      <c r="H291" s="345"/>
      <c r="I291" s="200"/>
      <c r="J291" s="321"/>
      <c r="K291" s="322"/>
      <c r="L291" s="354"/>
      <c r="M291" s="227"/>
      <c r="N291" s="215"/>
      <c r="O291" s="215"/>
      <c r="P291" s="228"/>
      <c r="Q291" s="228"/>
      <c r="R291" s="228"/>
      <c r="S291" s="228"/>
      <c r="T291" s="228"/>
      <c r="U291" s="228"/>
    </row>
    <row r="292" s="191" customFormat="1" ht="12.4" customHeight="1">
      <c r="A292" s="296"/>
      <c r="B292" s="318"/>
      <c r="C292" s="368"/>
      <c r="D292" s="302"/>
      <c r="E292" s="302"/>
      <c r="F292" s="319"/>
      <c r="G292" s="345"/>
      <c r="H292" s="345"/>
      <c r="I292" s="200"/>
      <c r="J292" s="321"/>
      <c r="K292" s="322"/>
      <c r="L292" s="354"/>
      <c r="M292" s="227"/>
      <c r="N292" s="215"/>
      <c r="O292" s="215"/>
      <c r="P292" s="228"/>
      <c r="Q292" s="228"/>
      <c r="R292" s="228"/>
      <c r="S292" s="228"/>
      <c r="T292" s="228"/>
      <c r="U292" s="228"/>
    </row>
    <row r="293" s="191" customFormat="1" ht="25.55" customHeight="1">
      <c r="A293" t="s" s="315">
        <v>180</v>
      </c>
      <c r="B293" s="318"/>
      <c r="C293" t="s" s="328">
        <v>181</v>
      </c>
      <c r="D293" s="302">
        <v>2</v>
      </c>
      <c r="E293" s="302">
        <v>146</v>
      </c>
      <c r="F293" s="319"/>
      <c r="G293" s="345"/>
      <c r="H293" s="345"/>
      <c r="I293" s="200"/>
      <c r="J293" s="321"/>
      <c r="K293" s="322"/>
      <c r="L293" s="354"/>
      <c r="M293" s="227"/>
      <c r="N293" s="215"/>
      <c r="O293" s="215"/>
      <c r="P293" s="228"/>
      <c r="Q293" s="228"/>
      <c r="R293" s="228"/>
      <c r="S293" s="228"/>
      <c r="T293" s="228"/>
      <c r="U293" s="228"/>
    </row>
    <row r="294" s="191" customFormat="1" ht="12.4" customHeight="1">
      <c r="A294" s="296"/>
      <c r="B294" s="318"/>
      <c r="C294" s="368"/>
      <c r="D294" s="302"/>
      <c r="E294" s="302"/>
      <c r="F294" s="319"/>
      <c r="G294" s="345"/>
      <c r="H294" s="345"/>
      <c r="I294" s="200"/>
      <c r="J294" s="321"/>
      <c r="K294" s="322"/>
      <c r="L294" s="354"/>
      <c r="M294" s="227"/>
      <c r="N294" s="215"/>
      <c r="O294" s="215"/>
      <c r="P294" s="228"/>
      <c r="Q294" s="228"/>
      <c r="R294" s="228"/>
      <c r="S294" s="228"/>
      <c r="T294" s="228"/>
      <c r="U294" s="228"/>
    </row>
    <row r="295" s="191" customFormat="1" ht="12.4" customHeight="1">
      <c r="A295" s="296"/>
      <c r="B295" s="318"/>
      <c r="C295" s="368"/>
      <c r="D295" s="302">
        <v>2</v>
      </c>
      <c r="E295" s="302">
        <f>E293*D293</f>
        <v>292</v>
      </c>
      <c r="F295" s="319"/>
      <c r="H295" s="345"/>
      <c r="J295" s="321"/>
      <c r="K295" s="322"/>
      <c r="L295" s="354"/>
      <c r="M295" s="227"/>
      <c r="N295" s="215"/>
      <c r="O295" s="215"/>
      <c r="P295" s="228"/>
      <c r="Q295" s="228"/>
      <c r="R295" s="228"/>
      <c r="S295" s="228"/>
      <c r="T295" s="228"/>
      <c r="U295" s="228"/>
    </row>
    <row r="296" s="191" customFormat="1" ht="12.4" customHeight="1">
      <c r="A296" s="296"/>
      <c r="B296" s="318"/>
      <c r="C296" s="368"/>
      <c r="D296" s="302"/>
      <c r="E296" s="380">
        <f>E295*D295</f>
        <v>584</v>
      </c>
      <c r="F296" s="319"/>
      <c r="G296" s="304"/>
      <c r="H296" s="345"/>
      <c r="I296" s="200"/>
      <c r="J296" s="321"/>
      <c r="K296" s="322"/>
      <c r="L296" t="s" s="363">
        <v>150</v>
      </c>
      <c r="M296" s="227"/>
      <c r="N296" s="215"/>
      <c r="O296" s="215"/>
      <c r="P296" s="228"/>
      <c r="Q296" s="228"/>
      <c r="R296" s="228"/>
      <c r="S296" s="228"/>
      <c r="T296" s="228"/>
      <c r="U296" s="228"/>
    </row>
    <row r="297" s="191" customFormat="1" ht="12.4" customHeight="1">
      <c r="A297" s="296"/>
      <c r="B297" s="318"/>
      <c r="C297" s="368"/>
      <c r="D297" s="302"/>
      <c r="E297" s="302"/>
      <c r="F297" s="319"/>
      <c r="G297" s="304"/>
      <c r="H297" s="345"/>
      <c r="I297" s="200"/>
      <c r="J297" s="321"/>
      <c r="K297" s="322"/>
      <c r="L297" s="381">
        <v>73</v>
      </c>
      <c r="M297" s="227"/>
      <c r="N297" s="215"/>
      <c r="O297" s="215"/>
      <c r="P297" s="228"/>
      <c r="Q297" s="228"/>
      <c r="R297" s="228"/>
      <c r="S297" s="228"/>
      <c r="T297" s="228"/>
      <c r="U297" s="228"/>
    </row>
    <row r="298" s="232" customFormat="1" ht="12.4" customHeight="1">
      <c r="A298" s="296"/>
      <c r="B298" s="318"/>
      <c r="C298" s="368"/>
      <c r="D298" s="302"/>
      <c r="E298" s="334">
        <f>F146</f>
        <v>403.2</v>
      </c>
      <c r="F298" s="319"/>
      <c r="G298" s="304"/>
      <c r="H298" s="345"/>
      <c r="I298" s="200"/>
      <c r="J298" s="321"/>
      <c r="K298" s="322"/>
      <c r="L298" s="381">
        <v>73</v>
      </c>
      <c r="M298" s="227"/>
      <c r="N298" s="215"/>
      <c r="O298" s="215"/>
      <c r="P298" s="228"/>
      <c r="Q298" s="228"/>
      <c r="R298" s="228"/>
      <c r="S298" s="228"/>
      <c r="T298" s="228"/>
      <c r="U298" s="228"/>
    </row>
    <row r="299" s="186" customFormat="1" ht="12.4" customHeight="1">
      <c r="A299" s="296"/>
      <c r="B299" s="318"/>
      <c r="C299" s="368"/>
      <c r="D299" s="302"/>
      <c r="F299" s="382">
        <f>E296-E298</f>
        <v>180.8</v>
      </c>
      <c r="G299" t="s" s="299">
        <v>106</v>
      </c>
      <c r="H299" s="345"/>
      <c r="I299" s="200"/>
      <c r="J299" s="321"/>
      <c r="K299" s="322"/>
      <c r="L299" s="381">
        <f>L297+L298</f>
        <v>146</v>
      </c>
      <c r="M299" s="227"/>
      <c r="N299" s="215"/>
      <c r="O299" s="215"/>
      <c r="P299" s="228"/>
      <c r="Q299" s="228"/>
      <c r="R299" s="228"/>
      <c r="S299" s="228"/>
      <c r="T299" s="228"/>
      <c r="U299" s="228"/>
    </row>
    <row r="300" s="191" customFormat="1" ht="12.4" customHeight="1">
      <c r="A300" s="296"/>
      <c r="B300" s="318"/>
      <c r="C300" s="368"/>
      <c r="D300" s="302"/>
      <c r="E300" s="302"/>
      <c r="F300" s="319"/>
      <c r="G300" s="304"/>
      <c r="H300" s="345"/>
      <c r="I300" s="200"/>
      <c r="J300" s="321"/>
      <c r="K300" s="322"/>
      <c r="L300" s="354"/>
      <c r="M300" s="227"/>
      <c r="N300" s="215"/>
      <c r="O300" s="215"/>
      <c r="P300" s="228"/>
      <c r="Q300" s="228"/>
      <c r="R300" s="228"/>
      <c r="S300" s="228"/>
      <c r="T300" s="228"/>
      <c r="U300" s="228"/>
    </row>
    <row r="301" s="191" customFormat="1" ht="12.4" customHeight="1">
      <c r="A301" s="296"/>
      <c r="B301" s="318"/>
      <c r="C301" s="368"/>
      <c r="D301" s="302"/>
      <c r="E301" s="302"/>
      <c r="F301" s="319"/>
      <c r="G301" s="304"/>
      <c r="H301" s="345"/>
      <c r="I301" s="200"/>
      <c r="J301" s="321"/>
      <c r="K301" s="322"/>
      <c r="L301" s="354"/>
      <c r="M301" s="227"/>
      <c r="N301" s="215"/>
      <c r="O301" s="215"/>
      <c r="P301" s="228"/>
      <c r="Q301" s="228"/>
      <c r="R301" s="228"/>
      <c r="S301" s="228"/>
      <c r="T301" s="228"/>
      <c r="U301" s="228"/>
    </row>
    <row r="302" s="191" customFormat="1" ht="12.4" customHeight="1">
      <c r="A302" s="296"/>
      <c r="B302" s="318"/>
      <c r="C302" s="368"/>
      <c r="D302" s="302"/>
      <c r="E302" s="302">
        <f>F229</f>
        <v>1823.8</v>
      </c>
      <c r="F302" s="319"/>
      <c r="G302" s="304"/>
      <c r="H302" s="345"/>
      <c r="I302" s="200"/>
      <c r="J302" s="321"/>
      <c r="K302" s="322"/>
      <c r="L302" s="354"/>
      <c r="M302" s="227"/>
      <c r="N302" s="215"/>
      <c r="O302" s="215"/>
      <c r="P302" s="228"/>
      <c r="Q302" s="228"/>
      <c r="R302" s="228"/>
      <c r="S302" s="228"/>
      <c r="T302" s="228"/>
      <c r="U302" s="228"/>
    </row>
    <row r="303" s="232" customFormat="1" ht="12.4" customHeight="1">
      <c r="A303" s="296"/>
      <c r="B303" s="318"/>
      <c r="C303" s="368"/>
      <c r="E303" s="341">
        <v>2</v>
      </c>
      <c r="F303" s="319"/>
      <c r="G303" s="304"/>
      <c r="H303" s="345"/>
      <c r="I303" s="200"/>
      <c r="J303" s="321"/>
      <c r="K303" s="322"/>
      <c r="L303" s="354"/>
      <c r="M303" s="227"/>
      <c r="N303" s="215"/>
      <c r="O303" s="215"/>
      <c r="P303" s="228"/>
      <c r="Q303" s="228"/>
      <c r="R303" s="228"/>
      <c r="S303" s="228"/>
      <c r="T303" s="228"/>
      <c r="U303" s="228"/>
    </row>
    <row r="304" s="186" customFormat="1" ht="12.4" customHeight="1">
      <c r="A304" s="296"/>
      <c r="B304" s="318"/>
      <c r="C304" s="368"/>
      <c r="D304" s="302"/>
      <c r="F304" s="302">
        <f>E302*E303</f>
        <v>3647.6</v>
      </c>
      <c r="G304" t="s" s="299">
        <v>106</v>
      </c>
      <c r="H304" s="345"/>
      <c r="I304" s="200"/>
      <c r="J304" s="321"/>
      <c r="K304" s="322"/>
      <c r="L304" s="354"/>
      <c r="M304" s="227"/>
      <c r="N304" s="215"/>
      <c r="O304" s="215"/>
      <c r="P304" s="228"/>
      <c r="Q304" s="228"/>
      <c r="R304" s="228"/>
      <c r="S304" s="228"/>
      <c r="T304" s="228"/>
      <c r="U304" s="228"/>
    </row>
    <row r="305" s="191" customFormat="1" ht="12.4" customHeight="1">
      <c r="A305" s="296"/>
      <c r="B305" s="318"/>
      <c r="C305" s="368"/>
      <c r="D305" s="302"/>
      <c r="E305" s="302"/>
      <c r="F305" s="319"/>
      <c r="G305" s="304"/>
      <c r="H305" s="345"/>
      <c r="I305" s="200"/>
      <c r="J305" s="321"/>
      <c r="K305" s="322"/>
      <c r="L305" s="354"/>
      <c r="M305" s="227"/>
      <c r="N305" s="215"/>
      <c r="O305" s="215"/>
      <c r="P305" s="228"/>
      <c r="Q305" s="228"/>
      <c r="R305" s="228"/>
      <c r="S305" s="228"/>
      <c r="T305" s="228"/>
      <c r="U305" s="228"/>
    </row>
    <row r="306" s="191" customFormat="1" ht="12.4" customHeight="1">
      <c r="A306" s="296"/>
      <c r="B306" s="318"/>
      <c r="C306" s="368"/>
      <c r="D306" s="302"/>
      <c r="E306" s="302"/>
      <c r="F306" s="319"/>
      <c r="G306" s="304"/>
      <c r="H306" s="345"/>
      <c r="I306" s="200"/>
      <c r="J306" s="321"/>
      <c r="K306" s="322"/>
      <c r="L306" s="354"/>
      <c r="M306" s="227"/>
      <c r="N306" s="215"/>
      <c r="O306" s="215"/>
      <c r="P306" s="228"/>
      <c r="Q306" s="228"/>
      <c r="R306" s="228"/>
      <c r="S306" s="228"/>
      <c r="T306" s="228"/>
      <c r="U306" s="228"/>
    </row>
    <row r="307" s="191" customFormat="1" ht="12.4" customHeight="1">
      <c r="A307" s="296"/>
      <c r="B307" s="318"/>
      <c r="C307" s="368"/>
      <c r="D307" s="302"/>
      <c r="E307" s="302">
        <v>8.4</v>
      </c>
      <c r="F307" s="319"/>
      <c r="G307" s="304"/>
      <c r="H307" s="345"/>
      <c r="I307" s="200"/>
      <c r="J307" s="321"/>
      <c r="K307" s="322"/>
      <c r="L307" s="354"/>
      <c r="M307" s="227"/>
      <c r="N307" s="215"/>
      <c r="O307" s="215"/>
      <c r="P307" s="228"/>
      <c r="Q307" s="228"/>
      <c r="R307" s="228"/>
      <c r="S307" s="228"/>
      <c r="T307" s="228"/>
      <c r="U307" s="228"/>
    </row>
    <row r="308" s="232" customFormat="1" ht="12.4" customHeight="1">
      <c r="A308" s="296"/>
      <c r="B308" s="318"/>
      <c r="C308" s="368"/>
      <c r="D308" s="302">
        <v>4</v>
      </c>
      <c r="E308" s="341">
        <v>3.4</v>
      </c>
      <c r="F308" s="319"/>
      <c r="G308" s="304"/>
      <c r="H308" s="345"/>
      <c r="I308" s="200"/>
      <c r="J308" s="321"/>
      <c r="K308" s="322"/>
      <c r="L308" s="354"/>
      <c r="M308" s="227"/>
      <c r="N308" s="215"/>
      <c r="O308" s="215"/>
      <c r="P308" s="228"/>
      <c r="Q308" s="228"/>
      <c r="R308" s="228"/>
      <c r="S308" s="228"/>
      <c r="T308" s="228"/>
      <c r="U308" s="228"/>
    </row>
    <row r="309" s="186" customFormat="1" ht="12.4" customHeight="1">
      <c r="A309" s="296"/>
      <c r="B309" s="318"/>
      <c r="C309" s="368"/>
      <c r="D309" s="302"/>
      <c r="E309" s="342"/>
      <c r="F309" s="319">
        <f>(E307*E308)*D308</f>
        <v>114.24</v>
      </c>
      <c r="G309" t="s" s="299">
        <v>106</v>
      </c>
      <c r="H309" s="345"/>
      <c r="I309" s="200"/>
      <c r="J309" s="321"/>
      <c r="K309" s="322"/>
      <c r="L309" s="354"/>
      <c r="M309" s="227"/>
      <c r="N309" s="215"/>
      <c r="O309" s="215"/>
      <c r="P309" s="228"/>
      <c r="Q309" s="228"/>
      <c r="R309" s="228"/>
      <c r="S309" s="228"/>
      <c r="T309" s="228"/>
      <c r="U309" s="228"/>
    </row>
    <row r="310" s="191" customFormat="1" ht="12.4" customHeight="1">
      <c r="A310" s="296"/>
      <c r="B310" s="318"/>
      <c r="C310" s="368"/>
      <c r="D310" s="302"/>
      <c r="E310" s="302"/>
      <c r="F310" s="319"/>
      <c r="G310" s="304"/>
      <c r="H310" s="345"/>
      <c r="I310" s="200"/>
      <c r="J310" s="321"/>
      <c r="K310" s="322"/>
      <c r="L310" s="354"/>
      <c r="M310" s="227"/>
      <c r="N310" s="215"/>
      <c r="O310" s="215"/>
      <c r="P310" s="228"/>
      <c r="Q310" s="228"/>
      <c r="R310" s="228"/>
      <c r="S310" s="228"/>
      <c r="T310" s="228"/>
      <c r="U310" s="228"/>
    </row>
    <row r="311" s="191" customFormat="1" ht="12.4" customHeight="1">
      <c r="A311" s="296"/>
      <c r="B311" s="318"/>
      <c r="C311" s="368"/>
      <c r="D311" s="302"/>
      <c r="E311" s="329">
        <v>8.4</v>
      </c>
      <c r="F311" s="319"/>
      <c r="G311" s="304"/>
      <c r="H311" s="345"/>
      <c r="I311" s="200"/>
      <c r="J311" s="321"/>
      <c r="K311" s="322"/>
      <c r="L311" s="354"/>
      <c r="M311" s="227"/>
      <c r="N311" s="215"/>
      <c r="O311" s="215"/>
      <c r="P311" s="228"/>
      <c r="Q311" s="228"/>
      <c r="R311" s="228"/>
      <c r="S311" s="228"/>
      <c r="T311" s="228"/>
      <c r="U311" s="228"/>
    </row>
    <row r="312" s="232" customFormat="1" ht="12.4" customHeight="1">
      <c r="A312" s="296"/>
      <c r="B312" s="318"/>
      <c r="C312" s="368"/>
      <c r="D312" s="329">
        <v>4</v>
      </c>
      <c r="E312" s="359">
        <v>3.4</v>
      </c>
      <c r="F312" s="319"/>
      <c r="G312" s="304"/>
      <c r="H312" s="345"/>
      <c r="I312" s="200"/>
      <c r="J312" s="321"/>
      <c r="K312" s="322"/>
      <c r="L312" s="354"/>
      <c r="M312" s="227"/>
      <c r="N312" s="215"/>
      <c r="O312" s="215"/>
      <c r="P312" s="228"/>
      <c r="Q312" s="228"/>
      <c r="R312" s="228"/>
      <c r="S312" s="228"/>
      <c r="T312" s="228"/>
      <c r="U312" s="228"/>
    </row>
    <row r="313" s="186" customFormat="1" ht="12.4" customHeight="1">
      <c r="A313" s="296"/>
      <c r="B313" s="318"/>
      <c r="C313" s="368"/>
      <c r="D313" s="302"/>
      <c r="E313" s="342"/>
      <c r="F313" s="330">
        <f>(E311*E312)*D312</f>
        <v>114.24</v>
      </c>
      <c r="G313" t="s" s="299">
        <v>106</v>
      </c>
      <c r="H313" s="345"/>
      <c r="I313" s="200"/>
      <c r="J313" s="321"/>
      <c r="K313" s="322"/>
      <c r="L313" s="354"/>
      <c r="M313" s="227"/>
      <c r="N313" s="215"/>
      <c r="O313" s="215"/>
      <c r="P313" s="228"/>
      <c r="Q313" s="228"/>
      <c r="R313" s="228"/>
      <c r="S313" s="228"/>
      <c r="T313" s="228"/>
      <c r="U313" s="228"/>
    </row>
    <row r="314" s="191" customFormat="1" ht="12.4" customHeight="1">
      <c r="A314" s="296"/>
      <c r="B314" s="318"/>
      <c r="C314" s="368"/>
      <c r="D314" s="302"/>
      <c r="E314" s="302"/>
      <c r="F314" s="319"/>
      <c r="G314" s="304"/>
      <c r="H314" s="345"/>
      <c r="I314" s="200"/>
      <c r="J314" s="321"/>
      <c r="K314" s="322"/>
      <c r="L314" s="354"/>
      <c r="M314" s="227"/>
      <c r="N314" s="215"/>
      <c r="O314" s="215"/>
      <c r="P314" s="228"/>
      <c r="Q314" s="228"/>
      <c r="R314" s="228"/>
      <c r="S314" s="228"/>
      <c r="T314" s="228"/>
      <c r="U314" s="228"/>
    </row>
    <row r="315" s="191" customFormat="1" ht="12.4" customHeight="1">
      <c r="A315" s="296"/>
      <c r="B315" s="318"/>
      <c r="C315" s="368"/>
      <c r="D315" s="302"/>
      <c r="E315" s="302"/>
      <c r="F315" s="319"/>
      <c r="G315" s="304"/>
      <c r="H315" s="345"/>
      <c r="I315" s="200"/>
      <c r="J315" s="321"/>
      <c r="K315" s="322"/>
      <c r="L315" s="354"/>
      <c r="M315" s="227"/>
      <c r="N315" s="215"/>
      <c r="O315" s="215"/>
      <c r="P315" s="228"/>
      <c r="Q315" s="228"/>
      <c r="R315" s="228"/>
      <c r="S315" s="228"/>
      <c r="T315" s="228"/>
      <c r="U315" s="228"/>
    </row>
    <row r="316" s="191" customFormat="1" ht="12.4" customHeight="1">
      <c r="A316" s="296"/>
      <c r="B316" s="318"/>
      <c r="C316" s="368"/>
      <c r="D316" s="302"/>
      <c r="E316" s="302">
        <v>3.4</v>
      </c>
      <c r="F316" s="319"/>
      <c r="G316" s="304"/>
      <c r="H316" s="345"/>
      <c r="I316" s="200"/>
      <c r="J316" s="321"/>
      <c r="K316" s="322"/>
      <c r="L316" s="354"/>
      <c r="M316" s="227"/>
      <c r="N316" s="215"/>
      <c r="O316" s="215"/>
      <c r="P316" s="228"/>
      <c r="Q316" s="228"/>
      <c r="R316" s="228"/>
      <c r="S316" s="228"/>
      <c r="T316" s="228"/>
      <c r="U316" s="228"/>
    </row>
    <row r="317" s="232" customFormat="1" ht="12.4" customHeight="1">
      <c r="A317" s="296"/>
      <c r="B317" s="318"/>
      <c r="C317" s="368"/>
      <c r="D317" s="302">
        <v>2</v>
      </c>
      <c r="E317" s="341">
        <v>2.7</v>
      </c>
      <c r="F317" s="319"/>
      <c r="G317" s="304"/>
      <c r="H317" s="345"/>
      <c r="I317" s="200"/>
      <c r="J317" s="321"/>
      <c r="K317" s="322"/>
      <c r="L317" s="354"/>
      <c r="M317" s="227"/>
      <c r="N317" s="215"/>
      <c r="O317" s="215"/>
      <c r="P317" s="228"/>
      <c r="Q317" s="228"/>
      <c r="R317" s="228"/>
      <c r="S317" s="228"/>
      <c r="T317" s="228"/>
      <c r="U317" s="228"/>
    </row>
    <row r="318" s="186" customFormat="1" ht="12.4" customHeight="1">
      <c r="A318" s="296"/>
      <c r="B318" s="318"/>
      <c r="C318" s="368"/>
      <c r="D318" s="302"/>
      <c r="E318" s="342"/>
      <c r="F318" s="319">
        <f>(E316*E317)*D317</f>
        <v>18.36</v>
      </c>
      <c r="G318" t="s" s="299">
        <v>106</v>
      </c>
      <c r="H318" s="345"/>
      <c r="I318" s="200"/>
      <c r="J318" s="321"/>
      <c r="K318" s="322"/>
      <c r="L318" s="354"/>
      <c r="M318" s="227"/>
      <c r="N318" s="215"/>
      <c r="O318" s="215"/>
      <c r="P318" s="228"/>
      <c r="Q318" s="228"/>
      <c r="R318" s="228"/>
      <c r="S318" s="228"/>
      <c r="T318" s="228"/>
      <c r="U318" s="228"/>
    </row>
    <row r="319" s="191" customFormat="1" ht="12.4" customHeight="1">
      <c r="A319" s="296"/>
      <c r="B319" s="318"/>
      <c r="C319" s="368"/>
      <c r="D319" s="302"/>
      <c r="E319" s="302"/>
      <c r="F319" s="319"/>
      <c r="G319" s="304"/>
      <c r="H319" s="345"/>
      <c r="I319" s="200"/>
      <c r="J319" s="321"/>
      <c r="K319" s="322"/>
      <c r="L319" s="354"/>
      <c r="M319" s="227"/>
      <c r="N319" s="215"/>
      <c r="O319" s="215"/>
      <c r="P319" s="228"/>
      <c r="Q319" s="228"/>
      <c r="R319" s="228"/>
      <c r="S319" s="228"/>
      <c r="T319" s="228"/>
      <c r="U319" s="228"/>
    </row>
    <row r="320" s="191" customFormat="1" ht="12.4" customHeight="1">
      <c r="A320" s="296"/>
      <c r="B320" s="318"/>
      <c r="C320" s="368"/>
      <c r="D320" s="302"/>
      <c r="E320" s="302">
        <v>3.2</v>
      </c>
      <c r="F320" s="319"/>
      <c r="G320" s="304"/>
      <c r="H320" s="345"/>
      <c r="I320" s="200"/>
      <c r="J320" s="321"/>
      <c r="K320" s="322"/>
      <c r="L320" s="354"/>
      <c r="M320" s="227"/>
      <c r="N320" s="215"/>
      <c r="O320" s="215"/>
      <c r="P320" s="228"/>
      <c r="Q320" s="228"/>
      <c r="R320" s="228"/>
      <c r="S320" s="228"/>
      <c r="T320" s="228"/>
      <c r="U320" s="228"/>
    </row>
    <row r="321" s="232" customFormat="1" ht="12.4" customHeight="1">
      <c r="A321" s="296"/>
      <c r="B321" s="318"/>
      <c r="C321" s="368"/>
      <c r="D321" s="302">
        <v>2</v>
      </c>
      <c r="E321" s="341">
        <v>2.7</v>
      </c>
      <c r="F321" s="319"/>
      <c r="G321" s="304"/>
      <c r="H321" s="345"/>
      <c r="I321" s="200"/>
      <c r="J321" s="321"/>
      <c r="K321" s="322"/>
      <c r="L321" s="354"/>
      <c r="M321" s="227"/>
      <c r="N321" s="215"/>
      <c r="O321" s="215"/>
      <c r="P321" s="228"/>
      <c r="Q321" s="228"/>
      <c r="R321" s="228"/>
      <c r="S321" s="228"/>
      <c r="T321" s="228"/>
      <c r="U321" s="228"/>
    </row>
    <row r="322" s="186" customFormat="1" ht="12.4" customHeight="1">
      <c r="A322" s="296"/>
      <c r="B322" s="318"/>
      <c r="C322" s="368"/>
      <c r="D322" s="302"/>
      <c r="E322" s="342"/>
      <c r="F322" s="319">
        <f>(E320*E321)*D321</f>
        <v>17.28</v>
      </c>
      <c r="G322" t="s" s="299">
        <v>106</v>
      </c>
      <c r="H322" s="345"/>
      <c r="I322" s="200"/>
      <c r="J322" s="321"/>
      <c r="K322" s="322"/>
      <c r="L322" s="354"/>
      <c r="M322" s="227"/>
      <c r="N322" s="215"/>
      <c r="O322" s="215"/>
      <c r="P322" s="228"/>
      <c r="Q322" s="228"/>
      <c r="R322" s="228"/>
      <c r="S322" s="228"/>
      <c r="T322" s="228"/>
      <c r="U322" s="228"/>
    </row>
    <row r="323" s="191" customFormat="1" ht="12.4" customHeight="1">
      <c r="A323" s="296"/>
      <c r="B323" s="318"/>
      <c r="C323" s="368"/>
      <c r="D323" s="302"/>
      <c r="E323" s="302"/>
      <c r="F323" s="319"/>
      <c r="G323" s="304"/>
      <c r="H323" s="345"/>
      <c r="I323" s="200"/>
      <c r="J323" s="321"/>
      <c r="K323" s="322"/>
      <c r="L323" s="354"/>
      <c r="M323" s="227"/>
      <c r="N323" s="215"/>
      <c r="O323" s="215"/>
      <c r="P323" s="228"/>
      <c r="Q323" s="228"/>
      <c r="R323" s="228"/>
      <c r="S323" s="228"/>
      <c r="T323" s="228"/>
      <c r="U323" s="228"/>
    </row>
    <row r="324" s="191" customFormat="1" ht="12.4" customHeight="1">
      <c r="A324" s="296"/>
      <c r="B324" s="318"/>
      <c r="C324" s="368"/>
      <c r="D324" s="302"/>
      <c r="E324" s="302"/>
      <c r="G324" s="304"/>
      <c r="H324" s="345"/>
      <c r="I324" s="200"/>
      <c r="J324" s="321"/>
      <c r="K324" s="322"/>
      <c r="L324" s="354"/>
      <c r="M324" s="227"/>
      <c r="N324" s="215"/>
      <c r="O324" s="215"/>
      <c r="P324" s="228"/>
      <c r="Q324" s="228"/>
      <c r="R324" s="228"/>
      <c r="S324" s="228"/>
      <c r="T324" s="228"/>
      <c r="U324" s="228"/>
    </row>
    <row r="325" s="191" customFormat="1" ht="12.4" customHeight="1">
      <c r="A325" s="296"/>
      <c r="B325" s="318"/>
      <c r="C325" s="368"/>
      <c r="D325" s="302"/>
      <c r="E325" s="302"/>
      <c r="F325" s="319"/>
      <c r="G325" s="304"/>
      <c r="H325" s="345"/>
      <c r="I325" s="200"/>
      <c r="J325" s="321"/>
      <c r="K325" s="322"/>
      <c r="L325" s="354"/>
      <c r="M325" s="227"/>
      <c r="N325" s="215"/>
      <c r="O325" s="215"/>
      <c r="P325" s="228"/>
      <c r="Q325" s="228"/>
      <c r="R325" s="228"/>
      <c r="S325" s="228"/>
      <c r="T325" s="228"/>
      <c r="U325" s="228"/>
    </row>
    <row r="326" s="191" customFormat="1" ht="12.4" customHeight="1">
      <c r="A326" s="296"/>
      <c r="B326" s="318"/>
      <c r="C326" s="368"/>
      <c r="D326" s="302"/>
      <c r="E326" s="302"/>
      <c r="F326" s="319"/>
      <c r="G326" s="304"/>
      <c r="H326" s="345"/>
      <c r="I326" s="200"/>
      <c r="J326" s="321"/>
      <c r="K326" s="322"/>
      <c r="L326" s="354"/>
      <c r="M326" s="227"/>
      <c r="N326" s="215"/>
      <c r="O326" s="215"/>
      <c r="P326" s="228"/>
      <c r="Q326" s="228"/>
      <c r="R326" s="228"/>
      <c r="S326" s="228"/>
      <c r="T326" s="228"/>
      <c r="U326" s="228"/>
    </row>
    <row r="327" s="191" customFormat="1" ht="12.4" customHeight="1">
      <c r="A327" s="296"/>
      <c r="B327" s="318"/>
      <c r="C327" s="368"/>
      <c r="D327" s="302"/>
      <c r="E327" s="302"/>
      <c r="F327" s="319"/>
      <c r="G327" s="304"/>
      <c r="H327" s="345"/>
      <c r="I327" s="200"/>
      <c r="J327" s="321"/>
      <c r="K327" s="322"/>
      <c r="L327" s="354"/>
      <c r="M327" s="227"/>
      <c r="N327" s="215"/>
      <c r="O327" s="215"/>
      <c r="P327" s="228"/>
      <c r="Q327" s="228"/>
      <c r="R327" s="228"/>
      <c r="S327" s="228"/>
      <c r="T327" s="228"/>
      <c r="U327" s="228"/>
    </row>
    <row r="328" s="191" customFormat="1" ht="12.4" customHeight="1">
      <c r="A328" s="296"/>
      <c r="B328" s="318"/>
      <c r="C328" s="368"/>
      <c r="D328" s="302"/>
      <c r="E328" s="302"/>
      <c r="F328" s="319"/>
      <c r="G328" s="304"/>
      <c r="H328" s="345"/>
      <c r="I328" s="200"/>
      <c r="J328" s="321"/>
      <c r="K328" s="322"/>
      <c r="L328" s="354"/>
      <c r="M328" s="227"/>
      <c r="N328" s="215"/>
      <c r="O328" s="215"/>
      <c r="P328" s="228"/>
      <c r="Q328" s="228"/>
      <c r="R328" s="228"/>
      <c r="S328" s="228"/>
      <c r="T328" s="228"/>
      <c r="U328" s="228"/>
    </row>
    <row r="329" s="191" customFormat="1" ht="12.4" customHeight="1">
      <c r="A329" s="296"/>
      <c r="B329" s="318"/>
      <c r="C329" s="368"/>
      <c r="D329" s="302"/>
      <c r="E329" s="302"/>
      <c r="F329" s="319"/>
      <c r="G329" s="304"/>
      <c r="H329" s="345"/>
      <c r="I329" s="200"/>
      <c r="J329" s="321"/>
      <c r="K329" s="322"/>
      <c r="L329" s="354"/>
      <c r="M329" s="227"/>
      <c r="N329" s="215"/>
      <c r="O329" s="215"/>
      <c r="P329" s="228"/>
      <c r="Q329" s="228"/>
      <c r="R329" s="228"/>
      <c r="S329" s="228"/>
      <c r="T329" s="228"/>
      <c r="U329" s="228"/>
    </row>
    <row r="330" s="191" customFormat="1" ht="12.4" customHeight="1">
      <c r="A330" s="296"/>
      <c r="B330" s="318"/>
      <c r="C330" s="368"/>
      <c r="D330" s="302"/>
      <c r="E330" s="302"/>
      <c r="F330" s="319"/>
      <c r="G330" s="304"/>
      <c r="H330" s="345"/>
      <c r="I330" s="200"/>
      <c r="J330" s="321"/>
      <c r="K330" s="322"/>
      <c r="L330" s="354"/>
      <c r="M330" s="227"/>
      <c r="N330" s="215"/>
      <c r="O330" s="215"/>
      <c r="P330" s="228"/>
      <c r="Q330" s="228"/>
      <c r="R330" s="228"/>
      <c r="S330" s="228"/>
      <c r="T330" s="228"/>
      <c r="U330" s="228"/>
    </row>
    <row r="331" s="191" customFormat="1" ht="12.4" customHeight="1">
      <c r="A331" s="296"/>
      <c r="B331" s="318"/>
      <c r="C331" s="368"/>
      <c r="D331" s="302"/>
      <c r="E331" s="302"/>
      <c r="F331" s="319"/>
      <c r="G331" s="304"/>
      <c r="H331" s="345"/>
      <c r="I331" s="200"/>
      <c r="J331" s="321"/>
      <c r="K331" s="322"/>
      <c r="L331" s="354"/>
      <c r="M331" s="227"/>
      <c r="N331" s="215"/>
      <c r="O331" s="215"/>
      <c r="P331" s="228"/>
      <c r="Q331" s="228"/>
      <c r="R331" s="228"/>
      <c r="S331" s="228"/>
      <c r="T331" s="228"/>
      <c r="U331" s="228"/>
    </row>
    <row r="332" s="191" customFormat="1" ht="12.4" customHeight="1">
      <c r="A332" s="296"/>
      <c r="B332" s="318"/>
      <c r="C332" s="368"/>
      <c r="D332" s="302"/>
      <c r="E332" s="302"/>
      <c r="F332" s="319"/>
      <c r="G332" s="304"/>
      <c r="H332" s="345"/>
      <c r="I332" s="200"/>
      <c r="J332" s="321"/>
      <c r="K332" s="322"/>
      <c r="L332" s="354"/>
      <c r="M332" s="227"/>
      <c r="N332" s="215"/>
      <c r="O332" s="215"/>
      <c r="P332" s="228"/>
      <c r="Q332" s="228"/>
      <c r="R332" s="228"/>
      <c r="S332" s="228"/>
      <c r="T332" s="228"/>
      <c r="U332" s="228"/>
    </row>
    <row r="333" s="191" customFormat="1" ht="12.4" customHeight="1">
      <c r="A333" s="296"/>
      <c r="B333" s="318"/>
      <c r="C333" s="368"/>
      <c r="D333" s="302"/>
      <c r="E333" s="302"/>
      <c r="G333" s="304"/>
      <c r="H333" s="345"/>
      <c r="I333" s="200"/>
      <c r="J333" s="321"/>
      <c r="K333" s="322"/>
      <c r="L333" s="354"/>
      <c r="M333" s="227"/>
      <c r="N333" s="215"/>
      <c r="O333" s="215"/>
      <c r="P333" s="228"/>
      <c r="Q333" s="228"/>
      <c r="R333" s="228"/>
      <c r="S333" s="228"/>
      <c r="T333" s="228"/>
      <c r="U333" s="228"/>
    </row>
    <row r="334" s="191" customFormat="1" ht="12.4" customHeight="1">
      <c r="A334" s="296"/>
      <c r="B334" s="318"/>
      <c r="C334" s="368"/>
      <c r="D334" s="302"/>
      <c r="E334" s="302"/>
      <c r="F334" s="319"/>
      <c r="G334" s="304"/>
      <c r="H334" s="345"/>
      <c r="I334" s="200"/>
      <c r="J334" s="321"/>
      <c r="K334" s="322"/>
      <c r="L334" s="354"/>
      <c r="M334" s="227"/>
      <c r="N334" s="215"/>
      <c r="O334" s="215"/>
      <c r="P334" s="228"/>
      <c r="Q334" s="228"/>
      <c r="R334" s="228"/>
      <c r="S334" s="228"/>
      <c r="T334" s="228"/>
      <c r="U334" s="228"/>
    </row>
    <row r="335" s="191" customFormat="1" ht="12.4" customHeight="1">
      <c r="A335" s="296"/>
      <c r="B335" s="318"/>
      <c r="C335" s="368"/>
      <c r="D335" s="302"/>
      <c r="E335" s="302"/>
      <c r="F335" s="319">
        <f>(F322+F318+F309+F304+F299)-F313</f>
        <v>3864.04</v>
      </c>
      <c r="G335" t="s" s="299">
        <v>106</v>
      </c>
      <c r="H335" s="345"/>
      <c r="I335" s="200">
        <f>'TPI and Location Factor '!D20</f>
        <v>5.56614</v>
      </c>
      <c r="J335" s="321">
        <f>I335*F335</f>
        <v>21507.7876056</v>
      </c>
      <c r="K335" s="322"/>
      <c r="L335" t="s" s="281">
        <v>140</v>
      </c>
      <c r="M335" s="227"/>
      <c r="N335" s="215"/>
      <c r="O335" s="215"/>
      <c r="P335" s="228"/>
      <c r="Q335" s="228"/>
      <c r="R335" s="228"/>
      <c r="S335" s="228"/>
      <c r="T335" s="228"/>
      <c r="U335" s="228"/>
    </row>
    <row r="336" s="191" customFormat="1" ht="12.4" customHeight="1">
      <c r="A336" s="296"/>
      <c r="B336" s="318"/>
      <c r="C336" s="368"/>
      <c r="D336" s="302"/>
      <c r="E336" s="302"/>
      <c r="F336" s="319"/>
      <c r="G336" s="345"/>
      <c r="H336" s="345"/>
      <c r="I336" s="200"/>
      <c r="J336" s="321"/>
      <c r="K336" s="322"/>
      <c r="L336" s="354"/>
      <c r="M336" s="227"/>
      <c r="N336" s="215"/>
      <c r="O336" s="215"/>
      <c r="P336" s="228"/>
      <c r="Q336" s="228"/>
      <c r="R336" s="228"/>
      <c r="S336" s="228"/>
      <c r="T336" s="228"/>
      <c r="U336" s="228"/>
    </row>
    <row r="337" s="191" customFormat="1" ht="12.4" customHeight="1">
      <c r="A337" t="s" s="315">
        <v>182</v>
      </c>
      <c r="B337" s="318"/>
      <c r="C337" t="s" s="328">
        <v>183</v>
      </c>
      <c r="D337" s="302"/>
      <c r="E337" s="302"/>
      <c r="F337" s="319"/>
      <c r="G337" s="345"/>
      <c r="H337" s="345"/>
      <c r="I337" s="200"/>
      <c r="J337" s="321"/>
      <c r="K337" s="322"/>
      <c r="L337" s="354"/>
      <c r="M337" s="227"/>
      <c r="N337" s="215"/>
      <c r="O337" s="215"/>
      <c r="P337" s="228"/>
      <c r="Q337" s="228"/>
      <c r="R337" s="228"/>
      <c r="S337" s="228"/>
      <c r="T337" s="228"/>
      <c r="U337" s="228"/>
    </row>
    <row r="338" s="191" customFormat="1" ht="12.4" customHeight="1">
      <c r="A338" s="296"/>
      <c r="B338" s="318"/>
      <c r="C338" s="368"/>
      <c r="D338" s="302"/>
      <c r="E338" s="302"/>
      <c r="F338" s="319"/>
      <c r="G338" s="345"/>
      <c r="H338" s="345"/>
      <c r="I338" s="200"/>
      <c r="J338" s="321"/>
      <c r="K338" s="322"/>
      <c r="L338" s="354"/>
      <c r="M338" s="227"/>
      <c r="N338" s="215"/>
      <c r="O338" s="215"/>
      <c r="P338" s="228"/>
      <c r="Q338" s="228"/>
      <c r="R338" s="228"/>
      <c r="S338" s="228"/>
      <c r="T338" s="228"/>
      <c r="U338" s="228"/>
    </row>
    <row r="339" s="191" customFormat="1" ht="12.4" customHeight="1">
      <c r="A339" s="296"/>
      <c r="B339" s="318"/>
      <c r="C339" t="s" s="373">
        <v>184</v>
      </c>
      <c r="D339" s="302"/>
      <c r="E339" s="302">
        <v>1.6</v>
      </c>
      <c r="F339" s="319"/>
      <c r="G339" s="345"/>
      <c r="H339" s="345"/>
      <c r="I339" s="200"/>
      <c r="J339" s="321"/>
      <c r="K339" s="322"/>
      <c r="L339" s="354"/>
      <c r="M339" s="227"/>
      <c r="N339" s="215"/>
      <c r="O339" s="215"/>
      <c r="P339" s="228"/>
      <c r="Q339" s="228"/>
      <c r="R339" s="228"/>
      <c r="S339" s="228"/>
      <c r="T339" s="228"/>
      <c r="U339" s="228"/>
    </row>
    <row r="340" s="232" customFormat="1" ht="12.4" customHeight="1">
      <c r="A340" s="296"/>
      <c r="B340" s="318"/>
      <c r="C340" s="368"/>
      <c r="D340" s="302"/>
      <c r="E340" s="341">
        <v>2.3</v>
      </c>
      <c r="F340" s="319"/>
      <c r="G340" s="345"/>
      <c r="H340" s="345"/>
      <c r="I340" s="200"/>
      <c r="J340" s="321"/>
      <c r="K340" s="322"/>
      <c r="L340" s="354"/>
      <c r="M340" s="227"/>
      <c r="N340" s="215"/>
      <c r="O340" s="215"/>
      <c r="P340" s="228"/>
      <c r="Q340" s="228"/>
      <c r="R340" s="228"/>
      <c r="S340" s="228"/>
      <c r="T340" s="228"/>
      <c r="U340" s="228"/>
    </row>
    <row r="341" s="186" customFormat="1" ht="12.4" customHeight="1">
      <c r="A341" s="296"/>
      <c r="B341" s="318"/>
      <c r="C341" s="368"/>
      <c r="D341" s="302"/>
      <c r="E341" s="342">
        <f>E339+E340</f>
        <v>3.9</v>
      </c>
      <c r="F341" s="319"/>
      <c r="G341" s="345"/>
      <c r="H341" s="345"/>
      <c r="I341" s="200"/>
      <c r="J341" s="321"/>
      <c r="K341" s="322"/>
      <c r="L341" s="354"/>
      <c r="M341" s="227"/>
      <c r="N341" s="215"/>
      <c r="O341" s="215"/>
      <c r="P341" s="228"/>
      <c r="Q341" s="228"/>
      <c r="R341" s="228"/>
      <c r="S341" s="228"/>
      <c r="T341" s="228"/>
      <c r="U341" s="228"/>
    </row>
    <row r="342" s="191" customFormat="1" ht="12.4" customHeight="1">
      <c r="A342" s="296"/>
      <c r="B342" s="318"/>
      <c r="C342" s="368"/>
      <c r="D342" s="302">
        <v>2</v>
      </c>
      <c r="G342" s="345"/>
      <c r="H342" s="345"/>
      <c r="I342" s="200"/>
      <c r="J342" s="321"/>
      <c r="K342" s="322"/>
      <c r="L342" s="354"/>
      <c r="M342" s="227"/>
      <c r="N342" s="215"/>
      <c r="O342" s="215"/>
      <c r="P342" s="228"/>
      <c r="Q342" s="228"/>
      <c r="R342" s="228"/>
      <c r="S342" s="228"/>
      <c r="T342" s="228"/>
      <c r="U342" s="228"/>
    </row>
    <row r="343" s="191" customFormat="1" ht="12.4" customHeight="1">
      <c r="A343" s="296"/>
      <c r="B343" s="318"/>
      <c r="C343" s="368"/>
      <c r="D343" s="302"/>
      <c r="E343" s="302"/>
      <c r="F343" s="319"/>
      <c r="G343" s="345"/>
      <c r="H343" s="345"/>
      <c r="I343" s="200"/>
      <c r="J343" s="321"/>
      <c r="K343" s="322"/>
      <c r="L343" s="354"/>
      <c r="M343" s="227"/>
      <c r="N343" s="215"/>
      <c r="O343" s="215"/>
      <c r="P343" s="228"/>
      <c r="Q343" s="228"/>
      <c r="R343" s="228"/>
      <c r="S343" s="228"/>
      <c r="T343" s="228"/>
      <c r="U343" s="228"/>
    </row>
    <row r="344" s="191" customFormat="1" ht="12.4" customHeight="1">
      <c r="A344" s="296"/>
      <c r="B344" s="318"/>
      <c r="C344" s="368"/>
      <c r="D344" s="302"/>
      <c r="E344" s="302">
        <f>E341*D342</f>
        <v>7.8</v>
      </c>
      <c r="F344" s="319"/>
      <c r="G344" s="345"/>
      <c r="H344" s="345"/>
      <c r="I344" s="200"/>
      <c r="J344" s="321"/>
      <c r="K344" s="322"/>
      <c r="L344" s="354"/>
      <c r="M344" s="227"/>
      <c r="N344" s="215"/>
      <c r="O344" s="215"/>
      <c r="P344" s="228"/>
      <c r="Q344" s="228"/>
      <c r="R344" s="228"/>
      <c r="S344" s="228"/>
      <c r="T344" s="228"/>
      <c r="U344" s="228"/>
    </row>
    <row r="345" s="232" customFormat="1" ht="12.4" customHeight="1">
      <c r="A345" s="296"/>
      <c r="B345" s="318"/>
      <c r="C345" s="368"/>
      <c r="D345" s="302">
        <v>4</v>
      </c>
      <c r="E345" s="341">
        <v>3.4</v>
      </c>
      <c r="F345" s="319"/>
      <c r="G345" s="345"/>
      <c r="H345" s="345"/>
      <c r="I345" s="200"/>
      <c r="J345" s="321"/>
      <c r="K345" s="322"/>
      <c r="L345" s="354"/>
      <c r="M345" s="227"/>
      <c r="N345" s="215"/>
      <c r="O345" s="215"/>
      <c r="P345" s="228"/>
      <c r="Q345" s="228"/>
      <c r="R345" s="228"/>
      <c r="S345" s="228"/>
      <c r="T345" s="228"/>
      <c r="U345" s="228"/>
    </row>
    <row r="346" s="186" customFormat="1" ht="12.4" customHeight="1">
      <c r="A346" s="296"/>
      <c r="B346" s="318"/>
      <c r="C346" s="368"/>
      <c r="D346" s="302"/>
      <c r="E346" s="342"/>
      <c r="F346" s="319">
        <f>(E344*E345)*D345</f>
        <v>106.08</v>
      </c>
      <c r="G346" t="s" s="299">
        <v>106</v>
      </c>
      <c r="H346" s="345"/>
      <c r="I346" s="200"/>
      <c r="J346" s="321"/>
      <c r="K346" s="322"/>
      <c r="L346" s="354"/>
      <c r="M346" s="227"/>
      <c r="N346" s="215"/>
      <c r="O346" s="215"/>
      <c r="P346" s="228"/>
      <c r="Q346" s="228"/>
      <c r="R346" s="228"/>
      <c r="S346" s="228"/>
      <c r="T346" s="228"/>
      <c r="U346" s="228"/>
    </row>
    <row r="347" s="191" customFormat="1" ht="12.4" customHeight="1">
      <c r="A347" s="296"/>
      <c r="B347" s="318"/>
      <c r="C347" s="368"/>
      <c r="D347" s="302"/>
      <c r="E347" s="302"/>
      <c r="F347" s="319"/>
      <c r="G347" s="345"/>
      <c r="H347" s="345"/>
      <c r="I347" s="200"/>
      <c r="J347" s="321"/>
      <c r="K347" s="322"/>
      <c r="L347" s="354"/>
      <c r="M347" s="227"/>
      <c r="N347" s="215"/>
      <c r="O347" s="215"/>
      <c r="P347" s="228"/>
      <c r="Q347" s="228"/>
      <c r="R347" s="228"/>
      <c r="S347" s="228"/>
      <c r="T347" s="228"/>
      <c r="U347" s="228"/>
    </row>
    <row r="348" s="191" customFormat="1" ht="12.4" customHeight="1">
      <c r="A348" s="296"/>
      <c r="B348" s="318"/>
      <c r="C348" s="368"/>
      <c r="D348" s="302"/>
      <c r="E348" s="302"/>
      <c r="F348" s="319"/>
      <c r="G348" s="345"/>
      <c r="H348" s="345"/>
      <c r="I348" s="200"/>
      <c r="J348" s="321"/>
      <c r="K348" s="322"/>
      <c r="L348" s="354"/>
      <c r="M348" s="227"/>
      <c r="N348" s="215"/>
      <c r="O348" s="215"/>
      <c r="P348" s="228"/>
      <c r="Q348" s="228"/>
      <c r="R348" s="228"/>
      <c r="S348" s="228"/>
      <c r="T348" s="228"/>
      <c r="U348" s="228"/>
    </row>
    <row r="349" s="191" customFormat="1" ht="12.4" customHeight="1">
      <c r="A349" s="296"/>
      <c r="B349" s="318"/>
      <c r="C349" s="368"/>
      <c r="D349" s="302"/>
      <c r="E349" s="302">
        <v>7.8</v>
      </c>
      <c r="F349" s="319"/>
      <c r="G349" s="345"/>
      <c r="H349" s="345"/>
      <c r="I349" s="200"/>
      <c r="J349" s="321"/>
      <c r="K349" s="322"/>
      <c r="L349" s="354"/>
      <c r="M349" s="227"/>
      <c r="N349" s="215"/>
      <c r="O349" s="215"/>
      <c r="P349" s="228"/>
      <c r="Q349" s="228"/>
      <c r="R349" s="228"/>
      <c r="S349" s="228"/>
      <c r="T349" s="228"/>
      <c r="U349" s="228"/>
    </row>
    <row r="350" s="232" customFormat="1" ht="12.4" customHeight="1">
      <c r="A350" s="296"/>
      <c r="B350" s="318"/>
      <c r="C350" s="368"/>
      <c r="D350" s="302">
        <v>4</v>
      </c>
      <c r="E350" s="341">
        <v>3.6</v>
      </c>
      <c r="F350" s="319"/>
      <c r="G350" s="345"/>
      <c r="H350" s="345"/>
      <c r="I350" s="200"/>
      <c r="J350" s="321"/>
      <c r="K350" s="322"/>
      <c r="L350" s="354"/>
      <c r="M350" s="227"/>
      <c r="N350" s="215"/>
      <c r="O350" s="215"/>
      <c r="P350" s="228"/>
      <c r="Q350" s="228"/>
      <c r="R350" s="228"/>
      <c r="S350" s="228"/>
      <c r="T350" s="228"/>
      <c r="U350" s="228"/>
    </row>
    <row r="351" s="186" customFormat="1" ht="12.4" customHeight="1">
      <c r="A351" s="296"/>
      <c r="B351" s="318"/>
      <c r="C351" s="368"/>
      <c r="D351" s="302"/>
      <c r="E351" s="342"/>
      <c r="F351" s="319">
        <f>(E349*E350)*D350</f>
        <v>112.32</v>
      </c>
      <c r="G351" t="s" s="299">
        <v>106</v>
      </c>
      <c r="H351" s="345"/>
      <c r="I351" s="200"/>
      <c r="J351" s="321"/>
      <c r="K351" s="322"/>
      <c r="L351" s="354"/>
      <c r="M351" s="227"/>
      <c r="N351" s="215"/>
      <c r="O351" s="215"/>
      <c r="P351" s="228"/>
      <c r="Q351" s="228"/>
      <c r="R351" s="228"/>
      <c r="S351" s="228"/>
      <c r="T351" s="228"/>
      <c r="U351" s="228"/>
    </row>
    <row r="352" s="191" customFormat="1" ht="12.4" customHeight="1">
      <c r="A352" s="296"/>
      <c r="B352" s="318"/>
      <c r="C352" s="368"/>
      <c r="D352" s="302"/>
      <c r="E352" s="302"/>
      <c r="F352" s="319"/>
      <c r="G352" s="345"/>
      <c r="H352" s="345"/>
      <c r="I352" s="200"/>
      <c r="J352" s="321"/>
      <c r="K352" s="322"/>
      <c r="L352" s="354"/>
      <c r="M352" s="227"/>
      <c r="N352" s="215"/>
      <c r="O352" s="215"/>
      <c r="P352" s="228"/>
      <c r="Q352" s="228"/>
      <c r="R352" s="228"/>
      <c r="S352" s="228"/>
      <c r="T352" s="228"/>
      <c r="U352" s="228"/>
    </row>
    <row r="353" s="191" customFormat="1" ht="12.4" customHeight="1">
      <c r="A353" s="296"/>
      <c r="B353" s="318"/>
      <c r="C353" s="368"/>
      <c r="D353" s="302"/>
      <c r="E353" s="302"/>
      <c r="F353" s="319"/>
      <c r="G353" s="345"/>
      <c r="H353" s="345"/>
      <c r="I353" s="200"/>
      <c r="J353" s="321"/>
      <c r="K353" s="322"/>
      <c r="L353" s="354"/>
      <c r="M353" s="227"/>
      <c r="N353" s="215"/>
      <c r="O353" s="215"/>
      <c r="P353" s="228"/>
      <c r="Q353" s="228"/>
      <c r="R353" s="228"/>
      <c r="S353" s="228"/>
      <c r="T353" s="228"/>
      <c r="U353" s="228"/>
    </row>
    <row r="354" s="191" customFormat="1" ht="12.4" customHeight="1">
      <c r="A354" s="296"/>
      <c r="B354" s="318"/>
      <c r="C354" t="s" s="373">
        <v>185</v>
      </c>
      <c r="D354" s="302"/>
      <c r="E354" s="302">
        <v>1</v>
      </c>
      <c r="F354" s="319"/>
      <c r="G354" s="345"/>
      <c r="H354" s="345"/>
      <c r="I354" s="200"/>
      <c r="J354" s="321"/>
      <c r="K354" s="322"/>
      <c r="L354" s="354"/>
      <c r="M354" s="227"/>
      <c r="N354" s="215"/>
      <c r="O354" s="215"/>
      <c r="P354" s="228"/>
      <c r="Q354" s="228"/>
      <c r="R354" s="228"/>
      <c r="S354" s="228"/>
      <c r="T354" s="228"/>
      <c r="U354" s="228"/>
    </row>
    <row r="355" s="191" customFormat="1" ht="12.4" customHeight="1">
      <c r="A355" s="296"/>
      <c r="B355" s="318"/>
      <c r="C355" s="368"/>
      <c r="D355" s="302">
        <v>2</v>
      </c>
      <c r="E355" s="302">
        <v>1.8</v>
      </c>
      <c r="F355" s="319"/>
      <c r="G355" s="345"/>
      <c r="H355" s="345"/>
      <c r="I355" s="200"/>
      <c r="J355" s="321"/>
      <c r="K355" s="322"/>
      <c r="L355" s="354"/>
      <c r="M355" s="227"/>
      <c r="N355" s="215"/>
      <c r="O355" s="215"/>
      <c r="P355" s="228"/>
      <c r="Q355" s="228"/>
      <c r="R355" s="228"/>
      <c r="S355" s="228"/>
      <c r="T355" s="228"/>
      <c r="U355" s="228"/>
    </row>
    <row r="356" s="191" customFormat="1" ht="12.4" customHeight="1">
      <c r="A356" s="296"/>
      <c r="B356" s="318"/>
      <c r="C356" s="368"/>
      <c r="D356" s="302"/>
      <c r="E356" s="302"/>
      <c r="F356" s="319"/>
      <c r="G356" s="345"/>
      <c r="H356" s="345"/>
      <c r="I356" s="200"/>
      <c r="J356" s="321"/>
      <c r="K356" s="322"/>
      <c r="L356" s="354"/>
      <c r="M356" s="227"/>
      <c r="N356" s="215"/>
      <c r="O356" s="215"/>
      <c r="P356" s="228"/>
      <c r="Q356" s="228"/>
      <c r="R356" s="228"/>
      <c r="S356" s="228"/>
      <c r="T356" s="228"/>
      <c r="U356" s="228"/>
    </row>
    <row r="357" s="191" customFormat="1" ht="12.4" customHeight="1">
      <c r="A357" s="296"/>
      <c r="B357" s="318"/>
      <c r="C357" s="368"/>
      <c r="D357" s="302"/>
      <c r="E357" s="302">
        <f>(E354*E355)*D355</f>
        <v>3.6</v>
      </c>
      <c r="F357" s="319"/>
      <c r="G357" s="345"/>
      <c r="H357" s="345"/>
      <c r="I357" s="200"/>
      <c r="J357" s="321"/>
      <c r="K357" s="322"/>
      <c r="L357" s="354"/>
      <c r="M357" s="227"/>
      <c r="N357" s="215"/>
      <c r="O357" s="215"/>
      <c r="P357" s="228"/>
      <c r="Q357" s="228"/>
      <c r="R357" s="228"/>
      <c r="S357" s="228"/>
      <c r="T357" s="228"/>
      <c r="U357" s="228"/>
    </row>
    <row r="358" s="232" customFormat="1" ht="12.4" customHeight="1">
      <c r="A358" s="296"/>
      <c r="B358" s="318"/>
      <c r="C358" s="368"/>
      <c r="D358" s="302">
        <v>4</v>
      </c>
      <c r="E358" s="341">
        <v>3.4</v>
      </c>
      <c r="F358" s="319"/>
      <c r="G358" s="345"/>
      <c r="H358" s="345"/>
      <c r="I358" s="200"/>
      <c r="J358" s="321"/>
      <c r="K358" s="322"/>
      <c r="L358" s="354"/>
      <c r="M358" s="227"/>
      <c r="N358" s="215"/>
      <c r="O358" s="215"/>
      <c r="P358" s="228"/>
      <c r="Q358" s="228"/>
      <c r="R358" s="228"/>
      <c r="S358" s="228"/>
      <c r="T358" s="228"/>
      <c r="U358" s="228"/>
    </row>
    <row r="359" s="186" customFormat="1" ht="12.4" customHeight="1">
      <c r="A359" s="296"/>
      <c r="B359" s="318"/>
      <c r="C359" s="368"/>
      <c r="D359" s="302"/>
      <c r="E359" s="342"/>
      <c r="F359" s="319">
        <f>(E357*E358)*D358</f>
        <v>48.96</v>
      </c>
      <c r="G359" t="s" s="299">
        <v>106</v>
      </c>
      <c r="H359" s="345"/>
      <c r="I359" s="200"/>
      <c r="J359" s="321"/>
      <c r="K359" s="322"/>
      <c r="L359" s="354"/>
      <c r="M359" s="227"/>
      <c r="N359" s="215"/>
      <c r="O359" s="215"/>
      <c r="P359" s="228"/>
      <c r="Q359" s="228"/>
      <c r="R359" s="228"/>
      <c r="S359" s="228"/>
      <c r="T359" s="228"/>
      <c r="U359" s="228"/>
    </row>
    <row r="360" s="191" customFormat="1" ht="12.4" customHeight="1">
      <c r="A360" s="296"/>
      <c r="B360" s="318"/>
      <c r="C360" s="368"/>
      <c r="D360" s="302"/>
      <c r="E360" s="302"/>
      <c r="F360" s="319"/>
      <c r="G360" s="345"/>
      <c r="H360" s="345"/>
      <c r="I360" s="200"/>
      <c r="J360" s="321"/>
      <c r="K360" s="322"/>
      <c r="L360" s="354"/>
      <c r="M360" s="227"/>
      <c r="N360" s="215"/>
      <c r="O360" s="215"/>
      <c r="P360" s="228"/>
      <c r="Q360" s="228"/>
      <c r="R360" s="228"/>
      <c r="S360" s="228"/>
      <c r="T360" s="228"/>
      <c r="U360" s="228"/>
    </row>
    <row r="361" s="191" customFormat="1" ht="12.4" customHeight="1">
      <c r="A361" s="296"/>
      <c r="B361" s="318"/>
      <c r="C361" s="368"/>
      <c r="D361" s="302"/>
      <c r="E361" s="302">
        <v>3.6</v>
      </c>
      <c r="F361" s="319"/>
      <c r="G361" s="345"/>
      <c r="H361" s="345"/>
      <c r="I361" s="200"/>
      <c r="J361" s="321"/>
      <c r="K361" s="322"/>
      <c r="L361" s="354"/>
      <c r="M361" s="227"/>
      <c r="N361" s="215"/>
      <c r="O361" s="215"/>
      <c r="P361" s="228"/>
      <c r="Q361" s="228"/>
      <c r="R361" s="228"/>
      <c r="S361" s="228"/>
      <c r="T361" s="228"/>
      <c r="U361" s="228"/>
    </row>
    <row r="362" s="232" customFormat="1" ht="12.4" customHeight="1">
      <c r="A362" s="296"/>
      <c r="B362" s="318"/>
      <c r="C362" s="368"/>
      <c r="D362" s="302">
        <v>4</v>
      </c>
      <c r="E362" s="341">
        <v>3.6</v>
      </c>
      <c r="F362" s="319"/>
      <c r="G362" s="345"/>
      <c r="H362" s="345"/>
      <c r="I362" s="200"/>
      <c r="J362" s="321"/>
      <c r="K362" s="322"/>
      <c r="L362" s="354"/>
      <c r="M362" s="227"/>
      <c r="N362" s="215"/>
      <c r="O362" s="215"/>
      <c r="P362" s="228"/>
      <c r="Q362" s="228"/>
      <c r="R362" s="228"/>
      <c r="S362" s="228"/>
      <c r="T362" s="228"/>
      <c r="U362" s="228"/>
    </row>
    <row r="363" s="186" customFormat="1" ht="12.4" customHeight="1">
      <c r="A363" s="296"/>
      <c r="B363" s="318"/>
      <c r="C363" s="368"/>
      <c r="D363" s="302"/>
      <c r="E363" s="342"/>
      <c r="F363" s="319">
        <f>(E361*E362)*D362</f>
        <v>51.84</v>
      </c>
      <c r="G363" t="s" s="299">
        <v>106</v>
      </c>
      <c r="H363" s="345"/>
      <c r="I363" s="200"/>
      <c r="J363" s="321"/>
      <c r="K363" s="322"/>
      <c r="L363" s="354"/>
      <c r="M363" s="227"/>
      <c r="N363" s="215"/>
      <c r="O363" s="215"/>
      <c r="P363" s="228"/>
      <c r="Q363" s="228"/>
      <c r="R363" s="228"/>
      <c r="S363" s="228"/>
      <c r="T363" s="228"/>
      <c r="U363" s="228"/>
    </row>
    <row r="364" s="191" customFormat="1" ht="12.4" customHeight="1">
      <c r="A364" s="296"/>
      <c r="B364" s="318"/>
      <c r="C364" s="368"/>
      <c r="D364" s="302"/>
      <c r="E364" s="302"/>
      <c r="F364" s="319"/>
      <c r="G364" s="345"/>
      <c r="H364" s="345"/>
      <c r="I364" s="200"/>
      <c r="J364" s="321"/>
      <c r="K364" s="322"/>
      <c r="L364" s="354"/>
      <c r="M364" s="227"/>
      <c r="N364" s="215"/>
      <c r="O364" s="215"/>
      <c r="P364" s="228"/>
      <c r="Q364" s="228"/>
      <c r="R364" s="228"/>
      <c r="S364" s="228"/>
      <c r="T364" s="228"/>
      <c r="U364" s="228"/>
    </row>
    <row r="365" s="191" customFormat="1" ht="12.4" customHeight="1">
      <c r="A365" s="296"/>
      <c r="B365" s="318"/>
      <c r="C365" s="368"/>
      <c r="D365" s="302"/>
      <c r="E365" s="302"/>
      <c r="F365" s="319"/>
      <c r="G365" s="345"/>
      <c r="H365" s="345"/>
      <c r="I365" s="200"/>
      <c r="J365" s="321"/>
      <c r="K365" s="322"/>
      <c r="L365" s="354"/>
      <c r="M365" s="227"/>
      <c r="N365" s="215"/>
      <c r="O365" s="215"/>
      <c r="P365" s="228"/>
      <c r="Q365" s="228"/>
      <c r="R365" s="228"/>
      <c r="S365" s="228"/>
      <c r="T365" s="228"/>
      <c r="U365" s="228"/>
    </row>
    <row r="366" s="191" customFormat="1" ht="12.4" customHeight="1">
      <c r="A366" s="296"/>
      <c r="B366" s="318"/>
      <c r="C366" t="s" s="373">
        <v>186</v>
      </c>
      <c r="D366" s="302"/>
      <c r="E366" s="302">
        <v>2.7</v>
      </c>
      <c r="F366" s="319"/>
      <c r="G366" s="345"/>
      <c r="H366" s="345"/>
      <c r="I366" s="200"/>
      <c r="J366" s="321"/>
      <c r="K366" s="322"/>
      <c r="L366" s="354"/>
      <c r="M366" s="227"/>
      <c r="N366" s="215"/>
      <c r="O366" s="215"/>
      <c r="P366" s="228"/>
      <c r="Q366" s="228"/>
      <c r="R366" s="228"/>
      <c r="S366" s="228"/>
      <c r="T366" s="228"/>
      <c r="U366" s="228"/>
    </row>
    <row r="367" s="191" customFormat="1" ht="12.4" customHeight="1">
      <c r="A367" s="296"/>
      <c r="B367" s="318"/>
      <c r="C367" s="368"/>
      <c r="D367" s="302">
        <v>2</v>
      </c>
      <c r="E367" s="302">
        <v>1</v>
      </c>
      <c r="F367" s="319"/>
      <c r="G367" s="345"/>
      <c r="H367" s="345"/>
      <c r="I367" s="200"/>
      <c r="J367" s="321"/>
      <c r="K367" s="322"/>
      <c r="L367" s="354"/>
      <c r="M367" s="227"/>
      <c r="N367" s="215"/>
      <c r="O367" s="215"/>
      <c r="P367" s="228"/>
      <c r="Q367" s="228"/>
      <c r="R367" s="228"/>
      <c r="S367" s="228"/>
      <c r="T367" s="228"/>
      <c r="U367" s="228"/>
    </row>
    <row r="368" s="191" customFormat="1" ht="12.4" customHeight="1">
      <c r="A368" s="296"/>
      <c r="B368" s="318"/>
      <c r="C368" s="368"/>
      <c r="D368" s="302"/>
      <c r="E368" s="302"/>
      <c r="F368" s="319"/>
      <c r="G368" s="345"/>
      <c r="H368" s="345"/>
      <c r="I368" s="200"/>
      <c r="J368" s="321"/>
      <c r="K368" s="322"/>
      <c r="L368" s="354"/>
      <c r="M368" s="227"/>
      <c r="N368" s="215"/>
      <c r="O368" s="215"/>
      <c r="P368" s="228"/>
      <c r="Q368" s="228"/>
      <c r="R368" s="228"/>
      <c r="S368" s="228"/>
      <c r="T368" s="228"/>
      <c r="U368" s="228"/>
    </row>
    <row r="369" s="191" customFormat="1" ht="12.4" customHeight="1">
      <c r="A369" s="296"/>
      <c r="B369" s="318"/>
      <c r="C369" s="368"/>
      <c r="D369" s="302"/>
      <c r="E369" s="302">
        <f>(E366*E367)*D367</f>
        <v>5.4</v>
      </c>
      <c r="F369" s="319"/>
      <c r="G369" s="345"/>
      <c r="H369" s="345"/>
      <c r="I369" s="200"/>
      <c r="J369" s="321"/>
      <c r="K369" s="322"/>
      <c r="L369" s="354"/>
      <c r="M369" s="227"/>
      <c r="N369" s="215"/>
      <c r="O369" s="215"/>
      <c r="P369" s="228"/>
      <c r="Q369" s="228"/>
      <c r="R369" s="228"/>
      <c r="S369" s="228"/>
      <c r="T369" s="228"/>
      <c r="U369" s="228"/>
    </row>
    <row r="370" s="232" customFormat="1" ht="12.4" customHeight="1">
      <c r="A370" s="296"/>
      <c r="B370" s="318"/>
      <c r="C370" s="368"/>
      <c r="D370" s="302">
        <v>4</v>
      </c>
      <c r="E370" s="341">
        <v>3.4</v>
      </c>
      <c r="F370" s="319"/>
      <c r="G370" s="345"/>
      <c r="H370" s="345"/>
      <c r="I370" s="200"/>
      <c r="J370" s="321"/>
      <c r="K370" s="322"/>
      <c r="L370" s="354"/>
      <c r="M370" s="227"/>
      <c r="N370" s="215"/>
      <c r="O370" s="215"/>
      <c r="P370" s="228"/>
      <c r="Q370" s="228"/>
      <c r="R370" s="228"/>
      <c r="S370" s="228"/>
      <c r="T370" s="228"/>
      <c r="U370" s="228"/>
    </row>
    <row r="371" s="186" customFormat="1" ht="12.4" customHeight="1">
      <c r="A371" s="296"/>
      <c r="B371" s="318"/>
      <c r="C371" s="368"/>
      <c r="D371" s="302"/>
      <c r="E371" s="342"/>
      <c r="F371" s="319">
        <f>(E369*E370)*D370</f>
        <v>73.44</v>
      </c>
      <c r="G371" t="s" s="299">
        <v>106</v>
      </c>
      <c r="H371" s="345"/>
      <c r="I371" s="200"/>
      <c r="J371" s="321"/>
      <c r="K371" s="322"/>
      <c r="L371" s="354"/>
      <c r="M371" s="227"/>
      <c r="N371" s="215"/>
      <c r="O371" s="215"/>
      <c r="P371" s="228"/>
      <c r="Q371" s="228"/>
      <c r="R371" s="228"/>
      <c r="S371" s="228"/>
      <c r="T371" s="228"/>
      <c r="U371" s="228"/>
    </row>
    <row r="372" s="191" customFormat="1" ht="12.4" customHeight="1">
      <c r="A372" s="296"/>
      <c r="B372" s="318"/>
      <c r="C372" s="368"/>
      <c r="D372" s="302"/>
      <c r="E372" s="302"/>
      <c r="F372" s="319"/>
      <c r="G372" s="345"/>
      <c r="H372" s="345"/>
      <c r="I372" s="200"/>
      <c r="J372" s="321"/>
      <c r="K372" s="322"/>
      <c r="L372" s="354"/>
      <c r="M372" s="227"/>
      <c r="N372" s="215"/>
      <c r="O372" s="215"/>
      <c r="P372" s="228"/>
      <c r="Q372" s="228"/>
      <c r="R372" s="228"/>
      <c r="S372" s="228"/>
      <c r="T372" s="228"/>
      <c r="U372" s="228"/>
    </row>
    <row r="373" s="191" customFormat="1" ht="12.4" customHeight="1">
      <c r="A373" s="296"/>
      <c r="B373" s="318"/>
      <c r="C373" s="368"/>
      <c r="D373" s="302"/>
      <c r="E373" s="302">
        <v>5.4</v>
      </c>
      <c r="F373" s="319"/>
      <c r="G373" s="345"/>
      <c r="H373" s="345"/>
      <c r="I373" s="200"/>
      <c r="J373" s="321"/>
      <c r="K373" s="322"/>
      <c r="L373" s="354"/>
      <c r="M373" s="227"/>
      <c r="N373" s="215"/>
      <c r="O373" s="215"/>
      <c r="P373" s="228"/>
      <c r="Q373" s="228"/>
      <c r="R373" s="228"/>
      <c r="S373" s="228"/>
      <c r="T373" s="228"/>
      <c r="U373" s="228"/>
    </row>
    <row r="374" s="232" customFormat="1" ht="12.4" customHeight="1">
      <c r="A374" s="296"/>
      <c r="B374" s="318"/>
      <c r="C374" s="368"/>
      <c r="D374" s="302">
        <v>4</v>
      </c>
      <c r="E374" s="341">
        <v>3.6</v>
      </c>
      <c r="F374" s="319"/>
      <c r="G374" s="345"/>
      <c r="H374" s="345"/>
      <c r="I374" s="200"/>
      <c r="J374" s="321"/>
      <c r="K374" s="322"/>
      <c r="L374" s="354"/>
      <c r="M374" s="227"/>
      <c r="N374" s="215"/>
      <c r="O374" s="215"/>
      <c r="P374" s="228"/>
      <c r="Q374" s="228"/>
      <c r="R374" s="228"/>
      <c r="S374" s="228"/>
      <c r="T374" s="228"/>
      <c r="U374" s="228"/>
    </row>
    <row r="375" s="186" customFormat="1" ht="12.4" customHeight="1">
      <c r="A375" s="296"/>
      <c r="B375" s="318"/>
      <c r="C375" s="368"/>
      <c r="D375" s="302"/>
      <c r="E375" s="342"/>
      <c r="F375" s="319">
        <f>(E373*E374)*D374</f>
        <v>77.76000000000001</v>
      </c>
      <c r="G375" t="s" s="299">
        <v>106</v>
      </c>
      <c r="H375" s="345"/>
      <c r="I375" s="200"/>
      <c r="J375" s="321"/>
      <c r="K375" s="322"/>
      <c r="L375" s="354"/>
      <c r="M375" s="227"/>
      <c r="N375" s="215"/>
      <c r="O375" s="215"/>
      <c r="P375" s="228"/>
      <c r="Q375" s="228"/>
      <c r="R375" s="228"/>
      <c r="S375" s="228"/>
      <c r="T375" s="228"/>
      <c r="U375" s="228"/>
    </row>
    <row r="376" s="191" customFormat="1" ht="12.4" customHeight="1">
      <c r="A376" s="296"/>
      <c r="B376" s="318"/>
      <c r="C376" s="368"/>
      <c r="D376" s="302"/>
      <c r="E376" s="302"/>
      <c r="F376" s="319"/>
      <c r="G376" s="345"/>
      <c r="H376" s="345"/>
      <c r="I376" s="200"/>
      <c r="J376" s="321"/>
      <c r="K376" s="322"/>
      <c r="L376" s="354"/>
      <c r="M376" s="227"/>
      <c r="N376" s="215"/>
      <c r="O376" s="215"/>
      <c r="P376" s="228"/>
      <c r="Q376" s="228"/>
      <c r="R376" s="228"/>
      <c r="S376" s="228"/>
      <c r="T376" s="228"/>
      <c r="U376" s="228"/>
    </row>
    <row r="377" s="191" customFormat="1" ht="12.4" customHeight="1">
      <c r="A377" s="296"/>
      <c r="B377" s="318"/>
      <c r="C377" s="368"/>
      <c r="D377" s="302"/>
      <c r="E377" s="302"/>
      <c r="F377" s="319"/>
      <c r="G377" s="345"/>
      <c r="H377" s="345"/>
      <c r="I377" s="200"/>
      <c r="J377" s="321"/>
      <c r="K377" s="322"/>
      <c r="L377" s="354"/>
      <c r="M377" s="227"/>
      <c r="N377" s="215"/>
      <c r="O377" s="215"/>
      <c r="P377" s="228"/>
      <c r="Q377" s="228"/>
      <c r="R377" s="228"/>
      <c r="S377" s="228"/>
      <c r="T377" s="228"/>
      <c r="U377" s="228"/>
    </row>
    <row r="378" s="191" customFormat="1" ht="12.4" customHeight="1">
      <c r="A378" s="296"/>
      <c r="B378" s="318"/>
      <c r="C378" t="s" s="373">
        <v>187</v>
      </c>
      <c r="D378" s="302"/>
      <c r="E378" s="302">
        <v>1</v>
      </c>
      <c r="F378" s="319"/>
      <c r="G378" s="345"/>
      <c r="H378" s="345"/>
      <c r="I378" s="200"/>
      <c r="J378" s="321"/>
      <c r="K378" s="322"/>
      <c r="L378" s="354"/>
      <c r="M378" s="227"/>
      <c r="N378" s="215"/>
      <c r="O378" s="215"/>
      <c r="P378" s="228"/>
      <c r="Q378" s="228"/>
      <c r="R378" s="228"/>
      <c r="S378" s="228"/>
      <c r="T378" s="228"/>
      <c r="U378" s="228"/>
    </row>
    <row r="379" s="191" customFormat="1" ht="12.4" customHeight="1">
      <c r="A379" s="296"/>
      <c r="B379" s="318"/>
      <c r="C379" s="368"/>
      <c r="D379" s="302">
        <v>2</v>
      </c>
      <c r="E379" s="302">
        <v>1.6</v>
      </c>
      <c r="F379" s="319"/>
      <c r="G379" s="345"/>
      <c r="H379" s="345"/>
      <c r="I379" s="200"/>
      <c r="J379" s="321"/>
      <c r="K379" s="322"/>
      <c r="L379" s="354"/>
      <c r="M379" s="227"/>
      <c r="N379" s="215"/>
      <c r="O379" s="215"/>
      <c r="P379" s="228"/>
      <c r="Q379" s="228"/>
      <c r="R379" s="228"/>
      <c r="S379" s="228"/>
      <c r="T379" s="228"/>
      <c r="U379" s="228"/>
    </row>
    <row r="380" s="191" customFormat="1" ht="12.4" customHeight="1">
      <c r="A380" s="296"/>
      <c r="B380" s="318"/>
      <c r="C380" s="368"/>
      <c r="D380" s="302"/>
      <c r="E380" s="302"/>
      <c r="F380" s="319"/>
      <c r="G380" s="345"/>
      <c r="H380" s="345"/>
      <c r="I380" s="200"/>
      <c r="J380" s="321"/>
      <c r="K380" s="322"/>
      <c r="L380" s="354"/>
      <c r="M380" s="227"/>
      <c r="N380" s="215"/>
      <c r="O380" s="215"/>
      <c r="P380" s="228"/>
      <c r="Q380" s="228"/>
      <c r="R380" s="228"/>
      <c r="S380" s="228"/>
      <c r="T380" s="228"/>
      <c r="U380" s="228"/>
    </row>
    <row r="381" s="191" customFormat="1" ht="12.4" customHeight="1">
      <c r="A381" s="296"/>
      <c r="B381" s="318"/>
      <c r="C381" s="368"/>
      <c r="D381" s="302"/>
      <c r="E381" s="302">
        <f>(E378*E379)*D379</f>
        <v>3.2</v>
      </c>
      <c r="F381" s="319"/>
      <c r="G381" s="345"/>
      <c r="H381" s="345"/>
      <c r="I381" s="200"/>
      <c r="J381" s="321"/>
      <c r="K381" s="322"/>
      <c r="L381" s="354"/>
      <c r="M381" s="227"/>
      <c r="N381" s="215"/>
      <c r="O381" s="215"/>
      <c r="P381" s="228"/>
      <c r="Q381" s="228"/>
      <c r="R381" s="228"/>
      <c r="S381" s="228"/>
      <c r="T381" s="228"/>
      <c r="U381" s="228"/>
    </row>
    <row r="382" s="191" customFormat="1" ht="12.4" customHeight="1">
      <c r="A382" s="296"/>
      <c r="B382" s="318"/>
      <c r="C382" s="368"/>
      <c r="D382" s="302">
        <v>4</v>
      </c>
      <c r="E382" s="302">
        <v>3.4</v>
      </c>
      <c r="F382" s="319"/>
      <c r="G382" s="345"/>
      <c r="H382" s="345"/>
      <c r="I382" s="200"/>
      <c r="J382" s="321"/>
      <c r="K382" s="322"/>
      <c r="L382" s="354"/>
      <c r="M382" s="227"/>
      <c r="N382" s="215"/>
      <c r="O382" s="215"/>
      <c r="P382" s="228"/>
      <c r="Q382" s="228"/>
      <c r="R382" s="228"/>
      <c r="S382" s="228"/>
      <c r="T382" s="228"/>
      <c r="U382" s="228"/>
    </row>
    <row r="383" s="191" customFormat="1" ht="12.4" customHeight="1">
      <c r="A383" s="296"/>
      <c r="B383" s="318"/>
      <c r="C383" s="368"/>
      <c r="D383" s="302"/>
      <c r="E383" s="302"/>
      <c r="G383" s="345"/>
      <c r="H383" s="345"/>
      <c r="I383" s="200"/>
      <c r="J383" s="321"/>
      <c r="K383" s="322"/>
      <c r="L383" s="354"/>
      <c r="M383" s="227"/>
      <c r="N383" s="215"/>
      <c r="O383" s="215"/>
      <c r="P383" s="228"/>
      <c r="Q383" s="228"/>
      <c r="R383" s="228"/>
      <c r="S383" s="228"/>
      <c r="T383" s="228"/>
      <c r="U383" s="228"/>
    </row>
    <row r="384" s="191" customFormat="1" ht="12.4" customHeight="1">
      <c r="A384" s="296"/>
      <c r="B384" s="318"/>
      <c r="C384" s="368"/>
      <c r="D384" s="302"/>
      <c r="E384" s="319">
        <f>(E381*E382)*D382</f>
        <v>43.52</v>
      </c>
      <c r="F384" s="319"/>
      <c r="G384" s="345"/>
      <c r="H384" s="345"/>
      <c r="I384" s="200"/>
      <c r="J384" s="321"/>
      <c r="K384" s="322"/>
      <c r="L384" s="354"/>
      <c r="M384" s="227"/>
      <c r="N384" s="215"/>
      <c r="O384" s="215"/>
      <c r="P384" s="228"/>
      <c r="Q384" s="228"/>
      <c r="R384" s="228"/>
      <c r="S384" s="228"/>
      <c r="T384" s="228"/>
      <c r="U384" s="228"/>
    </row>
    <row r="385" s="191" customFormat="1" ht="12.4" customHeight="1">
      <c r="A385" s="296"/>
      <c r="B385" s="318"/>
      <c r="C385" s="368"/>
      <c r="D385" s="302"/>
      <c r="E385" s="380">
        <v>4</v>
      </c>
      <c r="F385" s="319"/>
      <c r="G385" s="345"/>
      <c r="H385" s="345"/>
      <c r="I385" s="200"/>
      <c r="J385" s="321"/>
      <c r="K385" s="322"/>
      <c r="L385" s="354"/>
      <c r="M385" s="227"/>
      <c r="N385" s="215"/>
      <c r="O385" s="215"/>
      <c r="P385" s="228"/>
      <c r="Q385" s="228"/>
      <c r="R385" s="228"/>
      <c r="S385" s="228"/>
      <c r="T385" s="228"/>
      <c r="U385" s="228"/>
    </row>
    <row r="386" s="191" customFormat="1" ht="12.4" customHeight="1">
      <c r="A386" s="296"/>
      <c r="B386" s="318"/>
      <c r="C386" s="368"/>
      <c r="D386" s="302"/>
      <c r="E386" s="302"/>
      <c r="F386" s="319">
        <f>E384*E385</f>
        <v>174.08</v>
      </c>
      <c r="G386" t="s" s="299">
        <v>106</v>
      </c>
      <c r="H386" s="345"/>
      <c r="I386" s="200"/>
      <c r="J386" s="321"/>
      <c r="K386" s="322"/>
      <c r="L386" s="354"/>
      <c r="M386" s="227"/>
      <c r="N386" s="215"/>
      <c r="O386" s="215"/>
      <c r="P386" s="228"/>
      <c r="Q386" s="228"/>
      <c r="R386" s="228"/>
      <c r="S386" s="228"/>
      <c r="T386" s="228"/>
      <c r="U386" s="228"/>
    </row>
    <row r="387" s="191" customFormat="1" ht="12.4" customHeight="1">
      <c r="A387" s="296"/>
      <c r="B387" s="318"/>
      <c r="C387" s="368"/>
      <c r="D387" s="302"/>
      <c r="E387" s="302"/>
      <c r="F387" s="319"/>
      <c r="G387" s="345"/>
      <c r="H387" s="345"/>
      <c r="I387" s="200"/>
      <c r="J387" s="321"/>
      <c r="K387" s="322"/>
      <c r="L387" s="354"/>
      <c r="M387" s="227"/>
      <c r="N387" s="215"/>
      <c r="O387" s="215"/>
      <c r="P387" s="228"/>
      <c r="Q387" s="228"/>
      <c r="R387" s="228"/>
      <c r="S387" s="228"/>
      <c r="T387" s="228"/>
      <c r="U387" s="228"/>
    </row>
    <row r="388" s="191" customFormat="1" ht="12.4" customHeight="1">
      <c r="A388" s="296"/>
      <c r="B388" s="318"/>
      <c r="C388" s="368"/>
      <c r="D388" s="302"/>
      <c r="E388" s="302"/>
      <c r="F388" s="319"/>
      <c r="G388" s="345"/>
      <c r="H388" s="345"/>
      <c r="I388" s="200"/>
      <c r="J388" s="321"/>
      <c r="K388" s="322"/>
      <c r="L388" s="354"/>
      <c r="M388" s="227"/>
      <c r="N388" s="215"/>
      <c r="O388" s="215"/>
      <c r="P388" s="228"/>
      <c r="Q388" s="228"/>
      <c r="R388" s="228"/>
      <c r="S388" s="228"/>
      <c r="T388" s="228"/>
      <c r="U388" s="228"/>
    </row>
    <row r="389" s="191" customFormat="1" ht="12.4" customHeight="1">
      <c r="A389" s="296"/>
      <c r="B389" s="318"/>
      <c r="C389" s="368"/>
      <c r="D389" s="302"/>
      <c r="E389" s="302"/>
      <c r="F389" s="319"/>
      <c r="G389" s="345"/>
      <c r="H389" s="345"/>
      <c r="I389" s="200"/>
      <c r="J389" s="321"/>
      <c r="K389" s="322"/>
      <c r="L389" s="354"/>
      <c r="M389" s="227"/>
      <c r="N389" s="215"/>
      <c r="O389" s="215"/>
      <c r="P389" s="228"/>
      <c r="Q389" s="228"/>
      <c r="R389" s="228"/>
      <c r="S389" s="228"/>
      <c r="T389" s="228"/>
      <c r="U389" s="228"/>
    </row>
    <row r="390" s="191" customFormat="1" ht="12.4" customHeight="1">
      <c r="A390" s="296"/>
      <c r="B390" s="318"/>
      <c r="C390" s="368"/>
      <c r="D390" s="302"/>
      <c r="E390" s="302"/>
      <c r="F390" s="319"/>
      <c r="G390" s="345"/>
      <c r="H390" s="345"/>
      <c r="I390" s="200"/>
      <c r="J390" s="321"/>
      <c r="K390" s="322"/>
      <c r="L390" s="354"/>
      <c r="M390" s="227"/>
      <c r="N390" s="215"/>
      <c r="O390" s="215"/>
      <c r="P390" s="228"/>
      <c r="Q390" s="228"/>
      <c r="R390" s="228"/>
      <c r="S390" s="228"/>
      <c r="T390" s="228"/>
      <c r="U390" s="228"/>
    </row>
    <row r="391" s="191" customFormat="1" ht="12.4" customHeight="1">
      <c r="A391" s="296"/>
      <c r="B391" s="318"/>
      <c r="C391" s="368"/>
      <c r="D391" s="302"/>
      <c r="E391" s="302">
        <v>1</v>
      </c>
      <c r="F391" s="319"/>
      <c r="G391" s="345"/>
      <c r="H391" s="345"/>
      <c r="I391" s="200"/>
      <c r="J391" s="321"/>
      <c r="K391" s="322"/>
      <c r="L391" s="354"/>
      <c r="M391" s="227"/>
      <c r="N391" s="215"/>
      <c r="O391" s="215"/>
      <c r="P391" s="228"/>
      <c r="Q391" s="228"/>
      <c r="R391" s="228"/>
      <c r="S391" s="228"/>
      <c r="T391" s="228"/>
      <c r="U391" s="228"/>
    </row>
    <row r="392" s="191" customFormat="1" ht="12.4" customHeight="1">
      <c r="A392" s="296"/>
      <c r="B392" s="318"/>
      <c r="C392" s="368"/>
      <c r="D392" s="302">
        <v>2</v>
      </c>
      <c r="E392" s="302">
        <v>1.6</v>
      </c>
      <c r="F392" s="319"/>
      <c r="G392" s="345"/>
      <c r="H392" s="345"/>
      <c r="I392" s="200"/>
      <c r="J392" s="321"/>
      <c r="K392" s="322"/>
      <c r="L392" s="354"/>
      <c r="M392" s="227"/>
      <c r="N392" s="215"/>
      <c r="O392" s="215"/>
      <c r="P392" s="228"/>
      <c r="Q392" s="228"/>
      <c r="R392" s="228"/>
      <c r="S392" s="228"/>
      <c r="T392" s="228"/>
      <c r="U392" s="228"/>
    </row>
    <row r="393" s="191" customFormat="1" ht="12.4" customHeight="1">
      <c r="A393" s="296"/>
      <c r="B393" s="318"/>
      <c r="C393" s="368"/>
      <c r="D393" s="302"/>
      <c r="E393" s="302"/>
      <c r="F393" s="319"/>
      <c r="G393" s="345"/>
      <c r="H393" s="345"/>
      <c r="I393" s="200"/>
      <c r="J393" s="321"/>
      <c r="K393" s="322"/>
      <c r="L393" s="354"/>
      <c r="M393" s="227"/>
      <c r="N393" s="215"/>
      <c r="O393" s="215"/>
      <c r="P393" s="228"/>
      <c r="Q393" s="228"/>
      <c r="R393" s="228"/>
      <c r="S393" s="228"/>
      <c r="T393" s="228"/>
      <c r="U393" s="228"/>
    </row>
    <row r="394" s="191" customFormat="1" ht="12.4" customHeight="1">
      <c r="A394" s="296"/>
      <c r="B394" s="318"/>
      <c r="C394" s="368"/>
      <c r="D394" s="302"/>
      <c r="E394" s="302">
        <f>(E391*E392)*D392</f>
        <v>3.2</v>
      </c>
      <c r="F394" s="319"/>
      <c r="G394" s="345"/>
      <c r="H394" s="345"/>
      <c r="I394" s="200"/>
      <c r="J394" s="321"/>
      <c r="K394" s="322"/>
      <c r="L394" s="354"/>
      <c r="M394" s="227"/>
      <c r="N394" s="215"/>
      <c r="O394" s="215"/>
      <c r="P394" s="228"/>
      <c r="Q394" s="228"/>
      <c r="R394" s="228"/>
      <c r="S394" s="228"/>
      <c r="T394" s="228"/>
      <c r="U394" s="228"/>
    </row>
    <row r="395" s="191" customFormat="1" ht="12.4" customHeight="1">
      <c r="A395" s="296"/>
      <c r="B395" s="318"/>
      <c r="C395" s="368"/>
      <c r="D395" s="302">
        <v>4</v>
      </c>
      <c r="E395" s="302">
        <v>3.6</v>
      </c>
      <c r="F395" s="319"/>
      <c r="G395" s="345"/>
      <c r="H395" s="345"/>
      <c r="I395" s="200"/>
      <c r="J395" s="321"/>
      <c r="K395" s="322"/>
      <c r="L395" s="354"/>
      <c r="M395" s="227"/>
      <c r="N395" s="215"/>
      <c r="O395" s="215"/>
      <c r="P395" s="228"/>
      <c r="Q395" s="228"/>
      <c r="R395" s="228"/>
      <c r="S395" s="228"/>
      <c r="T395" s="228"/>
      <c r="U395" s="228"/>
    </row>
    <row r="396" s="191" customFormat="1" ht="12.4" customHeight="1">
      <c r="A396" s="296"/>
      <c r="B396" s="318"/>
      <c r="C396" s="368"/>
      <c r="D396" s="302"/>
      <c r="E396" s="302"/>
      <c r="G396" s="345"/>
      <c r="H396" s="345"/>
      <c r="I396" s="200"/>
      <c r="J396" s="321"/>
      <c r="K396" s="322"/>
      <c r="L396" s="354"/>
      <c r="M396" s="227"/>
      <c r="N396" s="215"/>
      <c r="O396" s="215"/>
      <c r="P396" s="228"/>
      <c r="Q396" s="228"/>
      <c r="R396" s="228"/>
      <c r="S396" s="228"/>
      <c r="T396" s="228"/>
      <c r="U396" s="228"/>
    </row>
    <row r="397" s="191" customFormat="1" ht="12.4" customHeight="1">
      <c r="A397" s="296"/>
      <c r="B397" s="318"/>
      <c r="C397" s="368"/>
      <c r="D397" s="302"/>
      <c r="E397" s="319">
        <f>(E394*E395)*D395</f>
        <v>46.08</v>
      </c>
      <c r="F397" s="319"/>
      <c r="G397" s="345"/>
      <c r="H397" s="345"/>
      <c r="I397" s="200"/>
      <c r="J397" s="321"/>
      <c r="K397" s="322"/>
      <c r="L397" s="354"/>
      <c r="M397" s="227"/>
      <c r="N397" s="215"/>
      <c r="O397" s="215"/>
      <c r="P397" s="228"/>
      <c r="Q397" s="228"/>
      <c r="R397" s="228"/>
      <c r="S397" s="228"/>
      <c r="T397" s="228"/>
      <c r="U397" s="228"/>
    </row>
    <row r="398" s="191" customFormat="1" ht="12.4" customHeight="1">
      <c r="A398" s="296"/>
      <c r="B398" s="318"/>
      <c r="C398" s="368"/>
      <c r="D398" s="302"/>
      <c r="E398" s="380">
        <v>4</v>
      </c>
      <c r="F398" s="319"/>
      <c r="G398" s="345"/>
      <c r="H398" s="345"/>
      <c r="I398" s="200"/>
      <c r="J398" s="321"/>
      <c r="K398" s="322"/>
      <c r="L398" s="354"/>
      <c r="M398" s="227"/>
      <c r="N398" s="215"/>
      <c r="O398" s="215"/>
      <c r="P398" s="228"/>
      <c r="Q398" s="228"/>
      <c r="R398" s="228"/>
      <c r="S398" s="228"/>
      <c r="T398" s="228"/>
      <c r="U398" s="228"/>
    </row>
    <row r="399" s="191" customFormat="1" ht="12.4" customHeight="1">
      <c r="A399" s="296"/>
      <c r="B399" s="318"/>
      <c r="C399" s="368"/>
      <c r="D399" s="302"/>
      <c r="E399" s="302"/>
      <c r="F399" s="319">
        <f>E397*E398</f>
        <v>184.32</v>
      </c>
      <c r="G399" t="s" s="299">
        <v>106</v>
      </c>
      <c r="H399" s="345"/>
      <c r="I399" s="200"/>
      <c r="J399" s="321"/>
      <c r="K399" s="322"/>
      <c r="L399" s="354"/>
      <c r="M399" s="227"/>
      <c r="N399" s="215"/>
      <c r="O399" s="215"/>
      <c r="P399" s="228"/>
      <c r="Q399" s="228"/>
      <c r="R399" s="228"/>
      <c r="S399" s="228"/>
      <c r="T399" s="228"/>
      <c r="U399" s="228"/>
    </row>
    <row r="400" s="191" customFormat="1" ht="12.4" customHeight="1">
      <c r="A400" s="296"/>
      <c r="B400" s="318"/>
      <c r="C400" s="368"/>
      <c r="D400" s="302"/>
      <c r="E400" s="302"/>
      <c r="F400" s="319"/>
      <c r="G400" s="345"/>
      <c r="H400" s="345"/>
      <c r="I400" s="200"/>
      <c r="J400" s="321"/>
      <c r="K400" s="322"/>
      <c r="L400" s="354"/>
      <c r="M400" s="227"/>
      <c r="N400" s="215"/>
      <c r="O400" s="215"/>
      <c r="P400" s="228"/>
      <c r="Q400" s="228"/>
      <c r="R400" s="228"/>
      <c r="S400" s="228"/>
      <c r="T400" s="228"/>
      <c r="U400" s="228"/>
    </row>
    <row r="401" s="191" customFormat="1" ht="12.4" customHeight="1">
      <c r="A401" s="296"/>
      <c r="B401" s="318"/>
      <c r="C401" t="s" s="373">
        <v>188</v>
      </c>
      <c r="D401" s="302"/>
      <c r="E401" s="302">
        <v>4.8</v>
      </c>
      <c r="F401" s="319"/>
      <c r="G401" s="345"/>
      <c r="H401" s="345"/>
      <c r="I401" s="200"/>
      <c r="J401" s="321"/>
      <c r="K401" s="322"/>
      <c r="L401" s="354"/>
      <c r="M401" s="227"/>
      <c r="N401" s="215"/>
      <c r="O401" s="215"/>
      <c r="P401" s="228"/>
      <c r="Q401" s="228"/>
      <c r="R401" s="228"/>
      <c r="S401" s="228"/>
      <c r="T401" s="228"/>
      <c r="U401" s="228"/>
    </row>
    <row r="402" s="191" customFormat="1" ht="12.4" customHeight="1">
      <c r="A402" s="296"/>
      <c r="B402" s="318"/>
      <c r="C402" s="368"/>
      <c r="D402" s="302">
        <v>2</v>
      </c>
      <c r="E402" s="302">
        <v>1</v>
      </c>
      <c r="F402" s="319"/>
      <c r="G402" s="345"/>
      <c r="H402" s="345"/>
      <c r="I402" s="200"/>
      <c r="J402" s="321"/>
      <c r="K402" s="322"/>
      <c r="L402" s="354"/>
      <c r="M402" s="227"/>
      <c r="N402" s="215"/>
      <c r="O402" s="215"/>
      <c r="P402" s="228"/>
      <c r="Q402" s="228"/>
      <c r="R402" s="228"/>
      <c r="S402" s="228"/>
      <c r="T402" s="228"/>
      <c r="U402" s="228"/>
    </row>
    <row r="403" s="191" customFormat="1" ht="12.4" customHeight="1">
      <c r="A403" s="296"/>
      <c r="B403" s="318"/>
      <c r="C403" s="368"/>
      <c r="D403" s="302"/>
      <c r="E403" s="302"/>
      <c r="F403" s="319"/>
      <c r="G403" s="345"/>
      <c r="H403" s="345"/>
      <c r="I403" s="200"/>
      <c r="J403" s="321"/>
      <c r="K403" s="322"/>
      <c r="L403" s="354"/>
      <c r="M403" s="227"/>
      <c r="N403" s="215"/>
      <c r="O403" s="215"/>
      <c r="P403" s="228"/>
      <c r="Q403" s="228"/>
      <c r="R403" s="228"/>
      <c r="S403" s="228"/>
      <c r="T403" s="228"/>
      <c r="U403" s="228"/>
    </row>
    <row r="404" s="191" customFormat="1" ht="12.4" customHeight="1">
      <c r="A404" s="296"/>
      <c r="B404" s="318"/>
      <c r="C404" s="368"/>
      <c r="D404" s="302"/>
      <c r="E404" s="302">
        <f>(E401*E402)*D402</f>
        <v>9.6</v>
      </c>
      <c r="F404" s="319"/>
      <c r="G404" s="345"/>
      <c r="H404" s="345"/>
      <c r="I404" s="200"/>
      <c r="J404" s="321"/>
      <c r="K404" s="322"/>
      <c r="L404" s="354"/>
      <c r="M404" s="227"/>
      <c r="N404" s="215"/>
      <c r="O404" s="215"/>
      <c r="P404" s="228"/>
      <c r="Q404" s="228"/>
      <c r="R404" s="228"/>
      <c r="S404" s="228"/>
      <c r="T404" s="228"/>
      <c r="U404" s="228"/>
    </row>
    <row r="405" s="191" customFormat="1" ht="12.4" customHeight="1">
      <c r="A405" s="296"/>
      <c r="B405" s="318"/>
      <c r="C405" s="368"/>
      <c r="D405" s="302">
        <v>4</v>
      </c>
      <c r="E405" s="302">
        <v>3.4</v>
      </c>
      <c r="F405" s="319"/>
      <c r="G405" s="345"/>
      <c r="H405" s="345"/>
      <c r="I405" s="200"/>
      <c r="J405" s="321"/>
      <c r="K405" s="322"/>
      <c r="L405" s="354"/>
      <c r="M405" s="227"/>
      <c r="N405" s="215"/>
      <c r="O405" s="215"/>
      <c r="P405" s="228"/>
      <c r="Q405" s="228"/>
      <c r="R405" s="228"/>
      <c r="S405" s="228"/>
      <c r="T405" s="228"/>
      <c r="U405" s="228"/>
    </row>
    <row r="406" s="191" customFormat="1" ht="12.4" customHeight="1">
      <c r="A406" s="296"/>
      <c r="B406" s="318"/>
      <c r="C406" s="368"/>
      <c r="D406" s="302"/>
      <c r="E406" s="302"/>
      <c r="F406" s="319">
        <f>(E404*E405)*D405</f>
        <v>130.56</v>
      </c>
      <c r="G406" t="s" s="299">
        <v>106</v>
      </c>
      <c r="H406" s="345"/>
      <c r="I406" s="200"/>
      <c r="J406" s="321"/>
      <c r="K406" s="322"/>
      <c r="L406" s="354"/>
      <c r="M406" s="227"/>
      <c r="N406" s="215"/>
      <c r="O406" s="215"/>
      <c r="P406" s="228"/>
      <c r="Q406" s="228"/>
      <c r="R406" s="228"/>
      <c r="S406" s="228"/>
      <c r="T406" s="228"/>
      <c r="U406" s="228"/>
    </row>
    <row r="407" s="191" customFormat="1" ht="12.4" customHeight="1">
      <c r="A407" s="296"/>
      <c r="B407" s="318"/>
      <c r="C407" s="368"/>
      <c r="D407" s="302"/>
      <c r="E407" s="302"/>
      <c r="F407" s="319"/>
      <c r="G407" s="345"/>
      <c r="H407" s="345"/>
      <c r="I407" s="200"/>
      <c r="J407" s="321"/>
      <c r="K407" s="322"/>
      <c r="L407" s="354"/>
      <c r="M407" s="227"/>
      <c r="N407" s="215"/>
      <c r="O407" s="215"/>
      <c r="P407" s="228"/>
      <c r="Q407" s="228"/>
      <c r="R407" s="228"/>
      <c r="S407" s="228"/>
      <c r="T407" s="228"/>
      <c r="U407" s="228"/>
    </row>
    <row r="408" s="191" customFormat="1" ht="12.4" customHeight="1">
      <c r="A408" s="296"/>
      <c r="B408" s="318"/>
      <c r="C408" s="368"/>
      <c r="D408" s="302"/>
      <c r="E408" s="302">
        <v>9.6</v>
      </c>
      <c r="F408" s="319"/>
      <c r="G408" s="345"/>
      <c r="H408" s="345"/>
      <c r="I408" s="200"/>
      <c r="J408" s="321"/>
      <c r="K408" s="322"/>
      <c r="L408" s="354"/>
      <c r="M408" s="227"/>
      <c r="N408" s="215"/>
      <c r="O408" s="215"/>
      <c r="P408" s="228"/>
      <c r="Q408" s="228"/>
      <c r="R408" s="228"/>
      <c r="S408" s="228"/>
      <c r="T408" s="228"/>
      <c r="U408" s="228"/>
    </row>
    <row r="409" s="191" customFormat="1" ht="12.4" customHeight="1">
      <c r="A409" s="296"/>
      <c r="B409" s="318"/>
      <c r="C409" s="368"/>
      <c r="D409" s="302">
        <v>4</v>
      </c>
      <c r="E409" s="302">
        <v>3.6</v>
      </c>
      <c r="F409" s="319"/>
      <c r="G409" s="345"/>
      <c r="H409" s="345"/>
      <c r="I409" s="200"/>
      <c r="J409" s="321"/>
      <c r="K409" s="322"/>
      <c r="L409" s="354"/>
      <c r="M409" s="227"/>
      <c r="N409" s="215"/>
      <c r="O409" s="215"/>
      <c r="P409" s="228"/>
      <c r="Q409" s="228"/>
      <c r="R409" s="228"/>
      <c r="S409" s="228"/>
      <c r="T409" s="228"/>
      <c r="U409" s="228"/>
    </row>
    <row r="410" s="191" customFormat="1" ht="12.4" customHeight="1">
      <c r="A410" s="296"/>
      <c r="B410" s="318"/>
      <c r="C410" s="368"/>
      <c r="D410" s="302"/>
      <c r="E410" s="302"/>
      <c r="F410" s="319">
        <f>(E408*E409)*D409</f>
        <v>138.24</v>
      </c>
      <c r="G410" t="s" s="299">
        <v>106</v>
      </c>
      <c r="H410" s="345"/>
      <c r="I410" s="200"/>
      <c r="J410" s="321"/>
      <c r="K410" s="322"/>
      <c r="L410" s="354"/>
      <c r="M410" s="227"/>
      <c r="N410" s="215"/>
      <c r="O410" s="215"/>
      <c r="P410" s="228"/>
      <c r="Q410" s="228"/>
      <c r="R410" s="228"/>
      <c r="S410" s="228"/>
      <c r="T410" s="228"/>
      <c r="U410" s="228"/>
    </row>
    <row r="411" s="191" customFormat="1" ht="12.4" customHeight="1">
      <c r="A411" s="296"/>
      <c r="B411" s="318"/>
      <c r="C411" s="368"/>
      <c r="D411" s="302"/>
      <c r="E411" s="302"/>
      <c r="F411" s="319"/>
      <c r="G411" s="345"/>
      <c r="H411" s="345"/>
      <c r="I411" s="200"/>
      <c r="J411" s="321"/>
      <c r="K411" s="322"/>
      <c r="L411" s="354"/>
      <c r="M411" s="227"/>
      <c r="N411" s="215"/>
      <c r="O411" s="215"/>
      <c r="P411" s="228"/>
      <c r="Q411" s="228"/>
      <c r="R411" s="228"/>
      <c r="S411" s="228"/>
      <c r="T411" s="228"/>
      <c r="U411" s="228"/>
    </row>
    <row r="412" s="191" customFormat="1" ht="12.4" customHeight="1">
      <c r="A412" s="296"/>
      <c r="B412" s="318"/>
      <c r="C412" s="368"/>
      <c r="D412" s="302"/>
      <c r="E412" s="302"/>
      <c r="F412" s="319"/>
      <c r="G412" s="345"/>
      <c r="H412" s="345"/>
      <c r="I412" s="200"/>
      <c r="J412" s="321"/>
      <c r="K412" s="322"/>
      <c r="L412" s="354"/>
      <c r="M412" s="227"/>
      <c r="N412" s="215"/>
      <c r="O412" s="215"/>
      <c r="P412" s="228"/>
      <c r="Q412" s="228"/>
      <c r="R412" s="228"/>
      <c r="S412" s="228"/>
      <c r="T412" s="228"/>
      <c r="U412" s="228"/>
    </row>
    <row r="413" s="191" customFormat="1" ht="12.4" customHeight="1">
      <c r="A413" s="296"/>
      <c r="B413" s="318"/>
      <c r="C413" s="368"/>
      <c r="D413" s="302"/>
      <c r="E413" s="302"/>
      <c r="F413" s="319"/>
      <c r="G413" s="345"/>
      <c r="H413" s="345"/>
      <c r="I413" s="200"/>
      <c r="J413" s="321"/>
      <c r="K413" s="322"/>
      <c r="L413" s="354"/>
      <c r="M413" s="227"/>
      <c r="N413" s="215"/>
      <c r="O413" s="215"/>
      <c r="P413" s="228"/>
      <c r="Q413" s="228"/>
      <c r="R413" s="228"/>
      <c r="S413" s="228"/>
      <c r="T413" s="228"/>
      <c r="U413" s="228"/>
    </row>
    <row r="414" s="191" customFormat="1" ht="12.4" customHeight="1">
      <c r="A414" s="296"/>
      <c r="B414" s="318"/>
      <c r="C414" s="368"/>
      <c r="D414" s="302"/>
      <c r="E414" s="302"/>
      <c r="F414" s="319"/>
      <c r="G414" s="345"/>
      <c r="H414" s="345"/>
      <c r="I414" s="200"/>
      <c r="J414" s="321"/>
      <c r="K414" s="322"/>
      <c r="L414" s="354"/>
      <c r="M414" s="227"/>
      <c r="N414" s="215"/>
      <c r="O414" s="215"/>
      <c r="P414" s="228"/>
      <c r="Q414" s="228"/>
      <c r="R414" s="228"/>
      <c r="S414" s="228"/>
      <c r="T414" s="228"/>
      <c r="U414" s="228"/>
    </row>
    <row r="415" s="191" customFormat="1" ht="12.4" customHeight="1">
      <c r="A415" s="296"/>
      <c r="B415" s="318"/>
      <c r="C415" s="368"/>
      <c r="D415" s="302"/>
      <c r="E415" s="302"/>
      <c r="F415" s="319"/>
      <c r="G415" s="345"/>
      <c r="H415" s="345"/>
      <c r="I415" s="200"/>
      <c r="J415" s="321"/>
      <c r="K415" s="322"/>
      <c r="L415" s="354"/>
      <c r="M415" s="227"/>
      <c r="N415" s="215"/>
      <c r="O415" s="215"/>
      <c r="P415" s="228"/>
      <c r="Q415" s="228"/>
      <c r="R415" s="228"/>
      <c r="S415" s="228"/>
      <c r="T415" s="228"/>
      <c r="U415" s="228"/>
    </row>
    <row r="416" s="191" customFormat="1" ht="12.4" customHeight="1">
      <c r="A416" s="296"/>
      <c r="B416" s="318"/>
      <c r="C416" s="368"/>
      <c r="D416" s="302"/>
      <c r="E416" s="302"/>
      <c r="F416" s="319"/>
      <c r="G416" s="345"/>
      <c r="H416" s="345"/>
      <c r="I416" s="200"/>
      <c r="J416" s="321"/>
      <c r="K416" s="322"/>
      <c r="L416" s="354"/>
      <c r="M416" s="227"/>
      <c r="N416" s="215"/>
      <c r="O416" s="215"/>
      <c r="P416" s="228"/>
      <c r="Q416" s="228"/>
      <c r="R416" s="228"/>
      <c r="S416" s="228"/>
      <c r="T416" s="228"/>
      <c r="U416" s="228"/>
    </row>
    <row r="417" s="191" customFormat="1" ht="12.4" customHeight="1">
      <c r="A417" s="296"/>
      <c r="B417" s="318"/>
      <c r="C417" s="368"/>
      <c r="D417" s="302"/>
      <c r="E417" s="302"/>
      <c r="F417" s="319">
        <f>F410+F406+F399+F386+F346+F351+F359+F363+F371+F375</f>
        <v>1097.6</v>
      </c>
      <c r="G417" t="s" s="299">
        <v>106</v>
      </c>
      <c r="H417" s="345"/>
      <c r="I417" s="200">
        <f>'TPI and Location Factor '!D21</f>
        <v>54.57</v>
      </c>
      <c r="J417" s="321">
        <f>F417*I417</f>
        <v>59896.032</v>
      </c>
      <c r="K417" s="322"/>
      <c r="L417" t="s" s="281">
        <v>140</v>
      </c>
      <c r="M417" s="227"/>
      <c r="N417" s="215"/>
      <c r="O417" s="215"/>
      <c r="P417" s="228"/>
      <c r="Q417" s="228"/>
      <c r="R417" s="228"/>
      <c r="S417" s="228"/>
      <c r="T417" s="228"/>
      <c r="U417" s="228"/>
    </row>
    <row r="418" s="191" customFormat="1" ht="12.4" customHeight="1">
      <c r="A418" s="296"/>
      <c r="B418" s="318"/>
      <c r="C418" s="368"/>
      <c r="D418" s="302"/>
      <c r="E418" s="302"/>
      <c r="F418" s="319"/>
      <c r="G418" s="345"/>
      <c r="H418" s="345"/>
      <c r="I418" s="200"/>
      <c r="J418" s="321"/>
      <c r="K418" s="322"/>
      <c r="L418" s="354"/>
      <c r="M418" s="227"/>
      <c r="N418" s="215"/>
      <c r="O418" s="215"/>
      <c r="P418" s="228"/>
      <c r="Q418" s="228"/>
      <c r="R418" s="228"/>
      <c r="S418" s="228"/>
      <c r="T418" s="228"/>
      <c r="U418" s="228"/>
    </row>
    <row r="419" s="191" customFormat="1" ht="12.4" customHeight="1">
      <c r="A419" s="296">
        <v>3.2</v>
      </c>
      <c r="B419" s="376"/>
      <c r="C419" t="s" s="261">
        <v>189</v>
      </c>
      <c r="D419" s="302"/>
      <c r="E419" s="302"/>
      <c r="F419" s="319"/>
      <c r="G419" s="345"/>
      <c r="H419" s="345"/>
      <c r="I419" s="200"/>
      <c r="J419" s="321"/>
      <c r="K419" s="322"/>
      <c r="L419" s="354"/>
      <c r="M419" s="227"/>
      <c r="N419" s="215"/>
      <c r="O419" s="215"/>
      <c r="P419" s="228"/>
      <c r="Q419" s="228"/>
      <c r="R419" s="228"/>
      <c r="S419" s="228"/>
      <c r="T419" s="228"/>
      <c r="U419" s="228"/>
    </row>
    <row r="420" s="191" customFormat="1" ht="12.4" customHeight="1">
      <c r="A420" s="296"/>
      <c r="B420" s="318"/>
      <c r="C420" s="368"/>
      <c r="D420" s="302"/>
      <c r="E420" s="302"/>
      <c r="F420" s="319"/>
      <c r="G420" s="345"/>
      <c r="H420" s="345"/>
      <c r="I420" s="200"/>
      <c r="J420" s="321"/>
      <c r="K420" s="322"/>
      <c r="L420" s="354"/>
      <c r="M420" s="227"/>
      <c r="N420" s="215"/>
      <c r="O420" s="215"/>
      <c r="P420" s="228"/>
      <c r="Q420" s="228"/>
      <c r="R420" s="228"/>
      <c r="S420" s="228"/>
      <c r="T420" s="228"/>
      <c r="U420" s="228"/>
    </row>
    <row r="421" s="191" customFormat="1" ht="12.4" customHeight="1">
      <c r="A421" t="s" s="315">
        <v>190</v>
      </c>
      <c r="B421" s="318"/>
      <c r="C421" t="s" s="328">
        <v>191</v>
      </c>
      <c r="D421" s="301"/>
      <c r="E421" s="302"/>
      <c r="F421" s="319"/>
      <c r="G421" s="345"/>
      <c r="H421" s="345"/>
      <c r="I421" s="200"/>
      <c r="J421" s="321"/>
      <c r="K421" s="322"/>
      <c r="L421" s="354"/>
      <c r="M421" s="227"/>
      <c r="N421" s="215"/>
      <c r="O421" s="215"/>
      <c r="P421" s="228"/>
      <c r="Q421" s="228"/>
      <c r="R421" s="228"/>
      <c r="S421" s="228"/>
      <c r="T421" s="228"/>
      <c r="U421" s="228"/>
    </row>
    <row r="422" s="232" customFormat="1" ht="12.4" customHeight="1">
      <c r="A422" s="296"/>
      <c r="B422" s="318"/>
      <c r="C422" t="s" s="328">
        <v>192</v>
      </c>
      <c r="D422" s="302"/>
      <c r="E422" s="341"/>
      <c r="F422" s="319"/>
      <c r="G422" s="345"/>
      <c r="H422" s="345"/>
      <c r="I422" s="200"/>
      <c r="J422" s="321"/>
      <c r="K422" s="322"/>
      <c r="L422" s="354"/>
      <c r="M422" s="227"/>
      <c r="N422" s="215"/>
      <c r="O422" s="215"/>
      <c r="P422" s="228"/>
      <c r="Q422" s="228"/>
      <c r="R422" s="228"/>
      <c r="S422" s="228"/>
      <c r="T422" s="228"/>
      <c r="U422" s="228"/>
    </row>
    <row r="423" s="186" customFormat="1" ht="12.4" customHeight="1">
      <c r="A423" s="296"/>
      <c r="B423" s="318"/>
      <c r="C423" t="s" s="328">
        <v>104</v>
      </c>
      <c r="D423" s="302"/>
      <c r="E423" s="342">
        <f>F469+(F437*2)</f>
        <v>1756.16</v>
      </c>
      <c r="F423" s="319"/>
      <c r="G423" s="345"/>
      <c r="H423" s="345"/>
      <c r="I423" s="200"/>
      <c r="J423" s="321"/>
      <c r="K423" s="322"/>
      <c r="L423" s="354"/>
      <c r="M423" s="227"/>
      <c r="N423" s="215"/>
      <c r="O423" s="215"/>
      <c r="P423" s="228"/>
      <c r="Q423" s="228"/>
      <c r="R423" s="228"/>
      <c r="S423" s="228"/>
      <c r="T423" s="228"/>
      <c r="U423" s="228"/>
    </row>
    <row r="424" s="191" customFormat="1" ht="12.4" customHeight="1">
      <c r="A424" s="296"/>
      <c r="B424" s="318"/>
      <c r="C424" s="301"/>
      <c r="D424" s="301"/>
      <c r="E424" s="302"/>
      <c r="F424" s="319"/>
      <c r="G424" s="345"/>
      <c r="H424" s="345"/>
      <c r="I424" s="200"/>
      <c r="J424" s="321"/>
      <c r="K424" s="322"/>
      <c r="L424" s="354"/>
      <c r="M424" s="227"/>
      <c r="N424" s="215"/>
      <c r="O424" s="215"/>
      <c r="P424" s="228"/>
      <c r="Q424" s="228"/>
      <c r="R424" s="228"/>
      <c r="S424" s="228"/>
      <c r="T424" s="228"/>
      <c r="U424" s="228"/>
    </row>
    <row r="425" s="232" customFormat="1" ht="12.4" customHeight="1">
      <c r="A425" s="296"/>
      <c r="B425" s="318"/>
      <c r="C425" s="301"/>
      <c r="D425" s="302"/>
      <c r="E425" s="341"/>
      <c r="F425" s="319"/>
      <c r="G425" s="345"/>
      <c r="H425" s="345"/>
      <c r="I425" s="200"/>
      <c r="J425" s="321"/>
      <c r="K425" s="322"/>
      <c r="L425" s="354"/>
      <c r="M425" s="227"/>
      <c r="N425" s="215"/>
      <c r="O425" s="215"/>
      <c r="P425" s="228"/>
      <c r="Q425" s="228"/>
      <c r="R425" s="228"/>
      <c r="S425" s="228"/>
      <c r="T425" s="228"/>
      <c r="U425" s="228"/>
    </row>
    <row r="426" s="186" customFormat="1" ht="12.4" customHeight="1">
      <c r="A426" s="296"/>
      <c r="B426" s="318"/>
      <c r="C426" t="s" s="328">
        <v>105</v>
      </c>
      <c r="D426" s="302"/>
      <c r="E426" s="342">
        <f>F509+(F437*2)</f>
        <v>1208.14</v>
      </c>
      <c r="F426" s="319"/>
      <c r="G426" s="345"/>
      <c r="H426" s="345"/>
      <c r="I426" s="200"/>
      <c r="J426" s="321"/>
      <c r="K426" s="322"/>
      <c r="L426" s="354"/>
      <c r="M426" s="227"/>
      <c r="N426" s="215"/>
      <c r="O426" s="215"/>
      <c r="P426" s="228"/>
      <c r="Q426" s="228"/>
      <c r="R426" s="228"/>
      <c r="S426" s="228"/>
      <c r="T426" s="228"/>
      <c r="U426" s="228"/>
    </row>
    <row r="427" s="191" customFormat="1" ht="12.4" customHeight="1">
      <c r="A427" s="296"/>
      <c r="B427" s="318"/>
      <c r="C427" s="301"/>
      <c r="D427" s="301"/>
      <c r="E427" s="302"/>
      <c r="F427" s="319"/>
      <c r="G427" s="345"/>
      <c r="H427" s="345"/>
      <c r="I427" s="200"/>
      <c r="J427" s="321"/>
      <c r="K427" s="322"/>
      <c r="L427" s="354"/>
      <c r="M427" s="227"/>
      <c r="N427" s="215"/>
      <c r="O427" s="215"/>
      <c r="P427" s="228"/>
      <c r="Q427" s="228"/>
      <c r="R427" s="228"/>
      <c r="S427" s="228"/>
      <c r="T427" s="228"/>
      <c r="U427" s="228"/>
    </row>
    <row r="428" s="232" customFormat="1" ht="12.4" customHeight="1">
      <c r="A428" s="296"/>
      <c r="B428" s="318"/>
      <c r="C428" s="301"/>
      <c r="D428" s="302"/>
      <c r="E428" s="341"/>
      <c r="F428" s="319"/>
      <c r="G428" s="345"/>
      <c r="H428" s="345"/>
      <c r="I428" s="200"/>
      <c r="J428" s="321"/>
      <c r="K428" s="322"/>
      <c r="L428" s="354"/>
      <c r="M428" s="227"/>
      <c r="N428" s="215"/>
      <c r="O428" s="215"/>
      <c r="P428" s="228"/>
      <c r="Q428" s="228"/>
      <c r="R428" s="228"/>
      <c r="S428" s="228"/>
      <c r="T428" s="228"/>
      <c r="U428" s="228"/>
    </row>
    <row r="429" s="186" customFormat="1" ht="12.4" customHeight="1">
      <c r="A429" s="296"/>
      <c r="B429" s="318"/>
      <c r="C429" s="301"/>
      <c r="D429" s="302"/>
      <c r="E429" s="342">
        <f>E423+E426</f>
        <v>2964.3</v>
      </c>
      <c r="F429" s="319"/>
      <c r="G429" s="345"/>
      <c r="H429" s="345"/>
      <c r="I429" s="200"/>
      <c r="J429" s="321"/>
      <c r="K429" s="322"/>
      <c r="L429" s="354"/>
      <c r="M429" s="227"/>
      <c r="N429" s="215"/>
      <c r="O429" s="215"/>
      <c r="P429" s="228"/>
      <c r="Q429" s="228"/>
      <c r="R429" s="228"/>
      <c r="S429" s="228"/>
      <c r="T429" s="228"/>
      <c r="U429" s="228"/>
    </row>
    <row r="430" s="191" customFormat="1" ht="12.4" customHeight="1">
      <c r="A430" s="296"/>
      <c r="B430" s="318"/>
      <c r="C430" s="301"/>
      <c r="D430" s="302"/>
      <c r="E430" s="302"/>
      <c r="F430" s="319"/>
      <c r="G430" s="345"/>
      <c r="H430" s="345"/>
      <c r="I430" s="200"/>
      <c r="J430" s="321"/>
      <c r="K430" s="322"/>
      <c r="L430" s="354"/>
      <c r="M430" s="227"/>
      <c r="N430" s="215"/>
      <c r="O430" s="215"/>
      <c r="P430" s="228"/>
      <c r="Q430" s="228"/>
      <c r="R430" s="228"/>
      <c r="S430" s="228"/>
      <c r="T430" s="228"/>
      <c r="U430" s="228"/>
    </row>
    <row r="431" s="191" customFormat="1" ht="12.4" customHeight="1">
      <c r="A431" s="296"/>
      <c r="B431" s="318"/>
      <c r="C431" s="301"/>
      <c r="D431" s="302"/>
      <c r="E431" s="302"/>
      <c r="F431" s="319"/>
      <c r="G431" s="345"/>
      <c r="H431" s="345"/>
      <c r="I431" s="200"/>
      <c r="J431" s="321"/>
      <c r="K431" s="322"/>
      <c r="L431" s="354"/>
      <c r="M431" s="227"/>
      <c r="N431" s="215"/>
      <c r="O431" s="215"/>
      <c r="P431" s="228"/>
      <c r="Q431" s="228"/>
      <c r="R431" s="228"/>
      <c r="S431" s="228"/>
      <c r="T431" s="228"/>
      <c r="U431" s="228"/>
    </row>
    <row r="432" s="191" customFormat="1" ht="12.4" customHeight="1">
      <c r="A432" s="296"/>
      <c r="B432" s="318"/>
      <c r="C432" s="301"/>
      <c r="D432" s="302"/>
      <c r="E432" s="302"/>
      <c r="F432" s="319"/>
      <c r="G432" s="345"/>
      <c r="H432" s="345"/>
      <c r="I432" s="200"/>
      <c r="J432" s="321"/>
      <c r="K432" s="322"/>
      <c r="L432" s="354"/>
      <c r="M432" s="227"/>
      <c r="N432" s="215"/>
      <c r="O432" s="215"/>
      <c r="P432" s="228"/>
      <c r="Q432" s="228"/>
      <c r="R432" s="228"/>
      <c r="S432" s="228"/>
      <c r="T432" s="228"/>
      <c r="U432" s="228"/>
    </row>
    <row r="433" s="191" customFormat="1" ht="12.4" customHeight="1">
      <c r="A433" s="296"/>
      <c r="B433" s="318"/>
      <c r="C433" s="301"/>
      <c r="D433" s="302"/>
      <c r="E433" s="302"/>
      <c r="F433" s="319"/>
      <c r="G433" s="345"/>
      <c r="H433" s="345"/>
      <c r="I433" s="200"/>
      <c r="J433" s="321"/>
      <c r="K433" s="322"/>
      <c r="L433" s="354"/>
      <c r="M433" s="227"/>
      <c r="N433" s="215"/>
      <c r="O433" s="215"/>
      <c r="P433" s="228"/>
      <c r="Q433" s="228"/>
      <c r="R433" s="228"/>
      <c r="S433" s="228"/>
      <c r="T433" s="228"/>
      <c r="U433" s="228"/>
    </row>
    <row r="434" s="232" customFormat="1" ht="12.4" customHeight="1">
      <c r="A434" s="296"/>
      <c r="B434" s="318"/>
      <c r="C434" s="301"/>
      <c r="D434" s="302"/>
      <c r="E434" s="302"/>
      <c r="F434" s="362">
        <f>E429</f>
        <v>2964.3</v>
      </c>
      <c r="G434" t="s" s="299">
        <v>106</v>
      </c>
      <c r="H434" s="345"/>
      <c r="I434" s="200">
        <f>'TPI and Location Factor '!D22</f>
        <v>21.828</v>
      </c>
      <c r="J434" s="321">
        <f>I434*F434</f>
        <v>64704.7404</v>
      </c>
      <c r="K434" s="322"/>
      <c r="L434" t="s" s="281">
        <v>140</v>
      </c>
      <c r="M434" s="227"/>
      <c r="N434" s="215"/>
      <c r="O434" s="215"/>
      <c r="P434" s="228"/>
      <c r="Q434" s="228"/>
      <c r="R434" s="228"/>
      <c r="S434" s="228"/>
      <c r="T434" s="228"/>
      <c r="U434" s="228"/>
    </row>
    <row r="435" s="186" customFormat="1" ht="12.4" customHeight="1">
      <c r="A435" s="296"/>
      <c r="B435" s="318"/>
      <c r="C435" s="301"/>
      <c r="D435" s="302"/>
      <c r="E435" s="302"/>
      <c r="F435" s="358"/>
      <c r="G435" s="345"/>
      <c r="H435" s="345"/>
      <c r="I435" s="200"/>
      <c r="J435" s="321"/>
      <c r="K435" s="322"/>
      <c r="L435" s="354"/>
      <c r="M435" s="227"/>
      <c r="N435" s="215"/>
      <c r="O435" s="215"/>
      <c r="P435" s="228"/>
      <c r="Q435" s="228"/>
      <c r="R435" s="228"/>
      <c r="S435" s="228"/>
      <c r="T435" s="228"/>
      <c r="U435" s="228"/>
    </row>
    <row r="436" s="191" customFormat="1" ht="12.4" customHeight="1">
      <c r="A436" t="s" s="315">
        <v>193</v>
      </c>
      <c r="B436" s="318"/>
      <c r="C436" t="s" s="328">
        <v>194</v>
      </c>
      <c r="D436" s="302"/>
      <c r="E436" s="302">
        <v>5.7</v>
      </c>
      <c r="F436" s="319"/>
      <c r="G436" s="345"/>
      <c r="H436" s="345"/>
      <c r="I436" s="200"/>
      <c r="J436" s="321"/>
      <c r="K436" s="322"/>
      <c r="L436" s="354"/>
      <c r="M436" s="227"/>
      <c r="N436" s="215"/>
      <c r="O436" s="215"/>
      <c r="P436" s="228"/>
      <c r="Q436" s="228"/>
      <c r="R436" s="228"/>
      <c r="S436" s="228"/>
      <c r="T436" s="228"/>
      <c r="U436" s="228"/>
    </row>
    <row r="437" s="232" customFormat="1" ht="12.4" customHeight="1">
      <c r="A437" s="296"/>
      <c r="B437" s="318"/>
      <c r="C437" s="368"/>
      <c r="D437" s="302">
        <v>4</v>
      </c>
      <c r="E437" s="341">
        <v>7.8</v>
      </c>
      <c r="F437" s="334">
        <f>E436*E437</f>
        <v>44.46</v>
      </c>
      <c r="G437" s="345"/>
      <c r="H437" s="345"/>
      <c r="I437" s="200"/>
      <c r="J437" s="321"/>
      <c r="K437" s="322"/>
      <c r="L437" s="354"/>
      <c r="M437" s="227"/>
      <c r="N437" s="215"/>
      <c r="O437" s="215"/>
      <c r="P437" s="228"/>
      <c r="Q437" s="228"/>
      <c r="R437" s="228"/>
      <c r="S437" s="228"/>
      <c r="T437" s="228"/>
      <c r="U437" s="228"/>
    </row>
    <row r="438" s="186" customFormat="1" ht="12.4" customHeight="1">
      <c r="A438" s="375"/>
      <c r="B438" s="318"/>
      <c r="C438" s="301"/>
      <c r="D438" s="302"/>
      <c r="E438" s="342"/>
      <c r="F438" s="337">
        <f>F437*D437</f>
        <v>177.84</v>
      </c>
      <c r="G438" t="s" s="299">
        <v>106</v>
      </c>
      <c r="H438" s="345"/>
      <c r="I438" s="200">
        <f>'TPI and Location Factor '!D23</f>
        <v>19.6452</v>
      </c>
      <c r="J438" s="321">
        <f>I438*F438</f>
        <v>3493.702368</v>
      </c>
      <c r="K438" s="322"/>
      <c r="L438" t="s" s="281">
        <v>140</v>
      </c>
      <c r="M438" s="227"/>
      <c r="N438" s="215"/>
      <c r="O438" s="215"/>
      <c r="P438" s="228"/>
      <c r="Q438" s="228"/>
      <c r="R438" s="228"/>
      <c r="S438" s="228"/>
      <c r="T438" s="228"/>
      <c r="U438" s="228"/>
    </row>
    <row r="439" s="191" customFormat="1" ht="12.4" customHeight="1">
      <c r="A439" s="375"/>
      <c r="B439" s="318"/>
      <c r="C439" s="301"/>
      <c r="D439" s="302"/>
      <c r="E439" s="302"/>
      <c r="F439" s="319"/>
      <c r="G439" s="345"/>
      <c r="H439" s="345"/>
      <c r="I439" s="200"/>
      <c r="J439" s="321"/>
      <c r="K439" s="322"/>
      <c r="L439" s="354"/>
      <c r="M439" s="227"/>
      <c r="N439" s="215"/>
      <c r="O439" s="215"/>
      <c r="P439" s="228"/>
      <c r="Q439" s="228"/>
      <c r="R439" s="228"/>
      <c r="S439" s="228"/>
      <c r="T439" s="228"/>
      <c r="U439" s="228"/>
    </row>
    <row r="440" s="191" customFormat="1" ht="26.55" customHeight="1">
      <c r="A440" t="s" s="315">
        <v>195</v>
      </c>
      <c r="B440" s="318"/>
      <c r="C440" t="s" s="328">
        <v>196</v>
      </c>
      <c r="D440" s="302"/>
      <c r="E440" s="302"/>
      <c r="F440" s="319"/>
      <c r="G440" s="345"/>
      <c r="H440" s="345"/>
      <c r="I440" s="200"/>
      <c r="J440" s="321"/>
      <c r="K440" s="322"/>
      <c r="L440" s="354"/>
      <c r="M440" s="227"/>
      <c r="N440" s="215"/>
      <c r="O440" s="215"/>
      <c r="P440" s="228"/>
      <c r="Q440" s="228"/>
      <c r="R440" s="228"/>
      <c r="S440" s="228"/>
      <c r="T440" s="228"/>
      <c r="U440" s="228"/>
    </row>
    <row r="441" s="191" customFormat="1" ht="12.4" customHeight="1">
      <c r="A441" s="296"/>
      <c r="B441" s="318"/>
      <c r="C441" s="368"/>
      <c r="D441" s="302"/>
      <c r="E441" s="302">
        <v>8.199999999999999</v>
      </c>
      <c r="F441" s="319"/>
      <c r="G441" s="345"/>
      <c r="H441" s="345"/>
      <c r="I441" s="200"/>
      <c r="J441" s="321"/>
      <c r="K441" s="322"/>
      <c r="L441" s="354"/>
      <c r="M441" s="227"/>
      <c r="N441" s="215"/>
      <c r="O441" s="215"/>
      <c r="P441" s="228"/>
      <c r="Q441" s="228"/>
      <c r="R441" s="228"/>
      <c r="S441" s="228"/>
      <c r="T441" s="228"/>
      <c r="U441" s="228"/>
    </row>
    <row r="442" s="232" customFormat="1" ht="12.4" customHeight="1">
      <c r="A442" s="296"/>
      <c r="B442" s="318"/>
      <c r="C442" s="368"/>
      <c r="D442" s="302">
        <v>11</v>
      </c>
      <c r="E442" s="341">
        <v>2.8</v>
      </c>
      <c r="F442" s="334">
        <f>(E441*E442)*D442</f>
        <v>252.56</v>
      </c>
      <c r="G442" s="345"/>
      <c r="H442" s="345"/>
      <c r="I442" s="200"/>
      <c r="J442" s="321"/>
      <c r="K442" s="322"/>
      <c r="L442" s="354"/>
      <c r="M442" s="227"/>
      <c r="N442" s="215"/>
      <c r="O442" s="215"/>
      <c r="P442" s="228"/>
      <c r="Q442" s="228"/>
      <c r="R442" s="228"/>
      <c r="S442" s="228"/>
      <c r="T442" s="228"/>
      <c r="U442" s="228"/>
    </row>
    <row r="443" s="186" customFormat="1" ht="12.4" customHeight="1">
      <c r="A443" s="296"/>
      <c r="B443" s="318"/>
      <c r="C443" s="368"/>
      <c r="D443" s="302"/>
      <c r="E443" s="342"/>
      <c r="F443" s="337">
        <f>F442</f>
        <v>252.56</v>
      </c>
      <c r="G443" s="345"/>
      <c r="H443" s="345"/>
      <c r="I443" s="200"/>
      <c r="J443" s="321"/>
      <c r="K443" s="322"/>
      <c r="L443" s="354"/>
      <c r="M443" s="227"/>
      <c r="N443" s="215"/>
      <c r="O443" s="215"/>
      <c r="P443" s="228"/>
      <c r="Q443" s="228"/>
      <c r="R443" s="228"/>
      <c r="S443" s="228"/>
      <c r="T443" s="228"/>
      <c r="U443" s="228"/>
    </row>
    <row r="444" s="191" customFormat="1" ht="12.4" customHeight="1">
      <c r="A444" s="296"/>
      <c r="B444" s="318"/>
      <c r="C444" s="368"/>
      <c r="D444" s="302"/>
      <c r="E444" s="302"/>
      <c r="F444" s="319"/>
      <c r="G444" s="345"/>
      <c r="H444" s="345"/>
      <c r="I444" s="200"/>
      <c r="J444" s="321"/>
      <c r="K444" s="322"/>
      <c r="L444" s="354"/>
      <c r="M444" s="227"/>
      <c r="N444" s="215"/>
      <c r="O444" s="215"/>
      <c r="P444" s="228"/>
      <c r="Q444" s="228"/>
      <c r="R444" s="228"/>
      <c r="S444" s="228"/>
      <c r="T444" s="228"/>
      <c r="U444" s="228"/>
    </row>
    <row r="445" s="191" customFormat="1" ht="12.4" customHeight="1">
      <c r="A445" s="296"/>
      <c r="B445" s="318"/>
      <c r="C445" s="368"/>
      <c r="D445" s="302"/>
      <c r="E445" s="302">
        <v>8.199999999999999</v>
      </c>
      <c r="F445" s="319"/>
      <c r="G445" s="345"/>
      <c r="H445" s="345"/>
      <c r="I445" s="200"/>
      <c r="J445" s="321"/>
      <c r="K445" s="322"/>
      <c r="L445" s="354"/>
      <c r="M445" s="227"/>
      <c r="N445" s="215"/>
      <c r="O445" s="215"/>
      <c r="P445" s="228"/>
      <c r="Q445" s="228"/>
      <c r="R445" s="228"/>
      <c r="S445" s="228"/>
      <c r="T445" s="228"/>
      <c r="U445" s="228"/>
    </row>
    <row r="446" s="232" customFormat="1" ht="12.4" customHeight="1">
      <c r="A446" s="296"/>
      <c r="B446" s="318"/>
      <c r="C446" s="368"/>
      <c r="D446" s="302">
        <v>7</v>
      </c>
      <c r="E446" s="341">
        <v>5.8</v>
      </c>
      <c r="F446" s="334">
        <f>(E445*E446)*D446</f>
        <v>332.92</v>
      </c>
      <c r="G446" s="345"/>
      <c r="H446" s="345"/>
      <c r="I446" s="200"/>
      <c r="J446" s="321"/>
      <c r="K446" s="322"/>
      <c r="L446" s="354"/>
      <c r="M446" s="227"/>
      <c r="N446" s="215"/>
      <c r="O446" s="215"/>
      <c r="P446" s="228"/>
      <c r="Q446" s="228"/>
      <c r="R446" s="228"/>
      <c r="S446" s="228"/>
      <c r="T446" s="228"/>
      <c r="U446" s="228"/>
    </row>
    <row r="447" s="186" customFormat="1" ht="12.4" customHeight="1">
      <c r="A447" s="296"/>
      <c r="B447" s="318"/>
      <c r="C447" s="368"/>
      <c r="D447" s="302"/>
      <c r="E447" s="342"/>
      <c r="F447" s="337">
        <f>F446</f>
        <v>332.92</v>
      </c>
      <c r="G447" s="345"/>
      <c r="H447" s="345"/>
      <c r="I447" s="200"/>
      <c r="J447" s="321"/>
      <c r="K447" s="322"/>
      <c r="L447" s="354"/>
      <c r="M447" s="227"/>
      <c r="N447" s="215"/>
      <c r="O447" s="215"/>
      <c r="P447" s="228"/>
      <c r="Q447" s="228"/>
      <c r="R447" s="228"/>
      <c r="S447" s="228"/>
      <c r="T447" s="228"/>
      <c r="U447" s="228"/>
    </row>
    <row r="448" s="191" customFormat="1" ht="12.4" customHeight="1">
      <c r="A448" s="296"/>
      <c r="B448" s="318"/>
      <c r="C448" s="368"/>
      <c r="D448" s="302"/>
      <c r="E448" s="302"/>
      <c r="F448" s="319"/>
      <c r="G448" s="345"/>
      <c r="H448" s="345"/>
      <c r="I448" s="200"/>
      <c r="J448" s="321"/>
      <c r="K448" s="322"/>
      <c r="L448" s="354"/>
      <c r="M448" s="227"/>
      <c r="N448" s="215"/>
      <c r="O448" s="215"/>
      <c r="P448" s="228"/>
      <c r="Q448" s="228"/>
      <c r="R448" s="228"/>
      <c r="S448" s="228"/>
      <c r="T448" s="228"/>
      <c r="U448" s="228"/>
    </row>
    <row r="449" s="191" customFormat="1" ht="12.4" customHeight="1">
      <c r="A449" s="296"/>
      <c r="B449" s="318"/>
      <c r="C449" s="368"/>
      <c r="D449" s="302"/>
      <c r="E449" s="302">
        <v>8.199999999999999</v>
      </c>
      <c r="F449" s="319"/>
      <c r="G449" s="345"/>
      <c r="H449" s="345"/>
      <c r="I449" s="200"/>
      <c r="J449" s="321"/>
      <c r="K449" s="322"/>
      <c r="L449" s="354"/>
      <c r="M449" s="227"/>
      <c r="N449" s="215"/>
      <c r="O449" s="215"/>
      <c r="P449" s="228"/>
      <c r="Q449" s="228"/>
      <c r="R449" s="228"/>
      <c r="S449" s="228"/>
      <c r="T449" s="228"/>
      <c r="U449" s="228"/>
    </row>
    <row r="450" s="232" customFormat="1" ht="12.4" customHeight="1">
      <c r="A450" s="296"/>
      <c r="B450" s="318"/>
      <c r="C450" s="368"/>
      <c r="D450" s="302">
        <v>3</v>
      </c>
      <c r="E450" s="341">
        <v>8.800000000000001</v>
      </c>
      <c r="F450" s="334">
        <f>(E449*E450)*D450</f>
        <v>216.48</v>
      </c>
      <c r="G450" s="345"/>
      <c r="H450" s="345"/>
      <c r="I450" s="200"/>
      <c r="J450" s="321"/>
      <c r="K450" s="322"/>
      <c r="L450" s="354"/>
      <c r="M450" s="227"/>
      <c r="N450" s="215"/>
      <c r="O450" s="215"/>
      <c r="P450" s="228"/>
      <c r="Q450" s="228"/>
      <c r="R450" s="228"/>
      <c r="S450" s="228"/>
      <c r="T450" s="228"/>
      <c r="U450" s="228"/>
    </row>
    <row r="451" s="186" customFormat="1" ht="12.4" customHeight="1">
      <c r="A451" s="296"/>
      <c r="B451" s="318"/>
      <c r="C451" s="368"/>
      <c r="D451" s="302"/>
      <c r="E451" s="342"/>
      <c r="F451" s="337">
        <f>F450</f>
        <v>216.48</v>
      </c>
      <c r="G451" s="345"/>
      <c r="H451" s="345"/>
      <c r="I451" s="200"/>
      <c r="J451" s="321"/>
      <c r="K451" s="322"/>
      <c r="L451" s="354"/>
      <c r="M451" s="227"/>
      <c r="N451" s="215"/>
      <c r="O451" s="215"/>
      <c r="P451" s="228"/>
      <c r="Q451" s="228"/>
      <c r="R451" s="228"/>
      <c r="S451" s="228"/>
      <c r="T451" s="228"/>
      <c r="U451" s="228"/>
    </row>
    <row r="452" s="191" customFormat="1" ht="12.4" customHeight="1">
      <c r="A452" s="296"/>
      <c r="B452" s="318"/>
      <c r="C452" s="368"/>
      <c r="D452" s="302"/>
      <c r="E452" s="302"/>
      <c r="F452" s="319"/>
      <c r="G452" s="345"/>
      <c r="H452" s="345"/>
      <c r="I452" s="200"/>
      <c r="J452" s="321"/>
      <c r="K452" s="322"/>
      <c r="L452" s="354"/>
      <c r="M452" s="227"/>
      <c r="N452" s="215"/>
      <c r="O452" s="215"/>
      <c r="P452" s="228"/>
      <c r="Q452" s="228"/>
      <c r="R452" s="228"/>
      <c r="S452" s="228"/>
      <c r="T452" s="228"/>
      <c r="U452" s="228"/>
    </row>
    <row r="453" s="191" customFormat="1" ht="12.4" customHeight="1">
      <c r="A453" s="296"/>
      <c r="B453" s="318"/>
      <c r="C453" s="368"/>
      <c r="D453" s="302"/>
      <c r="E453" s="302">
        <v>8.800000000000001</v>
      </c>
      <c r="F453" s="319"/>
      <c r="G453" s="345"/>
      <c r="H453" s="345"/>
      <c r="I453" s="200"/>
      <c r="J453" s="321"/>
      <c r="K453" s="322"/>
      <c r="L453" s="354"/>
      <c r="M453" s="227"/>
      <c r="N453" s="215"/>
      <c r="O453" s="215"/>
      <c r="P453" s="228"/>
      <c r="Q453" s="228"/>
      <c r="R453" s="228"/>
      <c r="S453" s="228"/>
      <c r="T453" s="228"/>
      <c r="U453" s="228"/>
    </row>
    <row r="454" s="232" customFormat="1" ht="12.4" customHeight="1">
      <c r="A454" s="296"/>
      <c r="B454" s="318"/>
      <c r="C454" s="368"/>
      <c r="D454" s="302">
        <v>1</v>
      </c>
      <c r="E454" s="341">
        <v>5.2</v>
      </c>
      <c r="F454" s="334">
        <f>(E453*E454)*D454</f>
        <v>45.76</v>
      </c>
      <c r="G454" s="345"/>
      <c r="H454" s="345"/>
      <c r="I454" s="200"/>
      <c r="J454" s="321"/>
      <c r="K454" s="322"/>
      <c r="L454" s="354"/>
      <c r="M454" s="227"/>
      <c r="N454" s="215"/>
      <c r="O454" s="215"/>
      <c r="P454" s="228"/>
      <c r="Q454" s="228"/>
      <c r="R454" s="228"/>
      <c r="S454" s="228"/>
      <c r="T454" s="228"/>
      <c r="U454" s="228"/>
    </row>
    <row r="455" s="186" customFormat="1" ht="12.4" customHeight="1">
      <c r="A455" s="296"/>
      <c r="B455" s="318"/>
      <c r="C455" s="368"/>
      <c r="D455" s="302"/>
      <c r="E455" s="342"/>
      <c r="F455" s="337">
        <f>F454</f>
        <v>45.76</v>
      </c>
      <c r="G455" s="345"/>
      <c r="H455" s="345"/>
      <c r="I455" s="200"/>
      <c r="J455" s="321"/>
      <c r="K455" s="322"/>
      <c r="L455" s="354"/>
      <c r="M455" s="227"/>
      <c r="N455" s="215"/>
      <c r="O455" s="215"/>
      <c r="P455" s="228"/>
      <c r="Q455" s="228"/>
      <c r="R455" s="228"/>
      <c r="S455" s="228"/>
      <c r="T455" s="228"/>
      <c r="U455" s="228"/>
    </row>
    <row r="456" s="191" customFormat="1" ht="12.4" customHeight="1">
      <c r="A456" s="296"/>
      <c r="B456" s="318"/>
      <c r="C456" s="368"/>
      <c r="D456" s="302"/>
      <c r="E456" s="302"/>
      <c r="F456" s="319"/>
      <c r="G456" s="345"/>
      <c r="H456" s="345"/>
      <c r="I456" s="200"/>
      <c r="J456" s="321"/>
      <c r="K456" s="322"/>
      <c r="L456" s="354"/>
      <c r="M456" s="227"/>
      <c r="N456" s="215"/>
      <c r="O456" s="215"/>
      <c r="P456" s="228"/>
      <c r="Q456" s="228"/>
      <c r="R456" s="228"/>
      <c r="S456" s="228"/>
      <c r="T456" s="228"/>
      <c r="U456" s="228"/>
    </row>
    <row r="457" s="191" customFormat="1" ht="12.4" customHeight="1">
      <c r="A457" s="296"/>
      <c r="B457" s="318"/>
      <c r="C457" s="368"/>
      <c r="D457" t="s" s="328">
        <v>197</v>
      </c>
      <c r="E457" s="302">
        <v>54</v>
      </c>
      <c r="F457" s="319"/>
      <c r="G457" s="345"/>
      <c r="H457" s="345"/>
      <c r="I457" s="200"/>
      <c r="J457" s="321"/>
      <c r="K457" s="322"/>
      <c r="L457" s="354"/>
      <c r="M457" s="227"/>
      <c r="N457" s="215"/>
      <c r="O457" s="215"/>
      <c r="P457" s="228"/>
      <c r="Q457" s="228"/>
      <c r="R457" s="228"/>
      <c r="S457" s="228"/>
      <c r="T457" s="228"/>
      <c r="U457" s="228"/>
    </row>
    <row r="458" s="232" customFormat="1" ht="12.4" customHeight="1">
      <c r="A458" s="296"/>
      <c r="B458" s="318"/>
      <c r="C458" s="368"/>
      <c r="D458" s="302"/>
      <c r="E458" s="341">
        <v>9</v>
      </c>
      <c r="F458" s="319">
        <f>E457*E458</f>
        <v>486</v>
      </c>
      <c r="G458" s="345"/>
      <c r="H458" s="345"/>
      <c r="I458" s="200"/>
      <c r="J458" s="321"/>
      <c r="K458" s="322"/>
      <c r="L458" s="354"/>
      <c r="M458" s="227"/>
      <c r="N458" s="215"/>
      <c r="O458" s="215"/>
      <c r="P458" s="228"/>
      <c r="Q458" s="228"/>
      <c r="R458" s="228"/>
      <c r="S458" s="228"/>
      <c r="T458" s="228"/>
      <c r="U458" s="228"/>
    </row>
    <row r="459" s="186" customFormat="1" ht="12.4" customHeight="1">
      <c r="A459" s="296"/>
      <c r="B459" s="318"/>
      <c r="C459" s="368"/>
      <c r="D459" s="302"/>
      <c r="E459" s="342"/>
      <c r="F459" s="319"/>
      <c r="G459" s="345"/>
      <c r="H459" s="345"/>
      <c r="I459" s="200"/>
      <c r="J459" s="321"/>
      <c r="K459" s="322"/>
      <c r="L459" s="354"/>
      <c r="M459" s="227"/>
      <c r="N459" s="215"/>
      <c r="O459" s="215"/>
      <c r="P459" s="228"/>
      <c r="Q459" s="228"/>
      <c r="R459" s="228"/>
      <c r="S459" s="228"/>
      <c r="T459" s="228"/>
      <c r="U459" s="228"/>
    </row>
    <row r="460" s="191" customFormat="1" ht="12.4" customHeight="1">
      <c r="A460" s="296"/>
      <c r="B460" s="318"/>
      <c r="C460" s="368"/>
      <c r="D460" t="s" s="328">
        <v>198</v>
      </c>
      <c r="E460" s="302">
        <v>17.5</v>
      </c>
      <c r="F460" s="319"/>
      <c r="G460" s="345"/>
      <c r="H460" s="345"/>
      <c r="I460" s="200"/>
      <c r="J460" s="321"/>
      <c r="K460" s="322"/>
      <c r="L460" s="354"/>
      <c r="M460" s="227"/>
      <c r="N460" s="215"/>
      <c r="O460" s="215"/>
      <c r="P460" s="228"/>
      <c r="Q460" s="228"/>
      <c r="R460" s="228"/>
      <c r="S460" s="228"/>
      <c r="T460" s="228"/>
      <c r="U460" s="228"/>
    </row>
    <row r="461" s="232" customFormat="1" ht="12.4" customHeight="1">
      <c r="A461" s="296"/>
      <c r="B461" s="318"/>
      <c r="C461" s="368"/>
      <c r="D461" s="302"/>
      <c r="E461" s="341">
        <v>8.800000000000001</v>
      </c>
      <c r="F461" s="319">
        <f>E460*E461</f>
        <v>154</v>
      </c>
      <c r="G461" s="345"/>
      <c r="H461" s="345"/>
      <c r="I461" s="200"/>
      <c r="J461" s="321"/>
      <c r="K461" s="322"/>
      <c r="L461" s="354"/>
      <c r="M461" s="227"/>
      <c r="N461" s="215"/>
      <c r="O461" s="215"/>
      <c r="P461" s="228"/>
      <c r="Q461" s="228"/>
      <c r="R461" s="228"/>
      <c r="S461" s="228"/>
      <c r="T461" s="228"/>
      <c r="U461" s="228"/>
    </row>
    <row r="462" s="186" customFormat="1" ht="12.4" customHeight="1">
      <c r="A462" s="296"/>
      <c r="B462" s="318"/>
      <c r="C462" s="368"/>
      <c r="D462" s="302"/>
      <c r="E462" s="342"/>
      <c r="F462" s="319"/>
      <c r="G462" s="345"/>
      <c r="H462" s="345"/>
      <c r="I462" s="200"/>
      <c r="J462" s="321"/>
      <c r="K462" s="322"/>
      <c r="L462" s="354"/>
      <c r="M462" s="227"/>
      <c r="N462" s="215"/>
      <c r="O462" s="215"/>
      <c r="P462" s="228"/>
      <c r="Q462" s="228"/>
      <c r="R462" s="228"/>
      <c r="S462" s="228"/>
      <c r="T462" s="228"/>
      <c r="U462" s="228"/>
    </row>
    <row r="463" s="191" customFormat="1" ht="12.4" customHeight="1">
      <c r="A463" s="296"/>
      <c r="B463" s="318"/>
      <c r="C463" s="368"/>
      <c r="D463" t="s" s="328">
        <v>199</v>
      </c>
      <c r="E463" s="302">
        <v>20.4</v>
      </c>
      <c r="F463" s="319"/>
      <c r="G463" s="345"/>
      <c r="H463" s="345"/>
      <c r="I463" s="200"/>
      <c r="J463" s="321"/>
      <c r="K463" s="322"/>
      <c r="L463" s="354"/>
      <c r="M463" s="227"/>
      <c r="N463" s="215"/>
      <c r="O463" s="215"/>
      <c r="P463" s="228"/>
      <c r="Q463" s="228"/>
      <c r="R463" s="228"/>
      <c r="S463" s="228"/>
      <c r="T463" s="228"/>
      <c r="U463" s="228"/>
    </row>
    <row r="464" s="232" customFormat="1" ht="12.4" customHeight="1">
      <c r="A464" s="296"/>
      <c r="B464" s="318"/>
      <c r="C464" s="368"/>
      <c r="D464" s="302"/>
      <c r="E464" s="341">
        <v>8.800000000000001</v>
      </c>
      <c r="F464" s="319">
        <f>E463*E464</f>
        <v>179.52</v>
      </c>
      <c r="G464" s="345"/>
      <c r="H464" s="345"/>
      <c r="I464" s="200"/>
      <c r="J464" s="321"/>
      <c r="K464" s="322"/>
      <c r="L464" s="354"/>
      <c r="M464" s="227"/>
      <c r="N464" s="215"/>
      <c r="O464" s="215"/>
      <c r="P464" s="228"/>
      <c r="Q464" s="228"/>
      <c r="R464" s="228"/>
      <c r="S464" s="228"/>
      <c r="T464" s="228"/>
      <c r="U464" s="228"/>
    </row>
    <row r="465" s="186" customFormat="1" ht="12.4" customHeight="1">
      <c r="A465" s="296"/>
      <c r="B465" s="318"/>
      <c r="C465" s="368"/>
      <c r="D465" s="302"/>
      <c r="E465" s="342"/>
      <c r="F465" s="319"/>
      <c r="G465" s="345"/>
      <c r="H465" s="345"/>
      <c r="I465" s="200"/>
      <c r="J465" s="321"/>
      <c r="K465" s="322"/>
      <c r="L465" s="354"/>
      <c r="M465" s="227"/>
      <c r="N465" s="215"/>
      <c r="O465" s="215"/>
      <c r="P465" s="228"/>
      <c r="Q465" s="228"/>
      <c r="R465" s="228"/>
      <c r="S465" s="228"/>
      <c r="T465" s="228"/>
      <c r="U465" s="228"/>
    </row>
    <row r="466" s="191" customFormat="1" ht="12.4" customHeight="1">
      <c r="A466" s="296"/>
      <c r="B466" s="318"/>
      <c r="C466" s="368"/>
      <c r="D466" s="302"/>
      <c r="E466" s="302"/>
      <c r="F466" s="319"/>
      <c r="G466" s="345"/>
      <c r="H466" s="345"/>
      <c r="I466" s="200"/>
      <c r="J466" s="321"/>
      <c r="K466" s="322"/>
      <c r="L466" s="354"/>
      <c r="M466" s="227"/>
      <c r="N466" s="215"/>
      <c r="O466" s="215"/>
      <c r="P466" s="228"/>
      <c r="Q466" s="228"/>
      <c r="R466" s="228"/>
      <c r="S466" s="228"/>
      <c r="T466" s="228"/>
      <c r="U466" s="228"/>
    </row>
    <row r="467" s="191" customFormat="1" ht="12.4" customHeight="1">
      <c r="A467" s="296"/>
      <c r="B467" s="318"/>
      <c r="C467" s="368"/>
      <c r="D467" s="302"/>
      <c r="E467" s="302"/>
      <c r="F467" s="319"/>
      <c r="G467" s="345"/>
      <c r="H467" s="345"/>
      <c r="I467" s="200"/>
      <c r="J467" s="321"/>
      <c r="K467" s="322"/>
      <c r="L467" s="354"/>
      <c r="M467" s="227"/>
      <c r="N467" s="215"/>
      <c r="O467" s="215"/>
      <c r="P467" s="228"/>
      <c r="Q467" s="228"/>
      <c r="R467" s="228"/>
      <c r="S467" s="228"/>
      <c r="T467" s="228"/>
      <c r="U467" s="228"/>
    </row>
    <row r="468" s="232" customFormat="1" ht="12.4" customHeight="1">
      <c r="A468" s="296"/>
      <c r="B468" s="318"/>
      <c r="C468" s="368"/>
      <c r="D468" s="302"/>
      <c r="E468" s="302"/>
      <c r="F468" s="334"/>
      <c r="G468" s="345"/>
      <c r="H468" s="345"/>
      <c r="I468" s="200"/>
      <c r="J468" s="321"/>
      <c r="K468" s="322"/>
      <c r="L468" s="354"/>
      <c r="M468" s="227"/>
      <c r="N468" s="215"/>
      <c r="O468" s="215"/>
      <c r="P468" s="228"/>
      <c r="Q468" s="228"/>
      <c r="R468" s="228"/>
      <c r="S468" s="228"/>
      <c r="T468" s="228"/>
      <c r="U468" s="228"/>
    </row>
    <row r="469" s="186" customFormat="1" ht="12.4" customHeight="1">
      <c r="A469" s="296"/>
      <c r="B469" s="318"/>
      <c r="C469" t="s" s="373">
        <v>147</v>
      </c>
      <c r="D469" s="302"/>
      <c r="E469" s="302"/>
      <c r="F469" s="337">
        <f>F455+F451+F447+F443+F458+F461+F464</f>
        <v>1667.24</v>
      </c>
      <c r="G469" s="345"/>
      <c r="H469" s="345"/>
      <c r="I469" s="200"/>
      <c r="J469" s="321"/>
      <c r="K469" s="322"/>
      <c r="L469" s="354"/>
      <c r="M469" s="227"/>
      <c r="N469" s="215"/>
      <c r="O469" s="215"/>
      <c r="P469" s="228"/>
      <c r="Q469" s="228"/>
      <c r="R469" s="228"/>
      <c r="S469" s="228"/>
      <c r="T469" s="228"/>
      <c r="U469" s="228"/>
    </row>
    <row r="470" s="191" customFormat="1" ht="12.4" customHeight="1">
      <c r="A470" s="296"/>
      <c r="B470" s="318"/>
      <c r="C470" s="368"/>
      <c r="D470" s="302"/>
      <c r="E470" s="302"/>
      <c r="F470" s="319"/>
      <c r="G470" s="345"/>
      <c r="H470" s="345"/>
      <c r="I470" s="200"/>
      <c r="J470" s="321"/>
      <c r="K470" s="322"/>
      <c r="L470" s="354"/>
      <c r="M470" s="227"/>
      <c r="N470" s="215"/>
      <c r="O470" s="215"/>
      <c r="P470" s="228"/>
      <c r="Q470" s="228"/>
      <c r="R470" s="228"/>
      <c r="S470" s="228"/>
      <c r="T470" s="228"/>
      <c r="U470" s="228"/>
    </row>
    <row r="471" s="191" customFormat="1" ht="12.4" customHeight="1">
      <c r="A471" s="296"/>
      <c r="B471" s="318"/>
      <c r="C471" s="368"/>
      <c r="D471" s="302"/>
      <c r="E471" s="302"/>
      <c r="F471" s="319"/>
      <c r="G471" s="345"/>
      <c r="H471" s="345"/>
      <c r="I471" s="200"/>
      <c r="J471" s="321"/>
      <c r="K471" s="322"/>
      <c r="L471" s="354"/>
      <c r="M471" s="227"/>
      <c r="N471" s="215"/>
      <c r="O471" s="215"/>
      <c r="P471" s="228"/>
      <c r="Q471" s="228"/>
      <c r="R471" s="228"/>
      <c r="S471" s="228"/>
      <c r="T471" s="228"/>
      <c r="U471" s="228"/>
    </row>
    <row r="472" s="191" customFormat="1" ht="12.4" customHeight="1">
      <c r="A472" s="296"/>
      <c r="B472" s="318"/>
      <c r="C472" s="368"/>
      <c r="D472" s="302"/>
      <c r="E472" s="302">
        <v>2.8</v>
      </c>
      <c r="F472" s="319"/>
      <c r="G472" s="345"/>
      <c r="H472" s="345"/>
      <c r="I472" s="200"/>
      <c r="J472" s="321"/>
      <c r="K472" s="322"/>
      <c r="L472" s="354"/>
      <c r="M472" s="227"/>
      <c r="N472" s="215"/>
      <c r="O472" s="215"/>
      <c r="P472" s="228"/>
      <c r="Q472" s="228"/>
      <c r="R472" s="228"/>
      <c r="S472" s="228"/>
      <c r="T472" s="228"/>
      <c r="U472" s="228"/>
    </row>
    <row r="473" s="232" customFormat="1" ht="12.4" customHeight="1">
      <c r="A473" s="296"/>
      <c r="B473" s="318"/>
      <c r="C473" s="368"/>
      <c r="D473" s="302">
        <v>2</v>
      </c>
      <c r="E473" s="341">
        <v>8.1</v>
      </c>
      <c r="F473" s="334">
        <f>(E472*E473)*D473</f>
        <v>45.36</v>
      </c>
      <c r="G473" s="345"/>
      <c r="H473" s="345"/>
      <c r="I473" s="200"/>
      <c r="J473" s="321"/>
      <c r="K473" s="322"/>
      <c r="L473" s="354"/>
      <c r="M473" s="227"/>
      <c r="N473" s="215"/>
      <c r="O473" s="215"/>
      <c r="P473" s="228"/>
      <c r="Q473" s="228"/>
      <c r="R473" s="228"/>
      <c r="S473" s="228"/>
      <c r="T473" s="228"/>
      <c r="U473" s="228"/>
    </row>
    <row r="474" s="186" customFormat="1" ht="12.4" customHeight="1">
      <c r="A474" s="296"/>
      <c r="B474" s="318"/>
      <c r="C474" s="368"/>
      <c r="D474" s="302"/>
      <c r="E474" s="342"/>
      <c r="F474" s="337">
        <f>F473</f>
        <v>45.36</v>
      </c>
      <c r="G474" s="345"/>
      <c r="H474" s="345"/>
      <c r="I474" s="200"/>
      <c r="J474" s="321"/>
      <c r="K474" s="322"/>
      <c r="L474" s="354"/>
      <c r="M474" s="227"/>
      <c r="N474" s="215"/>
      <c r="O474" s="215"/>
      <c r="P474" s="228"/>
      <c r="Q474" s="228"/>
      <c r="R474" s="228"/>
      <c r="S474" s="228"/>
      <c r="T474" s="228"/>
      <c r="U474" s="228"/>
    </row>
    <row r="475" s="191" customFormat="1" ht="12.4" customHeight="1">
      <c r="A475" s="296"/>
      <c r="B475" s="318"/>
      <c r="C475" s="368"/>
      <c r="D475" s="302"/>
      <c r="E475" s="302"/>
      <c r="F475" s="319"/>
      <c r="G475" s="345"/>
      <c r="H475" s="345"/>
      <c r="I475" s="200"/>
      <c r="J475" s="321"/>
      <c r="K475" s="322"/>
      <c r="L475" s="354"/>
      <c r="M475" s="227"/>
      <c r="N475" s="215"/>
      <c r="O475" s="215"/>
      <c r="P475" s="228"/>
      <c r="Q475" s="228"/>
      <c r="R475" s="228"/>
      <c r="S475" s="228"/>
      <c r="T475" s="228"/>
      <c r="U475" s="228"/>
    </row>
    <row r="476" s="191" customFormat="1" ht="12.4" customHeight="1">
      <c r="A476" s="296"/>
      <c r="B476" s="318"/>
      <c r="C476" s="368"/>
      <c r="D476" s="302"/>
      <c r="E476" s="302">
        <v>5.8</v>
      </c>
      <c r="F476" s="319"/>
      <c r="G476" s="345"/>
      <c r="H476" s="345"/>
      <c r="I476" s="200"/>
      <c r="J476" s="321"/>
      <c r="K476" s="322"/>
      <c r="L476" s="354"/>
      <c r="M476" s="227"/>
      <c r="N476" s="215"/>
      <c r="O476" s="215"/>
      <c r="P476" s="228"/>
      <c r="Q476" s="228"/>
      <c r="R476" s="228"/>
      <c r="S476" s="228"/>
      <c r="T476" s="228"/>
      <c r="U476" s="228"/>
    </row>
    <row r="477" s="232" customFormat="1" ht="12.4" customHeight="1">
      <c r="A477" s="296"/>
      <c r="B477" s="318"/>
      <c r="C477" s="368"/>
      <c r="D477" s="302">
        <v>3</v>
      </c>
      <c r="E477" s="341">
        <v>8.1</v>
      </c>
      <c r="F477" s="334">
        <f>(E476*E477)*D477</f>
        <v>140.94</v>
      </c>
      <c r="G477" s="345"/>
      <c r="H477" s="345"/>
      <c r="I477" s="200"/>
      <c r="J477" s="321"/>
      <c r="K477" s="322"/>
      <c r="L477" s="354"/>
      <c r="M477" s="227"/>
      <c r="N477" s="215"/>
      <c r="O477" s="215"/>
      <c r="P477" s="228"/>
      <c r="Q477" s="228"/>
      <c r="R477" s="228"/>
      <c r="S477" s="228"/>
      <c r="T477" s="228"/>
      <c r="U477" s="228"/>
    </row>
    <row r="478" s="186" customFormat="1" ht="12.4" customHeight="1">
      <c r="A478" s="296"/>
      <c r="B478" s="318"/>
      <c r="C478" s="368"/>
      <c r="D478" s="302"/>
      <c r="E478" s="342"/>
      <c r="F478" s="337">
        <f>F477</f>
        <v>140.94</v>
      </c>
      <c r="G478" s="345"/>
      <c r="H478" s="345"/>
      <c r="I478" s="200"/>
      <c r="J478" s="321"/>
      <c r="K478" s="322"/>
      <c r="L478" s="354"/>
      <c r="M478" s="227"/>
      <c r="N478" s="215"/>
      <c r="O478" s="215"/>
      <c r="P478" s="228"/>
      <c r="Q478" s="228"/>
      <c r="R478" s="228"/>
      <c r="S478" s="228"/>
      <c r="T478" s="228"/>
      <c r="U478" s="228"/>
    </row>
    <row r="479" s="191" customFormat="1" ht="12.4" customHeight="1">
      <c r="A479" s="296"/>
      <c r="B479" s="318"/>
      <c r="C479" s="368"/>
      <c r="D479" s="302"/>
      <c r="E479" s="302"/>
      <c r="F479" s="319"/>
      <c r="G479" s="345"/>
      <c r="H479" s="345"/>
      <c r="I479" s="200"/>
      <c r="J479" s="321"/>
      <c r="K479" s="322"/>
      <c r="L479" s="354"/>
      <c r="M479" s="227"/>
      <c r="N479" s="215"/>
      <c r="O479" s="215"/>
      <c r="P479" s="228"/>
      <c r="Q479" s="228"/>
      <c r="R479" s="228"/>
      <c r="S479" s="228"/>
      <c r="T479" s="228"/>
      <c r="U479" s="228"/>
    </row>
    <row r="480" s="191" customFormat="1" ht="12.4" customHeight="1">
      <c r="A480" s="296"/>
      <c r="B480" s="318"/>
      <c r="C480" s="368"/>
      <c r="D480" s="302"/>
      <c r="E480" s="302">
        <v>8.800000000000001</v>
      </c>
      <c r="F480" s="319"/>
      <c r="G480" s="345"/>
      <c r="H480" s="345"/>
      <c r="I480" s="200"/>
      <c r="J480" s="321"/>
      <c r="K480" s="322"/>
      <c r="L480" s="354"/>
      <c r="M480" s="227"/>
      <c r="N480" s="215"/>
      <c r="O480" s="215"/>
      <c r="P480" s="228"/>
      <c r="Q480" s="228"/>
      <c r="R480" s="228"/>
      <c r="S480" s="228"/>
      <c r="T480" s="228"/>
      <c r="U480" s="228"/>
    </row>
    <row r="481" s="232" customFormat="1" ht="12.4" customHeight="1">
      <c r="A481" s="296"/>
      <c r="B481" s="318"/>
      <c r="C481" s="368"/>
      <c r="D481" s="302">
        <v>6</v>
      </c>
      <c r="E481" s="341">
        <v>8.1</v>
      </c>
      <c r="F481" s="334">
        <f>(E480*E481)*D481</f>
        <v>427.68</v>
      </c>
      <c r="G481" s="345"/>
      <c r="H481" s="345"/>
      <c r="I481" s="200"/>
      <c r="J481" s="321"/>
      <c r="K481" s="322"/>
      <c r="L481" s="354"/>
      <c r="M481" s="227"/>
      <c r="N481" s="215"/>
      <c r="O481" s="215"/>
      <c r="P481" s="228"/>
      <c r="Q481" s="228"/>
      <c r="R481" s="228"/>
      <c r="S481" s="228"/>
      <c r="T481" s="228"/>
      <c r="U481" s="228"/>
    </row>
    <row r="482" s="186" customFormat="1" ht="12.4" customHeight="1">
      <c r="A482" s="296"/>
      <c r="B482" s="318"/>
      <c r="C482" s="368"/>
      <c r="D482" s="302"/>
      <c r="E482" s="342"/>
      <c r="F482" s="337">
        <f>F481</f>
        <v>427.68</v>
      </c>
      <c r="G482" s="345"/>
      <c r="H482" s="345"/>
      <c r="I482" s="200"/>
      <c r="J482" s="321"/>
      <c r="K482" s="322"/>
      <c r="L482" s="354"/>
      <c r="M482" s="227"/>
      <c r="N482" s="215"/>
      <c r="O482" s="215"/>
      <c r="P482" s="228"/>
      <c r="Q482" s="228"/>
      <c r="R482" s="228"/>
      <c r="S482" s="228"/>
      <c r="T482" s="228"/>
      <c r="U482" s="228"/>
    </row>
    <row r="483" s="191" customFormat="1" ht="12.4" customHeight="1">
      <c r="A483" s="296"/>
      <c r="B483" s="318"/>
      <c r="C483" s="368"/>
      <c r="D483" s="302"/>
      <c r="E483" s="302"/>
      <c r="F483" s="319"/>
      <c r="G483" s="345"/>
      <c r="H483" s="345"/>
      <c r="I483" s="200"/>
      <c r="J483" s="321"/>
      <c r="K483" s="322"/>
      <c r="L483" s="354"/>
      <c r="M483" s="227"/>
      <c r="N483" s="215"/>
      <c r="O483" s="215"/>
      <c r="P483" s="228"/>
      <c r="Q483" s="228"/>
      <c r="R483" s="228"/>
      <c r="S483" s="228"/>
      <c r="T483" s="228"/>
      <c r="U483" s="228"/>
    </row>
    <row r="484" s="191" customFormat="1" ht="12.4" customHeight="1">
      <c r="A484" s="296"/>
      <c r="B484" s="318"/>
      <c r="C484" s="368"/>
      <c r="D484" s="302"/>
      <c r="E484" s="302">
        <v>8.800000000000001</v>
      </c>
      <c r="F484" s="319"/>
      <c r="G484" s="345"/>
      <c r="H484" s="345"/>
      <c r="I484" s="200"/>
      <c r="J484" s="321"/>
      <c r="K484" s="322"/>
      <c r="L484" s="354"/>
      <c r="M484" s="227"/>
      <c r="N484" s="215"/>
      <c r="O484" s="215"/>
      <c r="P484" s="228"/>
      <c r="Q484" s="228"/>
      <c r="R484" s="228"/>
      <c r="S484" s="228"/>
      <c r="T484" s="228"/>
      <c r="U484" s="228"/>
    </row>
    <row r="485" s="232" customFormat="1" ht="12.4" customHeight="1">
      <c r="A485" s="296"/>
      <c r="B485" s="318"/>
      <c r="C485" s="368"/>
      <c r="D485" s="302">
        <v>4</v>
      </c>
      <c r="E485" s="341">
        <v>9.699999999999999</v>
      </c>
      <c r="F485" s="334">
        <f>(E484*E485)*D485</f>
        <v>341.44</v>
      </c>
      <c r="G485" s="345"/>
      <c r="H485" s="345"/>
      <c r="I485" s="200"/>
      <c r="J485" s="321"/>
      <c r="K485" s="322"/>
      <c r="L485" s="354"/>
      <c r="M485" s="227"/>
      <c r="N485" s="215"/>
      <c r="O485" s="215"/>
      <c r="P485" s="228"/>
      <c r="Q485" s="228"/>
      <c r="R485" s="228"/>
      <c r="S485" s="228"/>
      <c r="T485" s="228"/>
      <c r="U485" s="228"/>
    </row>
    <row r="486" s="186" customFormat="1" ht="12.4" customHeight="1">
      <c r="A486" s="296"/>
      <c r="B486" s="318"/>
      <c r="C486" s="368"/>
      <c r="D486" s="302"/>
      <c r="E486" s="342"/>
      <c r="F486" s="337">
        <f>F485</f>
        <v>341.44</v>
      </c>
      <c r="G486" s="345"/>
      <c r="H486" s="345"/>
      <c r="I486" s="200"/>
      <c r="J486" s="321"/>
      <c r="K486" s="322"/>
      <c r="L486" s="354"/>
      <c r="M486" s="227"/>
      <c r="N486" s="215"/>
      <c r="O486" s="215"/>
      <c r="P486" s="228"/>
      <c r="Q486" s="228"/>
      <c r="R486" s="228"/>
      <c r="S486" s="228"/>
      <c r="T486" s="228"/>
      <c r="U486" s="228"/>
    </row>
    <row r="487" s="191" customFormat="1" ht="12.4" customHeight="1">
      <c r="A487" s="296"/>
      <c r="B487" s="318"/>
      <c r="C487" s="368"/>
      <c r="D487" s="302"/>
      <c r="E487" s="302"/>
      <c r="F487" s="319"/>
      <c r="G487" s="345"/>
      <c r="H487" s="345"/>
      <c r="I487" s="200"/>
      <c r="J487" s="321"/>
      <c r="K487" s="322"/>
      <c r="L487" s="354"/>
      <c r="M487" s="227"/>
      <c r="N487" s="215"/>
      <c r="O487" s="215"/>
      <c r="P487" s="228"/>
      <c r="Q487" s="228"/>
      <c r="R487" s="228"/>
      <c r="S487" s="228"/>
      <c r="T487" s="228"/>
      <c r="U487" s="228"/>
    </row>
    <row r="488" s="191" customFormat="1" ht="12.4" customHeight="1">
      <c r="A488" s="296"/>
      <c r="B488" s="318"/>
      <c r="C488" s="368"/>
      <c r="D488" s="302"/>
      <c r="E488" s="302">
        <v>6</v>
      </c>
      <c r="F488" s="319"/>
      <c r="G488" s="345"/>
      <c r="H488" s="345"/>
      <c r="I488" s="200"/>
      <c r="J488" s="321"/>
      <c r="K488" s="322"/>
      <c r="L488" s="354"/>
      <c r="M488" s="227"/>
      <c r="N488" s="215"/>
      <c r="O488" s="215"/>
      <c r="P488" s="228"/>
      <c r="Q488" s="228"/>
      <c r="R488" s="228"/>
      <c r="S488" s="228"/>
      <c r="T488" s="228"/>
      <c r="U488" s="228"/>
    </row>
    <row r="489" s="232" customFormat="1" ht="12.4" customHeight="1">
      <c r="A489" s="296"/>
      <c r="B489" s="318"/>
      <c r="C489" s="368"/>
      <c r="D489" s="302">
        <v>3</v>
      </c>
      <c r="E489" s="341">
        <v>1.5</v>
      </c>
      <c r="F489" s="334">
        <f>(E488*E489)*D489</f>
        <v>27</v>
      </c>
      <c r="G489" s="345"/>
      <c r="H489" s="345"/>
      <c r="I489" s="200"/>
      <c r="J489" s="321"/>
      <c r="K489" s="322"/>
      <c r="L489" s="354"/>
      <c r="M489" s="227"/>
      <c r="N489" s="215"/>
      <c r="O489" s="215"/>
      <c r="P489" s="228"/>
      <c r="Q489" s="228"/>
      <c r="R489" s="228"/>
      <c r="S489" s="228"/>
      <c r="T489" s="228"/>
      <c r="U489" s="228"/>
    </row>
    <row r="490" s="186" customFormat="1" ht="12.4" customHeight="1">
      <c r="A490" s="296"/>
      <c r="B490" s="318"/>
      <c r="C490" s="368"/>
      <c r="D490" s="302"/>
      <c r="E490" s="342"/>
      <c r="F490" s="337">
        <f>F489</f>
        <v>27</v>
      </c>
      <c r="G490" s="345"/>
      <c r="H490" s="345"/>
      <c r="I490" s="200"/>
      <c r="J490" s="321"/>
      <c r="K490" s="322"/>
      <c r="L490" s="354"/>
      <c r="M490" s="227"/>
      <c r="N490" s="215"/>
      <c r="O490" s="215"/>
      <c r="P490" s="228"/>
      <c r="Q490" s="228"/>
      <c r="R490" s="228"/>
      <c r="S490" s="228"/>
      <c r="T490" s="228"/>
      <c r="U490" s="228"/>
    </row>
    <row r="491" s="191" customFormat="1" ht="12.4" customHeight="1">
      <c r="A491" s="296"/>
      <c r="B491" s="318"/>
      <c r="C491" s="368"/>
      <c r="D491" s="302"/>
      <c r="E491" s="302"/>
      <c r="F491" s="319"/>
      <c r="G491" s="345"/>
      <c r="H491" s="345"/>
      <c r="I491" s="200"/>
      <c r="J491" s="321"/>
      <c r="K491" s="322"/>
      <c r="L491" s="354"/>
      <c r="M491" s="227"/>
      <c r="N491" s="215"/>
      <c r="O491" s="215"/>
      <c r="P491" s="228"/>
      <c r="Q491" s="228"/>
      <c r="R491" s="228"/>
      <c r="S491" s="228"/>
      <c r="T491" s="228"/>
      <c r="U491" s="228"/>
    </row>
    <row r="492" s="191" customFormat="1" ht="12.4" customHeight="1">
      <c r="A492" s="296"/>
      <c r="B492" s="318"/>
      <c r="C492" s="368"/>
      <c r="D492" s="302"/>
      <c r="E492" s="302">
        <v>8.9</v>
      </c>
      <c r="F492" s="319"/>
      <c r="G492" s="345"/>
      <c r="H492" s="345"/>
      <c r="I492" s="200"/>
      <c r="J492" s="321"/>
      <c r="K492" s="322"/>
      <c r="L492" s="354"/>
      <c r="M492" s="227"/>
      <c r="N492" s="215"/>
      <c r="O492" s="215"/>
      <c r="P492" s="228"/>
      <c r="Q492" s="228"/>
      <c r="R492" s="228"/>
      <c r="S492" s="228"/>
      <c r="T492" s="228"/>
      <c r="U492" s="228"/>
    </row>
    <row r="493" s="232" customFormat="1" ht="12.4" customHeight="1">
      <c r="A493" s="296"/>
      <c r="B493" s="318"/>
      <c r="C493" s="368"/>
      <c r="D493" s="302">
        <v>3</v>
      </c>
      <c r="E493" s="341">
        <v>1.5</v>
      </c>
      <c r="F493" s="334">
        <f>(E492*E493)*D493</f>
        <v>40.05</v>
      </c>
      <c r="G493" s="345"/>
      <c r="H493" s="345"/>
      <c r="I493" s="200"/>
      <c r="J493" s="321"/>
      <c r="K493" s="322"/>
      <c r="L493" s="354"/>
      <c r="M493" s="227"/>
      <c r="N493" s="215"/>
      <c r="O493" s="215"/>
      <c r="P493" s="228"/>
      <c r="Q493" s="228"/>
      <c r="R493" s="228"/>
      <c r="S493" s="228"/>
      <c r="T493" s="228"/>
      <c r="U493" s="228"/>
    </row>
    <row r="494" s="186" customFormat="1" ht="12.4" customHeight="1">
      <c r="A494" s="296"/>
      <c r="B494" s="318"/>
      <c r="C494" s="368"/>
      <c r="D494" s="302"/>
      <c r="E494" s="342"/>
      <c r="F494" s="337">
        <f>F493</f>
        <v>40.05</v>
      </c>
      <c r="G494" s="345"/>
      <c r="H494" s="345"/>
      <c r="I494" s="200"/>
      <c r="J494" s="321"/>
      <c r="K494" s="322"/>
      <c r="L494" s="354"/>
      <c r="M494" s="227"/>
      <c r="N494" s="215"/>
      <c r="O494" s="215"/>
      <c r="P494" s="228"/>
      <c r="Q494" s="228"/>
      <c r="R494" s="228"/>
      <c r="S494" s="228"/>
      <c r="T494" s="228"/>
      <c r="U494" s="228"/>
    </row>
    <row r="495" s="191" customFormat="1" ht="12.4" customHeight="1">
      <c r="A495" s="296"/>
      <c r="B495" s="318"/>
      <c r="C495" s="368"/>
      <c r="D495" s="302"/>
      <c r="E495" s="302"/>
      <c r="F495" s="319"/>
      <c r="G495" s="345"/>
      <c r="H495" s="345"/>
      <c r="I495" s="200"/>
      <c r="J495" s="321"/>
      <c r="K495" s="322"/>
      <c r="L495" s="354"/>
      <c r="M495" s="227"/>
      <c r="N495" s="215"/>
      <c r="O495" s="215"/>
      <c r="P495" s="228"/>
      <c r="Q495" s="228"/>
      <c r="R495" s="228"/>
      <c r="S495" s="228"/>
      <c r="T495" s="228"/>
      <c r="U495" s="228"/>
    </row>
    <row r="496" s="191" customFormat="1" ht="12.4" customHeight="1">
      <c r="A496" s="296"/>
      <c r="B496" s="318"/>
      <c r="C496" s="368"/>
      <c r="D496" s="302"/>
      <c r="E496" s="302">
        <v>17.9</v>
      </c>
      <c r="F496" s="319"/>
      <c r="G496" s="345"/>
      <c r="H496" s="345"/>
      <c r="I496" s="200"/>
      <c r="J496" s="321"/>
      <c r="K496" s="322"/>
      <c r="L496" s="354"/>
      <c r="M496" s="227"/>
      <c r="N496" s="215"/>
      <c r="O496" s="215"/>
      <c r="P496" s="228"/>
      <c r="Q496" s="228"/>
      <c r="R496" s="228"/>
      <c r="S496" s="228"/>
      <c r="T496" s="228"/>
      <c r="U496" s="228"/>
    </row>
    <row r="497" s="232" customFormat="1" ht="12.4" customHeight="1">
      <c r="A497" s="296"/>
      <c r="B497" s="318"/>
      <c r="C497" s="368"/>
      <c r="D497" s="302"/>
      <c r="E497" s="341">
        <v>1.5</v>
      </c>
      <c r="F497" s="334">
        <f>E496*E497</f>
        <v>26.85</v>
      </c>
      <c r="G497" s="345"/>
      <c r="H497" s="345"/>
      <c r="I497" s="200"/>
      <c r="J497" s="321"/>
      <c r="K497" s="322"/>
      <c r="L497" s="354"/>
      <c r="M497" s="227"/>
      <c r="N497" s="215"/>
      <c r="O497" s="215"/>
      <c r="P497" s="228"/>
      <c r="Q497" s="228"/>
      <c r="R497" s="228"/>
      <c r="S497" s="228"/>
      <c r="T497" s="228"/>
      <c r="U497" s="228"/>
    </row>
    <row r="498" s="186" customFormat="1" ht="12.4" customHeight="1">
      <c r="A498" s="296"/>
      <c r="B498" s="318"/>
      <c r="C498" s="368"/>
      <c r="D498" s="302"/>
      <c r="E498" s="342"/>
      <c r="F498" s="337">
        <f>F497</f>
        <v>26.85</v>
      </c>
      <c r="G498" s="345"/>
      <c r="H498" s="345"/>
      <c r="I498" s="200"/>
      <c r="J498" s="321"/>
      <c r="K498" s="322"/>
      <c r="L498" s="354"/>
      <c r="M498" s="227"/>
      <c r="N498" s="215"/>
      <c r="O498" s="215"/>
      <c r="P498" s="228"/>
      <c r="Q498" s="228"/>
      <c r="R498" s="228"/>
      <c r="S498" s="228"/>
      <c r="T498" s="228"/>
      <c r="U498" s="228"/>
    </row>
    <row r="499" s="191" customFormat="1" ht="12.4" customHeight="1">
      <c r="A499" s="296"/>
      <c r="B499" s="318"/>
      <c r="C499" s="368"/>
      <c r="D499" s="302"/>
      <c r="E499" s="302"/>
      <c r="F499" s="319"/>
      <c r="G499" s="345"/>
      <c r="H499" s="345"/>
      <c r="I499" s="200"/>
      <c r="J499" s="321"/>
      <c r="K499" s="322"/>
      <c r="L499" s="354"/>
      <c r="M499" s="227"/>
      <c r="N499" s="215"/>
      <c r="O499" s="215"/>
      <c r="P499" s="228"/>
      <c r="Q499" s="228"/>
      <c r="R499" s="228"/>
      <c r="S499" s="228"/>
      <c r="T499" s="228"/>
      <c r="U499" s="228"/>
    </row>
    <row r="500" s="191" customFormat="1" ht="12.4" customHeight="1">
      <c r="A500" s="296"/>
      <c r="B500" s="318"/>
      <c r="C500" s="368"/>
      <c r="D500" s="302"/>
      <c r="E500" s="302">
        <v>18.1</v>
      </c>
      <c r="F500" s="319"/>
      <c r="G500" s="345"/>
      <c r="H500" s="345"/>
      <c r="I500" s="200"/>
      <c r="J500" s="321"/>
      <c r="K500" s="322"/>
      <c r="L500" s="354"/>
      <c r="M500" s="227"/>
      <c r="N500" s="215"/>
      <c r="O500" s="215"/>
      <c r="P500" s="228"/>
      <c r="Q500" s="228"/>
      <c r="R500" s="228"/>
      <c r="S500" s="228"/>
      <c r="T500" s="228"/>
      <c r="U500" s="228"/>
    </row>
    <row r="501" s="232" customFormat="1" ht="12.4" customHeight="1">
      <c r="A501" s="296"/>
      <c r="B501" s="318"/>
      <c r="C501" s="368"/>
      <c r="D501" s="302"/>
      <c r="E501" s="341">
        <v>1.5</v>
      </c>
      <c r="F501" s="334">
        <f>E500*E501</f>
        <v>27.15</v>
      </c>
      <c r="G501" s="345"/>
      <c r="H501" s="345"/>
      <c r="I501" s="200"/>
      <c r="J501" s="321"/>
      <c r="K501" s="322"/>
      <c r="L501" s="354"/>
      <c r="M501" s="227"/>
      <c r="N501" s="215"/>
      <c r="O501" s="215"/>
      <c r="P501" s="228"/>
      <c r="Q501" s="228"/>
      <c r="R501" s="228"/>
      <c r="S501" s="228"/>
      <c r="T501" s="228"/>
      <c r="U501" s="228"/>
    </row>
    <row r="502" s="186" customFormat="1" ht="12.4" customHeight="1">
      <c r="A502" s="296"/>
      <c r="B502" s="318"/>
      <c r="C502" s="368"/>
      <c r="D502" s="302"/>
      <c r="E502" s="342"/>
      <c r="F502" s="337">
        <f>F501</f>
        <v>27.15</v>
      </c>
      <c r="G502" s="345"/>
      <c r="H502" s="345"/>
      <c r="I502" s="200"/>
      <c r="J502" s="321"/>
      <c r="K502" s="322"/>
      <c r="L502" s="354"/>
      <c r="M502" s="227"/>
      <c r="N502" s="215"/>
      <c r="O502" s="215"/>
      <c r="P502" s="228"/>
      <c r="Q502" s="228"/>
      <c r="R502" s="228"/>
      <c r="S502" s="228"/>
      <c r="T502" s="228"/>
      <c r="U502" s="228"/>
    </row>
    <row r="503" s="191" customFormat="1" ht="12.4" customHeight="1">
      <c r="A503" s="296"/>
      <c r="B503" s="318"/>
      <c r="C503" s="368"/>
      <c r="D503" s="302"/>
      <c r="E503" s="302"/>
      <c r="F503" s="319"/>
      <c r="G503" s="345"/>
      <c r="H503" s="345"/>
      <c r="I503" s="200"/>
      <c r="J503" s="321"/>
      <c r="K503" s="322"/>
      <c r="L503" s="354"/>
      <c r="M503" s="227"/>
      <c r="N503" s="215"/>
      <c r="O503" s="215"/>
      <c r="P503" s="228"/>
      <c r="Q503" s="228"/>
      <c r="R503" s="228"/>
      <c r="S503" s="228"/>
      <c r="T503" s="228"/>
      <c r="U503" s="228"/>
    </row>
    <row r="504" s="191" customFormat="1" ht="12.4" customHeight="1">
      <c r="A504" s="296"/>
      <c r="B504" s="318"/>
      <c r="C504" s="368"/>
      <c r="D504" s="302"/>
      <c r="E504" s="302">
        <v>28.5</v>
      </c>
      <c r="F504" s="319"/>
      <c r="G504" s="345"/>
      <c r="H504" s="345"/>
      <c r="I504" s="200"/>
      <c r="J504" s="321"/>
      <c r="K504" s="322"/>
      <c r="L504" s="354"/>
      <c r="M504" s="227"/>
      <c r="N504" s="215"/>
      <c r="O504" s="215"/>
      <c r="P504" s="228"/>
      <c r="Q504" s="228"/>
      <c r="R504" s="228"/>
      <c r="S504" s="228"/>
      <c r="T504" s="228"/>
      <c r="U504" s="228"/>
    </row>
    <row r="505" s="232" customFormat="1" ht="12.4" customHeight="1">
      <c r="A505" s="296"/>
      <c r="B505" s="318"/>
      <c r="C505" s="368"/>
      <c r="D505" s="302"/>
      <c r="E505" s="341">
        <v>1.5</v>
      </c>
      <c r="F505" s="334">
        <f>E504*E505</f>
        <v>42.75</v>
      </c>
      <c r="G505" s="345"/>
      <c r="H505" s="345"/>
      <c r="I505" s="200"/>
      <c r="J505" s="321"/>
      <c r="K505" s="322"/>
      <c r="L505" s="354"/>
      <c r="M505" s="227"/>
      <c r="N505" s="215"/>
      <c r="O505" s="215"/>
      <c r="P505" s="228"/>
      <c r="Q505" s="228"/>
      <c r="R505" s="228"/>
      <c r="S505" s="228"/>
      <c r="T505" s="228"/>
      <c r="U505" s="228"/>
    </row>
    <row r="506" s="186" customFormat="1" ht="12.4" customHeight="1">
      <c r="A506" s="296"/>
      <c r="B506" s="318"/>
      <c r="C506" s="368"/>
      <c r="D506" s="302"/>
      <c r="E506" s="342"/>
      <c r="F506" s="337">
        <f>F505</f>
        <v>42.75</v>
      </c>
      <c r="G506" s="345"/>
      <c r="H506" s="345"/>
      <c r="I506" s="200"/>
      <c r="J506" s="321"/>
      <c r="K506" s="322"/>
      <c r="L506" s="354"/>
      <c r="M506" s="227"/>
      <c r="N506" s="215"/>
      <c r="O506" s="215"/>
      <c r="P506" s="228"/>
      <c r="Q506" s="228"/>
      <c r="R506" s="228"/>
      <c r="S506" s="228"/>
      <c r="T506" s="228"/>
      <c r="U506" s="228"/>
    </row>
    <row r="507" s="191" customFormat="1" ht="12.4" customHeight="1">
      <c r="A507" s="296"/>
      <c r="B507" s="318"/>
      <c r="C507" s="368"/>
      <c r="D507" s="302"/>
      <c r="E507" s="302"/>
      <c r="F507" s="319"/>
      <c r="G507" s="345"/>
      <c r="H507" s="345"/>
      <c r="I507" s="200"/>
      <c r="J507" s="321"/>
      <c r="K507" s="322"/>
      <c r="L507" s="354"/>
      <c r="M507" s="227"/>
      <c r="N507" s="215"/>
      <c r="O507" s="215"/>
      <c r="P507" s="228"/>
      <c r="Q507" s="228"/>
      <c r="R507" s="228"/>
      <c r="S507" s="228"/>
      <c r="T507" s="228"/>
      <c r="U507" s="228"/>
    </row>
    <row r="508" s="232" customFormat="1" ht="12.4" customHeight="1">
      <c r="A508" s="296"/>
      <c r="B508" s="318"/>
      <c r="C508" s="368"/>
      <c r="D508" s="302"/>
      <c r="E508" s="302"/>
      <c r="F508" s="334"/>
      <c r="G508" s="345"/>
      <c r="H508" s="345"/>
      <c r="I508" s="200"/>
      <c r="J508" s="321"/>
      <c r="K508" s="322"/>
      <c r="L508" s="354"/>
      <c r="M508" s="227"/>
      <c r="N508" s="215"/>
      <c r="O508" s="215"/>
      <c r="P508" s="228"/>
      <c r="Q508" s="228"/>
      <c r="R508" s="228"/>
      <c r="S508" s="228"/>
      <c r="T508" s="228"/>
      <c r="U508" s="228"/>
    </row>
    <row r="509" s="186" customFormat="1" ht="12.4" customHeight="1">
      <c r="A509" s="296"/>
      <c r="B509" s="318"/>
      <c r="C509" t="s" s="373">
        <v>105</v>
      </c>
      <c r="D509" s="302"/>
      <c r="E509" s="302"/>
      <c r="F509" s="337">
        <f>F486+F482+F478+F474+F490+F494+F498+F502+F506</f>
        <v>1119.22</v>
      </c>
      <c r="G509" s="345"/>
      <c r="H509" s="345"/>
      <c r="I509" s="200"/>
      <c r="J509" s="321"/>
      <c r="K509" s="322"/>
      <c r="L509" s="354"/>
      <c r="M509" s="227"/>
      <c r="N509" s="215"/>
      <c r="O509" s="215"/>
      <c r="P509" s="228"/>
      <c r="Q509" s="228"/>
      <c r="R509" s="228"/>
      <c r="S509" s="228"/>
      <c r="T509" s="228"/>
      <c r="U509" s="228"/>
    </row>
    <row r="510" s="191" customFormat="1" ht="12.4" customHeight="1">
      <c r="A510" s="296"/>
      <c r="B510" s="318"/>
      <c r="C510" s="368"/>
      <c r="D510" s="302"/>
      <c r="E510" s="302"/>
      <c r="F510" s="319"/>
      <c r="G510" s="345"/>
      <c r="H510" s="345"/>
      <c r="I510" s="200"/>
      <c r="J510" s="321"/>
      <c r="K510" s="322"/>
      <c r="L510" s="354"/>
      <c r="M510" s="227"/>
      <c r="N510" s="215"/>
      <c r="O510" s="215"/>
      <c r="P510" s="228"/>
      <c r="Q510" s="228"/>
      <c r="R510" s="228"/>
      <c r="S510" s="228"/>
      <c r="T510" s="228"/>
      <c r="U510" s="228"/>
    </row>
    <row r="511" s="191" customFormat="1" ht="12.4" customHeight="1">
      <c r="A511" s="296"/>
      <c r="B511" s="318"/>
      <c r="C511" s="368"/>
      <c r="D511" s="302"/>
      <c r="E511" s="302"/>
      <c r="F511" s="319"/>
      <c r="G511" s="345"/>
      <c r="H511" s="345"/>
      <c r="I511" s="200"/>
      <c r="J511" s="321"/>
      <c r="K511" s="322"/>
      <c r="L511" s="354"/>
      <c r="M511" s="227"/>
      <c r="N511" s="215"/>
      <c r="O511" s="215"/>
      <c r="P511" s="228"/>
      <c r="Q511" s="228"/>
      <c r="R511" s="228"/>
      <c r="S511" s="228"/>
      <c r="T511" s="228"/>
      <c r="U511" s="228"/>
    </row>
    <row r="512" s="191" customFormat="1" ht="12.4" customHeight="1">
      <c r="A512" s="296"/>
      <c r="B512" s="318"/>
      <c r="C512" s="368"/>
      <c r="D512" s="302"/>
      <c r="E512" s="302"/>
      <c r="F512" s="319"/>
      <c r="G512" s="345"/>
      <c r="H512" s="345"/>
      <c r="I512" s="200"/>
      <c r="J512" s="321"/>
      <c r="K512" s="322"/>
      <c r="L512" s="354"/>
      <c r="M512" s="227"/>
      <c r="N512" s="215"/>
      <c r="O512" s="215"/>
      <c r="P512" s="228"/>
      <c r="Q512" s="228"/>
      <c r="R512" s="228"/>
      <c r="S512" s="228"/>
      <c r="T512" s="228"/>
      <c r="U512" s="228"/>
    </row>
    <row r="513" s="232" customFormat="1" ht="12.4" customHeight="1">
      <c r="A513" s="296"/>
      <c r="B513" s="318"/>
      <c r="C513" s="368"/>
      <c r="D513" s="302"/>
      <c r="E513" s="302"/>
      <c r="F513" s="334">
        <f>F509+F469</f>
        <v>2786.46</v>
      </c>
      <c r="G513" t="s" s="299">
        <v>106</v>
      </c>
      <c r="H513" s="345"/>
      <c r="I513" s="200">
        <f>'TPI and Location Factor '!D24</f>
        <v>76.398</v>
      </c>
      <c r="J513" s="321">
        <f>I513*F513</f>
        <v>212879.97108</v>
      </c>
      <c r="K513" s="322"/>
      <c r="L513" t="s" s="281">
        <v>140</v>
      </c>
      <c r="M513" s="227"/>
      <c r="N513" s="215"/>
      <c r="O513" s="215"/>
      <c r="P513" s="228"/>
      <c r="Q513" s="228"/>
      <c r="R513" s="228"/>
      <c r="S513" s="228"/>
      <c r="T513" s="228"/>
      <c r="U513" s="228"/>
    </row>
    <row r="514" s="186" customFormat="1" ht="12.4" customHeight="1">
      <c r="A514" s="296"/>
      <c r="B514" s="318"/>
      <c r="C514" s="368"/>
      <c r="D514" s="302"/>
      <c r="E514" s="302"/>
      <c r="F514" s="337"/>
      <c r="G514" s="345"/>
      <c r="H514" s="345"/>
      <c r="I514" s="200"/>
      <c r="J514" s="321"/>
      <c r="K514" s="322"/>
      <c r="L514" s="354"/>
      <c r="M514" s="227"/>
      <c r="N514" s="215"/>
      <c r="O514" s="215"/>
      <c r="P514" s="228"/>
      <c r="Q514" s="228"/>
      <c r="R514" s="228"/>
      <c r="S514" s="228"/>
      <c r="T514" s="228"/>
      <c r="U514" s="228"/>
    </row>
    <row r="515" s="191" customFormat="1" ht="12.4" customHeight="1">
      <c r="A515" s="296"/>
      <c r="B515" s="318"/>
      <c r="C515" s="368"/>
      <c r="D515" s="302"/>
      <c r="E515" s="302"/>
      <c r="F515" s="319"/>
      <c r="G515" s="345"/>
      <c r="H515" s="345"/>
      <c r="I515" s="200"/>
      <c r="J515" s="321"/>
      <c r="K515" s="322"/>
      <c r="L515" s="354"/>
      <c r="M515" s="227"/>
      <c r="N515" s="215"/>
      <c r="O515" s="215"/>
      <c r="P515" s="228"/>
      <c r="Q515" s="228"/>
      <c r="R515" s="228"/>
      <c r="S515" s="228"/>
      <c r="T515" s="228"/>
      <c r="U515" s="228"/>
    </row>
    <row r="516" s="191" customFormat="1" ht="12.4" customHeight="1">
      <c r="A516" s="296">
        <v>3.3</v>
      </c>
      <c r="B516" s="376"/>
      <c r="C516" t="s" s="261">
        <v>200</v>
      </c>
      <c r="D516" s="302"/>
      <c r="E516" s="302"/>
      <c r="F516" s="319"/>
      <c r="G516" s="345"/>
      <c r="H516" s="345"/>
      <c r="I516" s="200"/>
      <c r="J516" s="321"/>
      <c r="K516" s="322"/>
      <c r="L516" s="354"/>
      <c r="M516" s="227"/>
      <c r="N516" s="215"/>
      <c r="O516" s="215"/>
      <c r="P516" s="228"/>
      <c r="Q516" s="228"/>
      <c r="R516" s="228"/>
      <c r="S516" s="228"/>
      <c r="T516" s="228"/>
      <c r="U516" s="228"/>
    </row>
    <row r="517" s="191" customFormat="1" ht="40.5" customHeight="1">
      <c r="A517" s="296"/>
      <c r="B517" s="318"/>
      <c r="C517" t="s" s="328">
        <v>201</v>
      </c>
      <c r="D517" s="302"/>
      <c r="E517" s="355">
        <v>5.7</v>
      </c>
      <c r="F517" s="319"/>
      <c r="G517" s="345"/>
      <c r="H517" s="345"/>
      <c r="I517" s="200"/>
      <c r="J517" s="321"/>
      <c r="K517" s="322"/>
      <c r="L517" s="354"/>
      <c r="M517" s="227"/>
      <c r="N517" s="215"/>
      <c r="O517" s="215"/>
      <c r="P517" s="228"/>
      <c r="Q517" s="228"/>
      <c r="R517" s="228"/>
      <c r="S517" s="228"/>
      <c r="T517" s="228"/>
      <c r="U517" s="228"/>
    </row>
    <row r="518" s="232" customFormat="1" ht="12.4" customHeight="1">
      <c r="A518" s="296"/>
      <c r="B518" s="318"/>
      <c r="C518" s="368"/>
      <c r="D518" s="302">
        <v>4</v>
      </c>
      <c r="E518" s="341">
        <v>7.8</v>
      </c>
      <c r="F518" s="334">
        <f>E517*E518</f>
        <v>44.46</v>
      </c>
      <c r="G518" s="345"/>
      <c r="H518" s="345"/>
      <c r="I518" s="200"/>
      <c r="J518" s="321"/>
      <c r="K518" s="322"/>
      <c r="L518" s="354"/>
      <c r="M518" s="227"/>
      <c r="N518" s="215"/>
      <c r="O518" s="215"/>
      <c r="P518" s="228"/>
      <c r="Q518" s="228"/>
      <c r="R518" s="228"/>
      <c r="S518" s="228"/>
      <c r="T518" s="228"/>
      <c r="U518" s="228"/>
    </row>
    <row r="519" s="186" customFormat="1" ht="12.4" customHeight="1">
      <c r="A519" s="296"/>
      <c r="B519" s="318"/>
      <c r="C519" s="368"/>
      <c r="D519" s="302"/>
      <c r="E519" s="342"/>
      <c r="F519" s="337">
        <f>F518*D518</f>
        <v>177.84</v>
      </c>
      <c r="G519" s="345"/>
      <c r="H519" s="345"/>
      <c r="I519" s="200"/>
      <c r="J519" s="321"/>
      <c r="K519" s="322"/>
      <c r="L519" s="354"/>
      <c r="M519" s="227"/>
      <c r="N519" s="215"/>
      <c r="O519" s="215"/>
      <c r="P519" s="228"/>
      <c r="Q519" s="228"/>
      <c r="R519" s="228"/>
      <c r="S519" s="228"/>
      <c r="T519" s="228"/>
      <c r="U519" s="228"/>
    </row>
    <row r="520" s="191" customFormat="1" ht="12.4" customHeight="1">
      <c r="A520" s="296"/>
      <c r="B520" s="318"/>
      <c r="C520" s="368"/>
      <c r="D520" s="302"/>
      <c r="E520" s="302"/>
      <c r="F520" s="319"/>
      <c r="G520" s="345"/>
      <c r="H520" s="345"/>
      <c r="I520" s="200"/>
      <c r="J520" s="321"/>
      <c r="K520" s="322"/>
      <c r="L520" s="354"/>
      <c r="M520" s="227"/>
      <c r="N520" s="215"/>
      <c r="O520" s="215"/>
      <c r="P520" s="228"/>
      <c r="Q520" s="228"/>
      <c r="R520" s="228"/>
      <c r="S520" s="228"/>
      <c r="T520" s="228"/>
      <c r="U520" s="228"/>
    </row>
    <row r="521" s="191" customFormat="1" ht="12.4" customHeight="1">
      <c r="A521" s="296"/>
      <c r="B521" s="318"/>
      <c r="C521" s="368"/>
      <c r="D521" s="302"/>
      <c r="E521" s="302">
        <v>8.199999999999999</v>
      </c>
      <c r="F521" s="319"/>
      <c r="G521" s="345"/>
      <c r="H521" s="345"/>
      <c r="I521" s="200"/>
      <c r="J521" s="321"/>
      <c r="K521" s="322"/>
      <c r="L521" s="354"/>
      <c r="M521" s="227"/>
      <c r="N521" s="215"/>
      <c r="O521" s="215"/>
      <c r="P521" s="228"/>
      <c r="Q521" s="228"/>
      <c r="R521" s="228"/>
      <c r="S521" s="228"/>
      <c r="T521" s="228"/>
      <c r="U521" s="228"/>
    </row>
    <row r="522" s="232" customFormat="1" ht="12.4" customHeight="1">
      <c r="A522" s="296"/>
      <c r="B522" s="318"/>
      <c r="C522" s="368"/>
      <c r="D522" s="302">
        <v>11</v>
      </c>
      <c r="E522" s="341">
        <v>2.8</v>
      </c>
      <c r="F522" s="334">
        <f>(E521*E522)*D522</f>
        <v>252.56</v>
      </c>
      <c r="G522" s="345"/>
      <c r="H522" s="345"/>
      <c r="I522" s="200"/>
      <c r="J522" s="321"/>
      <c r="K522" s="322"/>
      <c r="L522" s="354"/>
      <c r="M522" s="227"/>
      <c r="N522" s="215"/>
      <c r="O522" s="215"/>
      <c r="P522" s="228"/>
      <c r="Q522" s="228"/>
      <c r="R522" s="228"/>
      <c r="S522" s="228"/>
      <c r="T522" s="228"/>
      <c r="U522" s="228"/>
    </row>
    <row r="523" s="186" customFormat="1" ht="12.4" customHeight="1">
      <c r="A523" s="296"/>
      <c r="B523" s="318"/>
      <c r="C523" s="368"/>
      <c r="D523" s="302"/>
      <c r="E523" s="342"/>
      <c r="F523" s="337">
        <f>F522</f>
        <v>252.56</v>
      </c>
      <c r="G523" s="345"/>
      <c r="H523" s="345"/>
      <c r="I523" s="200"/>
      <c r="J523" s="321"/>
      <c r="K523" s="322"/>
      <c r="L523" s="354"/>
      <c r="M523" s="227"/>
      <c r="N523" s="215"/>
      <c r="O523" s="215"/>
      <c r="P523" s="228"/>
      <c r="Q523" s="228"/>
      <c r="R523" s="228"/>
      <c r="S523" s="228"/>
      <c r="T523" s="228"/>
      <c r="U523" s="228"/>
    </row>
    <row r="524" s="191" customFormat="1" ht="12.4" customHeight="1">
      <c r="A524" s="296"/>
      <c r="B524" s="318"/>
      <c r="C524" s="368"/>
      <c r="D524" s="302"/>
      <c r="E524" s="302"/>
      <c r="F524" s="319"/>
      <c r="G524" s="345"/>
      <c r="H524" s="345"/>
      <c r="I524" s="200"/>
      <c r="J524" s="321"/>
      <c r="K524" s="322"/>
      <c r="L524" s="354"/>
      <c r="M524" s="227"/>
      <c r="N524" s="215"/>
      <c r="O524" s="215"/>
      <c r="P524" s="228"/>
      <c r="Q524" s="228"/>
      <c r="R524" s="228"/>
      <c r="S524" s="228"/>
      <c r="T524" s="228"/>
      <c r="U524" s="228"/>
    </row>
    <row r="525" s="191" customFormat="1" ht="12.4" customHeight="1">
      <c r="A525" s="296"/>
      <c r="B525" s="318"/>
      <c r="C525" s="368"/>
      <c r="D525" s="302"/>
      <c r="E525" s="302">
        <v>8.199999999999999</v>
      </c>
      <c r="F525" s="319"/>
      <c r="G525" s="345"/>
      <c r="H525" s="345"/>
      <c r="I525" s="200"/>
      <c r="J525" s="321"/>
      <c r="K525" s="322"/>
      <c r="L525" s="354"/>
      <c r="M525" s="227"/>
      <c r="N525" s="215"/>
      <c r="O525" s="215"/>
      <c r="P525" s="228"/>
      <c r="Q525" s="228"/>
      <c r="R525" s="228"/>
      <c r="S525" s="228"/>
      <c r="T525" s="228"/>
      <c r="U525" s="228"/>
    </row>
    <row r="526" s="232" customFormat="1" ht="12.4" customHeight="1">
      <c r="A526" s="296"/>
      <c r="B526" s="318"/>
      <c r="C526" s="368"/>
      <c r="D526" s="302">
        <v>7</v>
      </c>
      <c r="E526" s="341">
        <v>5.8</v>
      </c>
      <c r="F526" s="334">
        <f>(E525*E526)*D526</f>
        <v>332.92</v>
      </c>
      <c r="G526" s="345"/>
      <c r="H526" s="345"/>
      <c r="I526" s="200"/>
      <c r="J526" s="321"/>
      <c r="K526" s="322"/>
      <c r="L526" s="354"/>
      <c r="M526" s="227"/>
      <c r="N526" s="215"/>
      <c r="O526" s="215"/>
      <c r="P526" s="228"/>
      <c r="Q526" s="228"/>
      <c r="R526" s="228"/>
      <c r="S526" s="228"/>
      <c r="T526" s="228"/>
      <c r="U526" s="228"/>
    </row>
    <row r="527" s="186" customFormat="1" ht="12.4" customHeight="1">
      <c r="A527" s="296"/>
      <c r="B527" s="318"/>
      <c r="C527" s="368"/>
      <c r="D527" s="302"/>
      <c r="E527" s="342"/>
      <c r="F527" s="337">
        <f>F526</f>
        <v>332.92</v>
      </c>
      <c r="G527" s="345"/>
      <c r="H527" s="345"/>
      <c r="I527" s="200"/>
      <c r="J527" s="321"/>
      <c r="K527" s="322"/>
      <c r="L527" s="354"/>
      <c r="M527" s="227"/>
      <c r="N527" s="215"/>
      <c r="O527" s="215"/>
      <c r="P527" s="228"/>
      <c r="Q527" s="228"/>
      <c r="R527" s="228"/>
      <c r="S527" s="228"/>
      <c r="T527" s="228"/>
      <c r="U527" s="228"/>
    </row>
    <row r="528" s="191" customFormat="1" ht="12.4" customHeight="1">
      <c r="A528" s="296"/>
      <c r="B528" s="318"/>
      <c r="C528" s="368"/>
      <c r="D528" s="302"/>
      <c r="E528" s="302"/>
      <c r="F528" s="319"/>
      <c r="G528" s="345"/>
      <c r="H528" s="345"/>
      <c r="I528" s="200"/>
      <c r="J528" s="321"/>
      <c r="K528" s="322"/>
      <c r="L528" s="354"/>
      <c r="M528" s="227"/>
      <c r="N528" s="215"/>
      <c r="O528" s="215"/>
      <c r="P528" s="228"/>
      <c r="Q528" s="228"/>
      <c r="R528" s="228"/>
      <c r="S528" s="228"/>
      <c r="T528" s="228"/>
      <c r="U528" s="228"/>
    </row>
    <row r="529" s="191" customFormat="1" ht="12.4" customHeight="1">
      <c r="A529" s="296"/>
      <c r="B529" s="318"/>
      <c r="C529" s="368"/>
      <c r="D529" s="302"/>
      <c r="E529" s="302">
        <v>8.199999999999999</v>
      </c>
      <c r="F529" s="319"/>
      <c r="G529" s="345"/>
      <c r="H529" s="345"/>
      <c r="I529" s="200"/>
      <c r="J529" s="321"/>
      <c r="K529" s="322"/>
      <c r="L529" s="354"/>
      <c r="M529" s="227"/>
      <c r="N529" s="215"/>
      <c r="O529" s="215"/>
      <c r="P529" s="228"/>
      <c r="Q529" s="228"/>
      <c r="R529" s="228"/>
      <c r="S529" s="228"/>
      <c r="T529" s="228"/>
      <c r="U529" s="228"/>
    </row>
    <row r="530" s="232" customFormat="1" ht="12.4" customHeight="1">
      <c r="A530" s="296"/>
      <c r="B530" s="318"/>
      <c r="C530" s="368"/>
      <c r="D530" s="302">
        <v>3</v>
      </c>
      <c r="E530" s="341">
        <v>8.800000000000001</v>
      </c>
      <c r="F530" s="334">
        <f>(E529*E530)*D530</f>
        <v>216.48</v>
      </c>
      <c r="G530" s="345"/>
      <c r="H530" s="345"/>
      <c r="I530" s="200"/>
      <c r="J530" s="321"/>
      <c r="K530" s="322"/>
      <c r="L530" s="354"/>
      <c r="M530" s="227"/>
      <c r="N530" s="215"/>
      <c r="O530" s="215"/>
      <c r="P530" s="228"/>
      <c r="Q530" s="228"/>
      <c r="R530" s="228"/>
      <c r="S530" s="228"/>
      <c r="T530" s="228"/>
      <c r="U530" s="228"/>
    </row>
    <row r="531" s="186" customFormat="1" ht="12.4" customHeight="1">
      <c r="A531" s="296"/>
      <c r="B531" s="318"/>
      <c r="C531" s="368"/>
      <c r="D531" s="302"/>
      <c r="E531" s="342"/>
      <c r="F531" s="337">
        <f>F530</f>
        <v>216.48</v>
      </c>
      <c r="G531" s="345"/>
      <c r="H531" s="345"/>
      <c r="I531" s="200"/>
      <c r="J531" s="321"/>
      <c r="K531" s="322"/>
      <c r="L531" s="354"/>
      <c r="M531" s="227"/>
      <c r="N531" s="215"/>
      <c r="O531" s="215"/>
      <c r="P531" s="228"/>
      <c r="Q531" s="228"/>
      <c r="R531" s="228"/>
      <c r="S531" s="228"/>
      <c r="T531" s="228"/>
      <c r="U531" s="228"/>
    </row>
    <row r="532" s="191" customFormat="1" ht="12.4" customHeight="1">
      <c r="A532" s="296"/>
      <c r="B532" s="318"/>
      <c r="C532" s="368"/>
      <c r="D532" s="302"/>
      <c r="E532" s="302"/>
      <c r="F532" s="319"/>
      <c r="G532" s="345"/>
      <c r="H532" s="345"/>
      <c r="I532" s="200"/>
      <c r="J532" s="321"/>
      <c r="K532" s="322"/>
      <c r="L532" s="354"/>
      <c r="M532" s="227"/>
      <c r="N532" s="215"/>
      <c r="O532" s="215"/>
      <c r="P532" s="228"/>
      <c r="Q532" s="228"/>
      <c r="R532" s="228"/>
      <c r="S532" s="228"/>
      <c r="T532" s="228"/>
      <c r="U532" s="228"/>
    </row>
    <row r="533" s="191" customFormat="1" ht="12.4" customHeight="1">
      <c r="A533" s="296"/>
      <c r="B533" s="318"/>
      <c r="C533" s="368"/>
      <c r="D533" s="302"/>
      <c r="E533" s="302">
        <v>8.800000000000001</v>
      </c>
      <c r="F533" s="319"/>
      <c r="G533" s="345"/>
      <c r="H533" s="345"/>
      <c r="I533" s="200"/>
      <c r="J533" s="321"/>
      <c r="K533" s="322"/>
      <c r="L533" s="354"/>
      <c r="M533" s="227"/>
      <c r="N533" s="215"/>
      <c r="O533" s="215"/>
      <c r="P533" s="228"/>
      <c r="Q533" s="228"/>
      <c r="R533" s="228"/>
      <c r="S533" s="228"/>
      <c r="T533" s="228"/>
      <c r="U533" s="228"/>
    </row>
    <row r="534" s="232" customFormat="1" ht="12.4" customHeight="1">
      <c r="A534" s="296"/>
      <c r="B534" s="318"/>
      <c r="C534" s="368"/>
      <c r="D534" s="302">
        <v>1</v>
      </c>
      <c r="E534" s="341">
        <v>5.2</v>
      </c>
      <c r="F534" s="334">
        <f>(E533*E534)*D534</f>
        <v>45.76</v>
      </c>
      <c r="G534" s="345"/>
      <c r="H534" s="345"/>
      <c r="I534" s="200"/>
      <c r="J534" s="321"/>
      <c r="K534" s="322"/>
      <c r="L534" s="354"/>
      <c r="M534" s="227"/>
      <c r="N534" s="215"/>
      <c r="O534" s="215"/>
      <c r="P534" s="228"/>
      <c r="Q534" s="228"/>
      <c r="R534" s="228"/>
      <c r="S534" s="228"/>
      <c r="T534" s="228"/>
      <c r="U534" s="228"/>
    </row>
    <row r="535" s="186" customFormat="1" ht="12.4" customHeight="1">
      <c r="A535" s="296"/>
      <c r="B535" s="318"/>
      <c r="C535" s="368"/>
      <c r="D535" s="302"/>
      <c r="E535" s="342"/>
      <c r="F535" s="337">
        <f>F534</f>
        <v>45.76</v>
      </c>
      <c r="G535" s="345"/>
      <c r="H535" s="345"/>
      <c r="I535" s="200"/>
      <c r="J535" s="321"/>
      <c r="K535" s="322"/>
      <c r="L535" s="354"/>
      <c r="M535" s="227"/>
      <c r="N535" s="215"/>
      <c r="O535" s="215"/>
      <c r="P535" s="228"/>
      <c r="Q535" s="228"/>
      <c r="R535" s="228"/>
      <c r="S535" s="228"/>
      <c r="T535" s="228"/>
      <c r="U535" s="228"/>
    </row>
    <row r="536" s="191" customFormat="1" ht="12.4" customHeight="1">
      <c r="A536" s="296"/>
      <c r="B536" s="318"/>
      <c r="C536" s="368"/>
      <c r="D536" s="302"/>
      <c r="E536" s="302"/>
      <c r="F536" s="319"/>
      <c r="G536" s="345"/>
      <c r="H536" s="345"/>
      <c r="I536" s="200"/>
      <c r="J536" s="321"/>
      <c r="K536" s="322"/>
      <c r="L536" s="354"/>
      <c r="M536" s="227"/>
      <c r="N536" s="215"/>
      <c r="O536" s="215"/>
      <c r="P536" s="228"/>
      <c r="Q536" s="228"/>
      <c r="R536" s="228"/>
      <c r="S536" s="228"/>
      <c r="T536" s="228"/>
      <c r="U536" s="228"/>
    </row>
    <row r="537" s="232" customFormat="1" ht="12.4" customHeight="1">
      <c r="A537" s="296"/>
      <c r="B537" s="318"/>
      <c r="C537" s="368"/>
      <c r="D537" s="302"/>
      <c r="E537" s="302"/>
      <c r="F537" s="334"/>
      <c r="G537" s="345"/>
      <c r="H537" s="345"/>
      <c r="I537" s="200"/>
      <c r="J537" s="321"/>
      <c r="K537" s="322"/>
      <c r="L537" s="354"/>
      <c r="M537" s="227"/>
      <c r="N537" s="215"/>
      <c r="O537" s="215"/>
      <c r="P537" s="228"/>
      <c r="Q537" s="228"/>
      <c r="R537" s="228"/>
      <c r="S537" s="228"/>
      <c r="T537" s="228"/>
      <c r="U537" s="228"/>
    </row>
    <row r="538" s="186" customFormat="1" ht="12.4" customHeight="1">
      <c r="A538" s="296"/>
      <c r="B538" s="318"/>
      <c r="C538" s="368"/>
      <c r="D538" s="302"/>
      <c r="E538" s="302"/>
      <c r="F538" s="337">
        <f>F535+F531+F527+F523</f>
        <v>847.72</v>
      </c>
      <c r="G538" s="345"/>
      <c r="H538" s="345"/>
      <c r="I538" s="200"/>
      <c r="J538" s="321"/>
      <c r="K538" s="322"/>
      <c r="L538" s="354"/>
      <c r="M538" s="227"/>
      <c r="N538" s="215"/>
      <c r="O538" s="215"/>
      <c r="P538" s="228"/>
      <c r="Q538" s="228"/>
      <c r="R538" s="228"/>
      <c r="S538" s="228"/>
      <c r="T538" s="228"/>
      <c r="U538" s="228"/>
    </row>
    <row r="539" s="191" customFormat="1" ht="12.4" customHeight="1">
      <c r="A539" s="296"/>
      <c r="B539" s="318"/>
      <c r="C539" s="368"/>
      <c r="D539" s="302"/>
      <c r="E539" s="302"/>
      <c r="F539" s="319"/>
      <c r="G539" s="345"/>
      <c r="H539" s="345"/>
      <c r="I539" s="200"/>
      <c r="J539" s="321"/>
      <c r="K539" s="322"/>
      <c r="L539" s="354"/>
      <c r="M539" s="227"/>
      <c r="N539" s="215"/>
      <c r="O539" s="215"/>
      <c r="P539" s="228"/>
      <c r="Q539" s="228"/>
      <c r="R539" s="228"/>
      <c r="S539" s="228"/>
      <c r="T539" s="228"/>
      <c r="U539" s="228"/>
    </row>
    <row r="540" s="191" customFormat="1" ht="12.4" customHeight="1">
      <c r="A540" s="296"/>
      <c r="B540" s="318"/>
      <c r="C540" s="368"/>
      <c r="D540" s="302"/>
      <c r="E540" s="302"/>
      <c r="F540" s="319"/>
      <c r="G540" s="345"/>
      <c r="H540" s="345"/>
      <c r="I540" s="200"/>
      <c r="J540" s="321"/>
      <c r="K540" s="322"/>
      <c r="L540" s="354"/>
      <c r="M540" s="227"/>
      <c r="N540" s="215"/>
      <c r="O540" s="215"/>
      <c r="P540" s="228"/>
      <c r="Q540" s="228"/>
      <c r="R540" s="228"/>
      <c r="S540" s="228"/>
      <c r="T540" s="228"/>
      <c r="U540" s="228"/>
    </row>
    <row r="541" s="191" customFormat="1" ht="12.4" customHeight="1">
      <c r="A541" s="296"/>
      <c r="B541" s="318"/>
      <c r="C541" s="368"/>
      <c r="D541" s="302"/>
      <c r="E541" s="302"/>
      <c r="F541" s="319"/>
      <c r="G541" s="345"/>
      <c r="H541" s="345"/>
      <c r="I541" s="200"/>
      <c r="J541" s="321"/>
      <c r="K541" s="322"/>
      <c r="L541" s="354"/>
      <c r="M541" s="227"/>
      <c r="N541" s="215"/>
      <c r="O541" s="215"/>
      <c r="P541" s="228"/>
      <c r="Q541" s="228"/>
      <c r="R541" s="228"/>
      <c r="S541" s="228"/>
      <c r="T541" s="228"/>
      <c r="U541" s="228"/>
    </row>
    <row r="542" s="191" customFormat="1" ht="12.4" customHeight="1">
      <c r="A542" s="296"/>
      <c r="B542" s="318"/>
      <c r="C542" s="368"/>
      <c r="D542" s="302"/>
      <c r="E542" s="302">
        <v>2.8</v>
      </c>
      <c r="F542" s="319"/>
      <c r="G542" s="345"/>
      <c r="H542" s="345"/>
      <c r="I542" s="200"/>
      <c r="J542" s="321"/>
      <c r="K542" s="322"/>
      <c r="L542" s="354"/>
      <c r="M542" s="227"/>
      <c r="N542" s="215"/>
      <c r="O542" s="215"/>
      <c r="P542" s="228"/>
      <c r="Q542" s="228"/>
      <c r="R542" s="228"/>
      <c r="S542" s="228"/>
      <c r="T542" s="228"/>
      <c r="U542" s="228"/>
    </row>
    <row r="543" s="232" customFormat="1" ht="12.4" customHeight="1">
      <c r="A543" s="296"/>
      <c r="B543" s="318"/>
      <c r="C543" s="368"/>
      <c r="D543" s="302">
        <v>2</v>
      </c>
      <c r="E543" s="341">
        <v>8.1</v>
      </c>
      <c r="F543" s="334">
        <f>(E542*E543)*D543</f>
        <v>45.36</v>
      </c>
      <c r="G543" s="345"/>
      <c r="H543" s="345"/>
      <c r="I543" s="200"/>
      <c r="J543" s="321"/>
      <c r="K543" s="322"/>
      <c r="L543" s="354"/>
      <c r="M543" s="227"/>
      <c r="N543" s="215"/>
      <c r="O543" s="215"/>
      <c r="P543" s="228"/>
      <c r="Q543" s="228"/>
      <c r="R543" s="228"/>
      <c r="S543" s="228"/>
      <c r="T543" s="228"/>
      <c r="U543" s="228"/>
    </row>
    <row r="544" s="186" customFormat="1" ht="12.4" customHeight="1">
      <c r="A544" s="296"/>
      <c r="B544" s="318"/>
      <c r="C544" s="368"/>
      <c r="D544" s="302"/>
      <c r="E544" s="342"/>
      <c r="F544" s="337">
        <f>F543</f>
        <v>45.36</v>
      </c>
      <c r="G544" s="345"/>
      <c r="H544" s="345"/>
      <c r="I544" s="200"/>
      <c r="J544" s="321"/>
      <c r="K544" s="322"/>
      <c r="L544" s="354"/>
      <c r="M544" s="227"/>
      <c r="N544" s="215"/>
      <c r="O544" s="215"/>
      <c r="P544" s="228"/>
      <c r="Q544" s="228"/>
      <c r="R544" s="228"/>
      <c r="S544" s="228"/>
      <c r="T544" s="228"/>
      <c r="U544" s="228"/>
    </row>
    <row r="545" s="191" customFormat="1" ht="12.4" customHeight="1">
      <c r="A545" s="296"/>
      <c r="B545" s="318"/>
      <c r="C545" s="368"/>
      <c r="D545" s="302"/>
      <c r="E545" s="302"/>
      <c r="F545" s="319"/>
      <c r="G545" s="345"/>
      <c r="H545" s="345"/>
      <c r="I545" s="200"/>
      <c r="J545" s="321"/>
      <c r="K545" s="322"/>
      <c r="L545" s="354"/>
      <c r="M545" s="227"/>
      <c r="N545" s="215"/>
      <c r="O545" s="215"/>
      <c r="P545" s="228"/>
      <c r="Q545" s="228"/>
      <c r="R545" s="228"/>
      <c r="S545" s="228"/>
      <c r="T545" s="228"/>
      <c r="U545" s="228"/>
    </row>
    <row r="546" s="191" customFormat="1" ht="12.4" customHeight="1">
      <c r="A546" s="296"/>
      <c r="B546" s="318"/>
      <c r="C546" s="368"/>
      <c r="D546" s="302"/>
      <c r="E546" s="302">
        <v>5.8</v>
      </c>
      <c r="F546" s="319"/>
      <c r="G546" s="345"/>
      <c r="H546" s="345"/>
      <c r="I546" s="200"/>
      <c r="J546" s="321"/>
      <c r="K546" s="322"/>
      <c r="L546" s="354"/>
      <c r="M546" s="227"/>
      <c r="N546" s="215"/>
      <c r="O546" s="215"/>
      <c r="P546" s="228"/>
      <c r="Q546" s="228"/>
      <c r="R546" s="228"/>
      <c r="S546" s="228"/>
      <c r="T546" s="228"/>
      <c r="U546" s="228"/>
    </row>
    <row r="547" s="232" customFormat="1" ht="12.4" customHeight="1">
      <c r="A547" s="296"/>
      <c r="B547" s="318"/>
      <c r="C547" s="368"/>
      <c r="D547" s="302">
        <v>3</v>
      </c>
      <c r="E547" s="341">
        <v>8.1</v>
      </c>
      <c r="F547" s="334">
        <f>(E546*E547)*D547</f>
        <v>140.94</v>
      </c>
      <c r="G547" s="345"/>
      <c r="H547" s="345"/>
      <c r="I547" s="200"/>
      <c r="J547" s="321"/>
      <c r="K547" s="322"/>
      <c r="L547" s="354"/>
      <c r="M547" s="227"/>
      <c r="N547" s="215"/>
      <c r="O547" s="215"/>
      <c r="P547" s="228"/>
      <c r="Q547" s="228"/>
      <c r="R547" s="228"/>
      <c r="S547" s="228"/>
      <c r="T547" s="228"/>
      <c r="U547" s="228"/>
    </row>
    <row r="548" s="186" customFormat="1" ht="12.4" customHeight="1">
      <c r="A548" s="296"/>
      <c r="B548" s="318"/>
      <c r="C548" s="368"/>
      <c r="D548" s="302"/>
      <c r="E548" s="342"/>
      <c r="F548" s="337">
        <f>F547</f>
        <v>140.94</v>
      </c>
      <c r="G548" s="345"/>
      <c r="H548" s="345"/>
      <c r="I548" s="200"/>
      <c r="J548" s="321"/>
      <c r="K548" s="322"/>
      <c r="L548" s="354"/>
      <c r="M548" s="227"/>
      <c r="N548" s="215"/>
      <c r="O548" s="215"/>
      <c r="P548" s="228"/>
      <c r="Q548" s="228"/>
      <c r="R548" s="228"/>
      <c r="S548" s="228"/>
      <c r="T548" s="228"/>
      <c r="U548" s="228"/>
    </row>
    <row r="549" s="191" customFormat="1" ht="12.4" customHeight="1">
      <c r="A549" s="296"/>
      <c r="B549" s="318"/>
      <c r="C549" s="368"/>
      <c r="D549" s="302"/>
      <c r="E549" s="302"/>
      <c r="F549" s="319"/>
      <c r="G549" s="345"/>
      <c r="H549" s="345"/>
      <c r="I549" s="200"/>
      <c r="J549" s="321"/>
      <c r="K549" s="322"/>
      <c r="L549" s="354"/>
      <c r="M549" s="227"/>
      <c r="N549" s="215"/>
      <c r="O549" s="215"/>
      <c r="P549" s="228"/>
      <c r="Q549" s="228"/>
      <c r="R549" s="228"/>
      <c r="S549" s="228"/>
      <c r="T549" s="228"/>
      <c r="U549" s="228"/>
    </row>
    <row r="550" s="191" customFormat="1" ht="12.4" customHeight="1">
      <c r="A550" s="296"/>
      <c r="B550" s="318"/>
      <c r="C550" s="368"/>
      <c r="D550" s="302"/>
      <c r="E550" s="302">
        <v>8.800000000000001</v>
      </c>
      <c r="F550" s="319"/>
      <c r="G550" s="345"/>
      <c r="H550" s="345"/>
      <c r="I550" s="200"/>
      <c r="J550" s="321"/>
      <c r="K550" s="322"/>
      <c r="L550" s="354"/>
      <c r="M550" s="227"/>
      <c r="N550" s="215"/>
      <c r="O550" s="215"/>
      <c r="P550" s="228"/>
      <c r="Q550" s="228"/>
      <c r="R550" s="228"/>
      <c r="S550" s="228"/>
      <c r="T550" s="228"/>
      <c r="U550" s="228"/>
    </row>
    <row r="551" s="232" customFormat="1" ht="12.4" customHeight="1">
      <c r="A551" s="296"/>
      <c r="B551" s="318"/>
      <c r="C551" s="368"/>
      <c r="D551" s="302">
        <v>6</v>
      </c>
      <c r="E551" s="341">
        <v>8.1</v>
      </c>
      <c r="F551" s="334">
        <f>(E550*E551)*D551</f>
        <v>427.68</v>
      </c>
      <c r="G551" s="345"/>
      <c r="H551" s="345"/>
      <c r="I551" s="200"/>
      <c r="J551" s="321"/>
      <c r="K551" s="322"/>
      <c r="L551" s="354"/>
      <c r="M551" s="227"/>
      <c r="N551" s="215"/>
      <c r="O551" s="215"/>
      <c r="P551" s="228"/>
      <c r="Q551" s="228"/>
      <c r="R551" s="228"/>
      <c r="S551" s="228"/>
      <c r="T551" s="228"/>
      <c r="U551" s="228"/>
    </row>
    <row r="552" s="186" customFormat="1" ht="12.4" customHeight="1">
      <c r="A552" s="296"/>
      <c r="B552" s="318"/>
      <c r="C552" s="368"/>
      <c r="D552" s="302"/>
      <c r="E552" s="342"/>
      <c r="F552" s="337">
        <f>F551</f>
        <v>427.68</v>
      </c>
      <c r="G552" s="345"/>
      <c r="H552" s="345"/>
      <c r="I552" s="200"/>
      <c r="J552" s="321"/>
      <c r="K552" s="322"/>
      <c r="L552" s="354"/>
      <c r="M552" s="227"/>
      <c r="N552" s="215"/>
      <c r="O552" s="215"/>
      <c r="P552" s="228"/>
      <c r="Q552" s="228"/>
      <c r="R552" s="228"/>
      <c r="S552" s="228"/>
      <c r="T552" s="228"/>
      <c r="U552" s="228"/>
    </row>
    <row r="553" s="191" customFormat="1" ht="12.4" customHeight="1">
      <c r="A553" s="296"/>
      <c r="B553" s="318"/>
      <c r="C553" s="368"/>
      <c r="D553" s="302"/>
      <c r="E553" s="302"/>
      <c r="F553" s="319"/>
      <c r="G553" s="345"/>
      <c r="H553" s="345"/>
      <c r="I553" s="200"/>
      <c r="J553" s="321"/>
      <c r="K553" s="322"/>
      <c r="L553" s="354"/>
      <c r="M553" s="227"/>
      <c r="N553" s="215"/>
      <c r="O553" s="215"/>
      <c r="P553" s="228"/>
      <c r="Q553" s="228"/>
      <c r="R553" s="228"/>
      <c r="S553" s="228"/>
      <c r="T553" s="228"/>
      <c r="U553" s="228"/>
    </row>
    <row r="554" s="191" customFormat="1" ht="12.4" customHeight="1">
      <c r="A554" s="296"/>
      <c r="B554" s="318"/>
      <c r="C554" s="368"/>
      <c r="D554" s="302"/>
      <c r="E554" s="302">
        <v>8.800000000000001</v>
      </c>
      <c r="F554" s="319"/>
      <c r="G554" s="345"/>
      <c r="H554" s="345"/>
      <c r="I554" s="200"/>
      <c r="J554" s="321"/>
      <c r="K554" s="322"/>
      <c r="L554" s="354"/>
      <c r="M554" s="227"/>
      <c r="N554" s="215"/>
      <c r="O554" s="215"/>
      <c r="P554" s="228"/>
      <c r="Q554" s="228"/>
      <c r="R554" s="228"/>
      <c r="S554" s="228"/>
      <c r="T554" s="228"/>
      <c r="U554" s="228"/>
    </row>
    <row r="555" s="232" customFormat="1" ht="12.4" customHeight="1">
      <c r="A555" s="296"/>
      <c r="B555" s="318"/>
      <c r="C555" s="368"/>
      <c r="D555" s="302">
        <v>4</v>
      </c>
      <c r="E555" s="341">
        <v>9.699999999999999</v>
      </c>
      <c r="F555" s="334">
        <f>(E554*E555)*D555</f>
        <v>341.44</v>
      </c>
      <c r="G555" s="345"/>
      <c r="H555" s="345"/>
      <c r="I555" s="200"/>
      <c r="J555" s="321"/>
      <c r="K555" s="322"/>
      <c r="L555" s="354"/>
      <c r="M555" s="227"/>
      <c r="N555" s="215"/>
      <c r="O555" s="215"/>
      <c r="P555" s="228"/>
      <c r="Q555" s="228"/>
      <c r="R555" s="228"/>
      <c r="S555" s="228"/>
      <c r="T555" s="228"/>
      <c r="U555" s="228"/>
    </row>
    <row r="556" s="186" customFormat="1" ht="12.4" customHeight="1">
      <c r="A556" s="296"/>
      <c r="B556" s="318"/>
      <c r="C556" s="368"/>
      <c r="D556" s="302"/>
      <c r="E556" s="342"/>
      <c r="F556" s="337">
        <f>F555</f>
        <v>341.44</v>
      </c>
      <c r="G556" s="345"/>
      <c r="H556" s="345"/>
      <c r="I556" s="200"/>
      <c r="J556" s="321"/>
      <c r="K556" s="322"/>
      <c r="L556" s="354"/>
      <c r="M556" s="227"/>
      <c r="N556" s="215"/>
      <c r="O556" s="215"/>
      <c r="P556" s="228"/>
      <c r="Q556" s="228"/>
      <c r="R556" s="228"/>
      <c r="S556" s="228"/>
      <c r="T556" s="228"/>
      <c r="U556" s="228"/>
    </row>
    <row r="557" s="191" customFormat="1" ht="12.4" customHeight="1">
      <c r="A557" s="296"/>
      <c r="B557" s="318"/>
      <c r="C557" s="368"/>
      <c r="D557" s="302"/>
      <c r="E557" s="302"/>
      <c r="F557" s="319"/>
      <c r="G557" s="345"/>
      <c r="H557" s="345"/>
      <c r="I557" s="200"/>
      <c r="J557" s="321"/>
      <c r="K557" s="322"/>
      <c r="L557" s="354"/>
      <c r="M557" s="227"/>
      <c r="N557" s="215"/>
      <c r="O557" s="215"/>
      <c r="P557" s="228"/>
      <c r="Q557" s="228"/>
      <c r="R557" s="228"/>
      <c r="S557" s="228"/>
      <c r="T557" s="228"/>
      <c r="U557" s="228"/>
    </row>
    <row r="558" s="191" customFormat="1" ht="12.4" customHeight="1">
      <c r="A558" s="296"/>
      <c r="B558" s="318"/>
      <c r="C558" s="368"/>
      <c r="D558" s="302"/>
      <c r="E558" s="302">
        <v>6</v>
      </c>
      <c r="F558" s="319"/>
      <c r="G558" s="345"/>
      <c r="H558" s="345"/>
      <c r="I558" s="200"/>
      <c r="J558" s="321"/>
      <c r="K558" s="322"/>
      <c r="L558" s="354"/>
      <c r="M558" s="227"/>
      <c r="N558" s="215"/>
      <c r="O558" s="215"/>
      <c r="P558" s="228"/>
      <c r="Q558" s="228"/>
      <c r="R558" s="228"/>
      <c r="S558" s="228"/>
      <c r="T558" s="228"/>
      <c r="U558" s="228"/>
    </row>
    <row r="559" s="232" customFormat="1" ht="12.4" customHeight="1">
      <c r="A559" s="296"/>
      <c r="B559" s="318"/>
      <c r="C559" s="368"/>
      <c r="D559" s="302">
        <v>3</v>
      </c>
      <c r="E559" s="341">
        <v>1.5</v>
      </c>
      <c r="F559" s="334">
        <f>(E558*E559)*D559</f>
        <v>27</v>
      </c>
      <c r="G559" s="345"/>
      <c r="H559" s="345"/>
      <c r="I559" s="200"/>
      <c r="J559" s="321"/>
      <c r="K559" s="322"/>
      <c r="L559" s="354"/>
      <c r="M559" s="227"/>
      <c r="N559" s="215"/>
      <c r="O559" s="215"/>
      <c r="P559" s="228"/>
      <c r="Q559" s="228"/>
      <c r="R559" s="228"/>
      <c r="S559" s="228"/>
      <c r="T559" s="228"/>
      <c r="U559" s="228"/>
    </row>
    <row r="560" s="186" customFormat="1" ht="12.4" customHeight="1">
      <c r="A560" s="296"/>
      <c r="B560" s="318"/>
      <c r="C560" s="368"/>
      <c r="D560" s="302"/>
      <c r="E560" s="342"/>
      <c r="F560" s="337">
        <f>F559</f>
        <v>27</v>
      </c>
      <c r="G560" s="345"/>
      <c r="H560" s="345"/>
      <c r="I560" s="200"/>
      <c r="J560" s="321"/>
      <c r="K560" s="322"/>
      <c r="L560" s="354"/>
      <c r="M560" s="227"/>
      <c r="N560" s="215"/>
      <c r="O560" s="215"/>
      <c r="P560" s="228"/>
      <c r="Q560" s="228"/>
      <c r="R560" s="228"/>
      <c r="S560" s="228"/>
      <c r="T560" s="228"/>
      <c r="U560" s="228"/>
    </row>
    <row r="561" s="191" customFormat="1" ht="12.4" customHeight="1">
      <c r="A561" s="296"/>
      <c r="B561" s="318"/>
      <c r="C561" s="368"/>
      <c r="D561" s="302"/>
      <c r="E561" s="302"/>
      <c r="F561" s="319"/>
      <c r="G561" s="345"/>
      <c r="H561" s="345"/>
      <c r="I561" s="200"/>
      <c r="J561" s="321"/>
      <c r="K561" s="322"/>
      <c r="L561" s="354"/>
      <c r="M561" s="227"/>
      <c r="N561" s="215"/>
      <c r="O561" s="215"/>
      <c r="P561" s="228"/>
      <c r="Q561" s="228"/>
      <c r="R561" s="228"/>
      <c r="S561" s="228"/>
      <c r="T561" s="228"/>
      <c r="U561" s="228"/>
    </row>
    <row r="562" s="191" customFormat="1" ht="12.4" customHeight="1">
      <c r="A562" s="296"/>
      <c r="B562" s="318"/>
      <c r="C562" s="368"/>
      <c r="D562" s="302"/>
      <c r="E562" s="302">
        <v>8.9</v>
      </c>
      <c r="F562" s="319"/>
      <c r="G562" s="345"/>
      <c r="H562" s="345"/>
      <c r="I562" s="200"/>
      <c r="J562" s="321"/>
      <c r="K562" s="322"/>
      <c r="L562" s="354"/>
      <c r="M562" s="227"/>
      <c r="N562" s="215"/>
      <c r="O562" s="215"/>
      <c r="P562" s="228"/>
      <c r="Q562" s="228"/>
      <c r="R562" s="228"/>
      <c r="S562" s="228"/>
      <c r="T562" s="228"/>
      <c r="U562" s="228"/>
    </row>
    <row r="563" s="232" customFormat="1" ht="12.4" customHeight="1">
      <c r="A563" s="296"/>
      <c r="B563" s="318"/>
      <c r="C563" s="368"/>
      <c r="D563" s="302">
        <v>3</v>
      </c>
      <c r="E563" s="341">
        <v>1.5</v>
      </c>
      <c r="F563" s="334">
        <f>(E562*E563)*D563</f>
        <v>40.05</v>
      </c>
      <c r="G563" s="345"/>
      <c r="H563" s="345"/>
      <c r="I563" s="200"/>
      <c r="J563" s="321"/>
      <c r="K563" s="322"/>
      <c r="L563" s="354"/>
      <c r="M563" s="227"/>
      <c r="N563" s="215"/>
      <c r="O563" s="215"/>
      <c r="P563" s="228"/>
      <c r="Q563" s="228"/>
      <c r="R563" s="228"/>
      <c r="S563" s="228"/>
      <c r="T563" s="228"/>
      <c r="U563" s="228"/>
    </row>
    <row r="564" s="186" customFormat="1" ht="12.4" customHeight="1">
      <c r="A564" s="296"/>
      <c r="B564" s="318"/>
      <c r="C564" s="368"/>
      <c r="D564" s="302"/>
      <c r="E564" s="342"/>
      <c r="F564" s="337">
        <f>F563</f>
        <v>40.05</v>
      </c>
      <c r="G564" s="345"/>
      <c r="H564" s="345"/>
      <c r="I564" s="200"/>
      <c r="J564" s="321"/>
      <c r="K564" s="322"/>
      <c r="L564" s="354"/>
      <c r="M564" s="227"/>
      <c r="N564" s="215"/>
      <c r="O564" s="215"/>
      <c r="P564" s="228"/>
      <c r="Q564" s="228"/>
      <c r="R564" s="228"/>
      <c r="S564" s="228"/>
      <c r="T564" s="228"/>
      <c r="U564" s="228"/>
    </row>
    <row r="565" s="191" customFormat="1" ht="12.4" customHeight="1">
      <c r="A565" s="296"/>
      <c r="B565" s="318"/>
      <c r="C565" s="368"/>
      <c r="D565" s="302"/>
      <c r="E565" s="302"/>
      <c r="F565" s="319"/>
      <c r="G565" s="345"/>
      <c r="H565" s="345"/>
      <c r="I565" s="200"/>
      <c r="J565" s="321"/>
      <c r="K565" s="322"/>
      <c r="L565" s="354"/>
      <c r="M565" s="227"/>
      <c r="N565" s="215"/>
      <c r="O565" s="215"/>
      <c r="P565" s="228"/>
      <c r="Q565" s="228"/>
      <c r="R565" s="228"/>
      <c r="S565" s="228"/>
      <c r="T565" s="228"/>
      <c r="U565" s="228"/>
    </row>
    <row r="566" s="191" customFormat="1" ht="12.4" customHeight="1">
      <c r="A566" s="296"/>
      <c r="B566" s="318"/>
      <c r="C566" s="368"/>
      <c r="D566" s="302"/>
      <c r="E566" s="302">
        <v>17.9</v>
      </c>
      <c r="F566" s="319"/>
      <c r="G566" s="345"/>
      <c r="H566" s="345"/>
      <c r="I566" s="200"/>
      <c r="J566" s="321"/>
      <c r="K566" s="322"/>
      <c r="L566" s="354"/>
      <c r="M566" s="227"/>
      <c r="N566" s="215"/>
      <c r="O566" s="215"/>
      <c r="P566" s="228"/>
      <c r="Q566" s="228"/>
      <c r="R566" s="228"/>
      <c r="S566" s="228"/>
      <c r="T566" s="228"/>
      <c r="U566" s="228"/>
    </row>
    <row r="567" s="232" customFormat="1" ht="12.4" customHeight="1">
      <c r="A567" s="296"/>
      <c r="B567" s="318"/>
      <c r="C567" s="368"/>
      <c r="D567" s="302"/>
      <c r="E567" s="341">
        <v>1.5</v>
      </c>
      <c r="F567" s="334">
        <f>E566*E567</f>
        <v>26.85</v>
      </c>
      <c r="G567" s="345"/>
      <c r="H567" s="345"/>
      <c r="I567" s="200"/>
      <c r="J567" s="321"/>
      <c r="K567" s="322"/>
      <c r="L567" s="354"/>
      <c r="M567" s="227"/>
      <c r="N567" s="215"/>
      <c r="O567" s="215"/>
      <c r="P567" s="228"/>
      <c r="Q567" s="228"/>
      <c r="R567" s="228"/>
      <c r="S567" s="228"/>
      <c r="T567" s="228"/>
      <c r="U567" s="228"/>
    </row>
    <row r="568" s="186" customFormat="1" ht="12.4" customHeight="1">
      <c r="A568" s="296"/>
      <c r="B568" s="318"/>
      <c r="C568" s="368"/>
      <c r="D568" s="302"/>
      <c r="E568" s="342"/>
      <c r="F568" s="337">
        <f>F567</f>
        <v>26.85</v>
      </c>
      <c r="G568" s="345"/>
      <c r="H568" s="345"/>
      <c r="I568" s="200"/>
      <c r="J568" s="321"/>
      <c r="K568" s="322"/>
      <c r="L568" s="354"/>
      <c r="M568" s="227"/>
      <c r="N568" s="215"/>
      <c r="O568" s="215"/>
      <c r="P568" s="228"/>
      <c r="Q568" s="228"/>
      <c r="R568" s="228"/>
      <c r="S568" s="228"/>
      <c r="T568" s="228"/>
      <c r="U568" s="228"/>
    </row>
    <row r="569" s="191" customFormat="1" ht="12.4" customHeight="1">
      <c r="A569" s="296"/>
      <c r="B569" s="318"/>
      <c r="C569" s="368"/>
      <c r="D569" s="302"/>
      <c r="E569" s="302"/>
      <c r="F569" s="319"/>
      <c r="G569" s="345"/>
      <c r="H569" s="345"/>
      <c r="I569" s="200"/>
      <c r="J569" s="321"/>
      <c r="K569" s="322"/>
      <c r="L569" s="354"/>
      <c r="M569" s="227"/>
      <c r="N569" s="215"/>
      <c r="O569" s="215"/>
      <c r="P569" s="228"/>
      <c r="Q569" s="228"/>
      <c r="R569" s="228"/>
      <c r="S569" s="228"/>
      <c r="T569" s="228"/>
      <c r="U569" s="228"/>
    </row>
    <row r="570" s="191" customFormat="1" ht="12.4" customHeight="1">
      <c r="A570" s="296"/>
      <c r="B570" s="318"/>
      <c r="C570" s="368"/>
      <c r="D570" s="302"/>
      <c r="E570" s="302">
        <v>18.1</v>
      </c>
      <c r="F570" s="319"/>
      <c r="G570" s="345"/>
      <c r="H570" s="345"/>
      <c r="I570" s="200"/>
      <c r="J570" s="321"/>
      <c r="K570" s="322"/>
      <c r="L570" s="354"/>
      <c r="M570" s="227"/>
      <c r="N570" s="215"/>
      <c r="O570" s="215"/>
      <c r="P570" s="228"/>
      <c r="Q570" s="228"/>
      <c r="R570" s="228"/>
      <c r="S570" s="228"/>
      <c r="T570" s="228"/>
      <c r="U570" s="228"/>
    </row>
    <row r="571" s="232" customFormat="1" ht="12.4" customHeight="1">
      <c r="A571" s="296"/>
      <c r="B571" s="318"/>
      <c r="C571" s="368"/>
      <c r="D571" s="302"/>
      <c r="E571" s="341">
        <v>1.5</v>
      </c>
      <c r="F571" s="334">
        <f>E570*E571</f>
        <v>27.15</v>
      </c>
      <c r="G571" s="345"/>
      <c r="H571" s="345"/>
      <c r="I571" s="200"/>
      <c r="J571" s="321"/>
      <c r="K571" s="322"/>
      <c r="L571" s="354"/>
      <c r="M571" s="227"/>
      <c r="N571" s="215"/>
      <c r="O571" s="215"/>
      <c r="P571" s="228"/>
      <c r="Q571" s="228"/>
      <c r="R571" s="228"/>
      <c r="S571" s="228"/>
      <c r="T571" s="228"/>
      <c r="U571" s="228"/>
    </row>
    <row r="572" s="186" customFormat="1" ht="12.4" customHeight="1">
      <c r="A572" s="296"/>
      <c r="B572" s="318"/>
      <c r="C572" s="368"/>
      <c r="D572" s="302"/>
      <c r="E572" s="342"/>
      <c r="F572" s="337">
        <f>F571</f>
        <v>27.15</v>
      </c>
      <c r="G572" s="345"/>
      <c r="H572" s="345"/>
      <c r="I572" s="200"/>
      <c r="J572" s="321"/>
      <c r="K572" s="322"/>
      <c r="L572" s="354"/>
      <c r="M572" s="227"/>
      <c r="N572" s="215"/>
      <c r="O572" s="215"/>
      <c r="P572" s="228"/>
      <c r="Q572" s="228"/>
      <c r="R572" s="228"/>
      <c r="S572" s="228"/>
      <c r="T572" s="228"/>
      <c r="U572" s="228"/>
    </row>
    <row r="573" s="191" customFormat="1" ht="12.4" customHeight="1">
      <c r="A573" s="296"/>
      <c r="B573" s="318"/>
      <c r="C573" s="368"/>
      <c r="D573" s="302"/>
      <c r="E573" s="302"/>
      <c r="F573" s="319"/>
      <c r="G573" s="345"/>
      <c r="H573" s="345"/>
      <c r="I573" s="200"/>
      <c r="J573" s="321"/>
      <c r="K573" s="322"/>
      <c r="L573" s="354"/>
      <c r="M573" s="227"/>
      <c r="N573" s="215"/>
      <c r="O573" s="215"/>
      <c r="P573" s="228"/>
      <c r="Q573" s="228"/>
      <c r="R573" s="228"/>
      <c r="S573" s="228"/>
      <c r="T573" s="228"/>
      <c r="U573" s="228"/>
    </row>
    <row r="574" s="191" customFormat="1" ht="12.4" customHeight="1">
      <c r="A574" s="296"/>
      <c r="B574" s="318"/>
      <c r="C574" s="368"/>
      <c r="D574" s="302"/>
      <c r="E574" s="302">
        <v>28.5</v>
      </c>
      <c r="F574" s="319"/>
      <c r="G574" s="345"/>
      <c r="H574" s="345"/>
      <c r="I574" s="200"/>
      <c r="J574" s="321"/>
      <c r="K574" s="322"/>
      <c r="L574" s="354"/>
      <c r="M574" s="227"/>
      <c r="N574" s="215"/>
      <c r="O574" s="215"/>
      <c r="P574" s="228"/>
      <c r="Q574" s="228"/>
      <c r="R574" s="228"/>
      <c r="S574" s="228"/>
      <c r="T574" s="228"/>
      <c r="U574" s="228"/>
    </row>
    <row r="575" s="232" customFormat="1" ht="12.4" customHeight="1">
      <c r="A575" s="296"/>
      <c r="B575" s="318"/>
      <c r="C575" s="368"/>
      <c r="D575" s="302"/>
      <c r="E575" s="341">
        <v>1.5</v>
      </c>
      <c r="F575" s="334">
        <f>E574*E575</f>
        <v>42.75</v>
      </c>
      <c r="G575" s="345"/>
      <c r="H575" s="345"/>
      <c r="I575" s="200"/>
      <c r="J575" s="321"/>
      <c r="K575" s="322"/>
      <c r="L575" s="354"/>
      <c r="M575" s="227"/>
      <c r="N575" s="215"/>
      <c r="O575" s="215"/>
      <c r="P575" s="228"/>
      <c r="Q575" s="228"/>
      <c r="R575" s="228"/>
      <c r="S575" s="228"/>
      <c r="T575" s="228"/>
      <c r="U575" s="228"/>
    </row>
    <row r="576" s="186" customFormat="1" ht="12.4" customHeight="1">
      <c r="A576" s="296"/>
      <c r="B576" s="318"/>
      <c r="C576" s="368"/>
      <c r="D576" s="302"/>
      <c r="E576" s="342"/>
      <c r="F576" s="337">
        <f>F575</f>
        <v>42.75</v>
      </c>
      <c r="G576" s="345"/>
      <c r="H576" s="345"/>
      <c r="I576" s="200"/>
      <c r="J576" s="321"/>
      <c r="K576" s="322"/>
      <c r="L576" s="354"/>
      <c r="M576" s="227"/>
      <c r="N576" s="215"/>
      <c r="O576" s="215"/>
      <c r="P576" s="228"/>
      <c r="Q576" s="228"/>
      <c r="R576" s="228"/>
      <c r="S576" s="228"/>
      <c r="T576" s="228"/>
      <c r="U576" s="228"/>
    </row>
    <row r="577" s="191" customFormat="1" ht="12.4" customHeight="1">
      <c r="A577" s="296"/>
      <c r="B577" s="318"/>
      <c r="C577" s="368"/>
      <c r="D577" s="302"/>
      <c r="E577" s="302"/>
      <c r="F577" s="319"/>
      <c r="G577" s="345"/>
      <c r="H577" s="345"/>
      <c r="I577" s="200"/>
      <c r="J577" s="321"/>
      <c r="K577" s="322"/>
      <c r="L577" s="354"/>
      <c r="M577" s="227"/>
      <c r="N577" s="215"/>
      <c r="O577" s="215"/>
      <c r="P577" s="228"/>
      <c r="Q577" s="228"/>
      <c r="R577" s="228"/>
      <c r="S577" s="228"/>
      <c r="T577" s="228"/>
      <c r="U577" s="228"/>
    </row>
    <row r="578" s="191" customFormat="1" ht="12.4" customHeight="1">
      <c r="A578" s="296"/>
      <c r="B578" s="318"/>
      <c r="C578" s="368"/>
      <c r="D578" s="302"/>
      <c r="E578" s="302"/>
      <c r="F578" s="319"/>
      <c r="G578" s="345"/>
      <c r="H578" s="345"/>
      <c r="I578" s="200"/>
      <c r="J578" s="321"/>
      <c r="K578" s="322"/>
      <c r="L578" s="354"/>
      <c r="M578" s="227"/>
      <c r="N578" s="215"/>
      <c r="O578" s="215"/>
      <c r="P578" s="228"/>
      <c r="Q578" s="228"/>
      <c r="R578" s="228"/>
      <c r="S578" s="228"/>
      <c r="T578" s="228"/>
      <c r="U578" s="228"/>
    </row>
    <row r="579" s="191" customFormat="1" ht="12.4" customHeight="1">
      <c r="A579" s="296"/>
      <c r="B579" s="318"/>
      <c r="C579" s="368"/>
      <c r="D579" s="302"/>
      <c r="E579" s="302"/>
      <c r="F579" s="319"/>
      <c r="G579" s="345"/>
      <c r="H579" s="345"/>
      <c r="I579" s="200"/>
      <c r="J579" s="321"/>
      <c r="K579" s="322"/>
      <c r="L579" s="354"/>
      <c r="M579" s="227"/>
      <c r="N579" s="215"/>
      <c r="O579" s="215"/>
      <c r="P579" s="228"/>
      <c r="Q579" s="228"/>
      <c r="R579" s="228"/>
      <c r="S579" s="228"/>
      <c r="T579" s="228"/>
      <c r="U579" s="228"/>
    </row>
    <row r="580" s="191" customFormat="1" ht="12.4" customHeight="1">
      <c r="A580" s="296"/>
      <c r="B580" s="318"/>
      <c r="C580" s="368"/>
      <c r="D580" s="302"/>
      <c r="E580" s="302"/>
      <c r="F580" s="319"/>
      <c r="G580" s="345"/>
      <c r="H580" s="345"/>
      <c r="I580" s="200"/>
      <c r="J580" s="321"/>
      <c r="K580" s="322"/>
      <c r="L580" s="354"/>
      <c r="M580" s="227"/>
      <c r="N580" s="215"/>
      <c r="O580" s="215"/>
      <c r="P580" s="228"/>
      <c r="Q580" s="228"/>
      <c r="R580" s="228"/>
      <c r="S580" s="228"/>
      <c r="T580" s="228"/>
      <c r="U580" s="228"/>
    </row>
    <row r="581" s="191" customFormat="1" ht="12.4" customHeight="1">
      <c r="A581" s="296"/>
      <c r="B581" s="318"/>
      <c r="C581" s="368"/>
      <c r="D581" s="302"/>
      <c r="E581" s="302"/>
      <c r="F581" s="319"/>
      <c r="G581" s="345"/>
      <c r="H581" s="345"/>
      <c r="I581" s="200"/>
      <c r="J581" s="321"/>
      <c r="K581" s="322"/>
      <c r="L581" s="354"/>
      <c r="M581" s="227"/>
      <c r="N581" s="215"/>
      <c r="O581" s="215"/>
      <c r="P581" s="228"/>
      <c r="Q581" s="228"/>
      <c r="R581" s="228"/>
      <c r="S581" s="228"/>
      <c r="T581" s="228"/>
      <c r="U581" s="228"/>
    </row>
    <row r="582" s="191" customFormat="1" ht="12.4" customHeight="1">
      <c r="A582" s="296"/>
      <c r="B582" s="318"/>
      <c r="C582" s="368"/>
      <c r="D582" s="302"/>
      <c r="E582" s="302"/>
      <c r="F582" s="319"/>
      <c r="G582" s="345"/>
      <c r="H582" s="345"/>
      <c r="I582" s="200"/>
      <c r="J582" s="321"/>
      <c r="K582" s="322"/>
      <c r="L582" s="354"/>
      <c r="M582" s="227"/>
      <c r="N582" s="215"/>
      <c r="O582" s="215"/>
      <c r="P582" s="228"/>
      <c r="Q582" s="228"/>
      <c r="R582" s="228"/>
      <c r="S582" s="228"/>
      <c r="T582" s="228"/>
      <c r="U582" s="228"/>
    </row>
    <row r="583" s="191" customFormat="1" ht="12.4" customHeight="1">
      <c r="A583" s="296"/>
      <c r="B583" s="318"/>
      <c r="C583" s="368"/>
      <c r="D583" s="302"/>
      <c r="E583" s="302"/>
      <c r="F583" s="319">
        <f>F576+F572+F568+F564+F560+F556+F552+F547+F544+F538+F519</f>
        <v>2144.78</v>
      </c>
      <c r="G583" t="s" s="299">
        <v>106</v>
      </c>
      <c r="H583" s="345"/>
      <c r="I583" s="200">
        <f>'TPI and Location Factor '!D25</f>
        <v>28.3764</v>
      </c>
      <c r="J583" s="321">
        <f>I583*F583</f>
        <v>60861.135192</v>
      </c>
      <c r="K583" s="322"/>
      <c r="L583" t="s" s="281">
        <v>140</v>
      </c>
      <c r="M583" s="227"/>
      <c r="N583" s="215"/>
      <c r="O583" s="215"/>
      <c r="P583" s="228"/>
      <c r="Q583" s="228"/>
      <c r="R583" s="228"/>
      <c r="S583" s="228"/>
      <c r="T583" s="228"/>
      <c r="U583" s="228"/>
    </row>
    <row r="584" s="191" customFormat="1" ht="12.4" customHeight="1">
      <c r="A584" s="339"/>
      <c r="B584" s="376"/>
      <c r="C584" t="s" s="261">
        <v>202</v>
      </c>
      <c r="D584" s="302"/>
      <c r="E584" s="302"/>
      <c r="F584" s="319"/>
      <c r="G584" s="345"/>
      <c r="H584" s="345"/>
      <c r="I584" s="200"/>
      <c r="J584" s="321"/>
      <c r="K584" s="322">
        <f>SUM(J584:J591)</f>
        <v>222292.8</v>
      </c>
      <c r="L584" s="354"/>
      <c r="M584" s="227"/>
      <c r="N584" s="215"/>
      <c r="O584" s="215"/>
      <c r="P584" s="228"/>
      <c r="Q584" s="228"/>
      <c r="R584" s="228"/>
      <c r="S584" s="228"/>
      <c r="T584" s="228"/>
      <c r="U584" s="228"/>
    </row>
    <row r="585" s="191" customFormat="1" ht="12.4" customHeight="1">
      <c r="A585" s="339"/>
      <c r="B585" s="376"/>
      <c r="C585" s="284"/>
      <c r="D585" s="302"/>
      <c r="E585" s="302"/>
      <c r="F585" s="319"/>
      <c r="G585" s="345"/>
      <c r="H585" s="345"/>
      <c r="I585" s="200"/>
      <c r="J585" s="321"/>
      <c r="K585" s="322"/>
      <c r="L585" s="354"/>
      <c r="M585" s="227"/>
      <c r="N585" s="215"/>
      <c r="O585" s="215"/>
      <c r="P585" s="228"/>
      <c r="Q585" s="228"/>
      <c r="R585" s="228"/>
      <c r="S585" s="228"/>
      <c r="T585" s="228"/>
      <c r="U585" s="228"/>
    </row>
    <row r="586" s="191" customFormat="1" ht="12.4" customHeight="1">
      <c r="A586" s="317">
        <v>4</v>
      </c>
      <c r="B586" s="376"/>
      <c r="C586" t="s" s="261">
        <v>203</v>
      </c>
      <c r="D586" s="302"/>
      <c r="E586" s="302"/>
      <c r="F586" s="319"/>
      <c r="G586" s="345"/>
      <c r="H586" s="345"/>
      <c r="I586" s="200"/>
      <c r="J586" s="321"/>
      <c r="K586" s="322"/>
      <c r="L586" s="354"/>
      <c r="M586" s="227"/>
      <c r="N586" s="215"/>
      <c r="O586" s="215"/>
      <c r="P586" s="228"/>
      <c r="Q586" s="228"/>
      <c r="R586" s="228"/>
      <c r="S586" s="228"/>
      <c r="T586" s="228"/>
      <c r="U586" s="228"/>
    </row>
    <row r="587" s="191" customFormat="1" ht="12.4" customHeight="1">
      <c r="A587" s="296"/>
      <c r="B587" s="318"/>
      <c r="C587" s="368"/>
      <c r="D587" s="302"/>
      <c r="E587" s="302"/>
      <c r="F587" s="319"/>
      <c r="G587" s="345"/>
      <c r="H587" s="345"/>
      <c r="I587" s="200"/>
      <c r="J587" s="321"/>
      <c r="K587" s="322"/>
      <c r="L587" s="354"/>
      <c r="M587" s="227"/>
      <c r="N587" s="215"/>
      <c r="O587" s="215"/>
      <c r="P587" s="228"/>
      <c r="Q587" s="228"/>
      <c r="R587" s="228"/>
      <c r="S587" s="228"/>
      <c r="T587" s="228"/>
      <c r="U587" s="228"/>
    </row>
    <row r="588" s="191" customFormat="1" ht="12.4" customHeight="1">
      <c r="A588" s="296"/>
      <c r="B588" s="318"/>
      <c r="C588" s="368"/>
      <c r="D588" s="302"/>
      <c r="E588" s="302"/>
      <c r="F588" s="319"/>
      <c r="G588" s="345"/>
      <c r="H588" s="345"/>
      <c r="I588" s="200"/>
      <c r="J588" s="321"/>
      <c r="K588" s="322"/>
      <c r="L588" s="354"/>
      <c r="M588" s="227"/>
      <c r="N588" s="215"/>
      <c r="O588" s="215"/>
      <c r="P588" s="228"/>
      <c r="Q588" s="228"/>
      <c r="R588" s="228"/>
      <c r="S588" s="228"/>
      <c r="T588" s="228"/>
      <c r="U588" s="228"/>
    </row>
    <row r="589" s="191" customFormat="1" ht="12.4" customHeight="1">
      <c r="A589" s="296"/>
      <c r="B589" s="318"/>
      <c r="C589" s="368"/>
      <c r="D589" s="302"/>
      <c r="E589" s="302"/>
      <c r="F589" s="319">
        <v>3704.88</v>
      </c>
      <c r="G589" t="s" s="353">
        <v>103</v>
      </c>
      <c r="H589" s="345"/>
      <c r="I589" s="200">
        <v>60</v>
      </c>
      <c r="J589" s="321">
        <f>I589*F589</f>
        <v>222292.8</v>
      </c>
      <c r="K589" s="322"/>
      <c r="L589" t="s" s="281">
        <v>132</v>
      </c>
      <c r="M589" s="227"/>
      <c r="N589" s="215"/>
      <c r="O589" s="215"/>
      <c r="P589" s="228"/>
      <c r="Q589" s="228"/>
      <c r="R589" s="228"/>
      <c r="S589" s="228"/>
      <c r="T589" s="228"/>
      <c r="U589" s="228"/>
    </row>
    <row r="590" s="191" customFormat="1" ht="12.4" customHeight="1">
      <c r="A590" s="296"/>
      <c r="B590" s="318"/>
      <c r="C590" s="368"/>
      <c r="D590" s="302"/>
      <c r="E590" s="302"/>
      <c r="F590" s="319"/>
      <c r="G590" s="345"/>
      <c r="H590" s="345"/>
      <c r="I590" s="200"/>
      <c r="J590" s="321"/>
      <c r="K590" s="322"/>
      <c r="L590" s="354"/>
      <c r="M590" s="227"/>
      <c r="N590" s="215"/>
      <c r="O590" s="215"/>
      <c r="P590" s="228"/>
      <c r="Q590" s="228"/>
      <c r="R590" s="228"/>
      <c r="S590" s="228"/>
      <c r="T590" s="228"/>
      <c r="U590" s="228"/>
    </row>
    <row r="591" s="191" customFormat="1" ht="12.4" customHeight="1">
      <c r="A591" s="296"/>
      <c r="B591" s="318"/>
      <c r="C591" s="368"/>
      <c r="D591" s="302"/>
      <c r="E591" s="302"/>
      <c r="F591" s="319"/>
      <c r="G591" s="345"/>
      <c r="H591" s="345"/>
      <c r="I591" s="200"/>
      <c r="J591" s="321"/>
      <c r="K591" s="322"/>
      <c r="L591" s="354"/>
      <c r="M591" s="227"/>
      <c r="N591" s="215"/>
      <c r="O591" s="215"/>
      <c r="P591" s="228"/>
      <c r="Q591" s="228"/>
      <c r="R591" s="228"/>
      <c r="S591" s="228"/>
      <c r="T591" s="228"/>
      <c r="U591" s="228"/>
    </row>
    <row r="592" s="191" customFormat="1" ht="12.4" customHeight="1">
      <c r="A592" s="296"/>
      <c r="B592" s="318"/>
      <c r="C592" s="368"/>
      <c r="D592" s="302"/>
      <c r="E592" s="302"/>
      <c r="F592" s="319"/>
      <c r="G592" s="345"/>
      <c r="H592" s="345"/>
      <c r="I592" s="200"/>
      <c r="J592" s="321"/>
      <c r="K592" s="322"/>
      <c r="L592" s="354"/>
      <c r="M592" s="227"/>
      <c r="N592" s="215"/>
      <c r="O592" s="215"/>
      <c r="P592" s="228"/>
      <c r="Q592" s="228"/>
      <c r="R592" s="228"/>
      <c r="S592" s="228"/>
      <c r="T592" s="228"/>
      <c r="U592" s="228"/>
    </row>
    <row r="593" s="191" customFormat="1" ht="12.4" customHeight="1">
      <c r="A593" s="383">
        <v>5</v>
      </c>
      <c r="B593" s="376"/>
      <c r="C593" t="s" s="261">
        <v>204</v>
      </c>
      <c r="D593" s="302"/>
      <c r="E593" s="302"/>
      <c r="F593" s="319"/>
      <c r="G593" s="345"/>
      <c r="H593" s="345"/>
      <c r="I593" s="200"/>
      <c r="J593" s="321"/>
      <c r="K593" s="322">
        <f>SUM(J593:J628)</f>
        <v>6518814.048</v>
      </c>
      <c r="L593" s="354"/>
      <c r="M593" s="227"/>
      <c r="N593" s="215"/>
      <c r="O593" s="215"/>
      <c r="P593" s="228"/>
      <c r="Q593" s="228"/>
      <c r="R593" s="228"/>
      <c r="S593" s="228"/>
      <c r="T593" s="228"/>
      <c r="U593" s="228"/>
    </row>
    <row r="594" s="191" customFormat="1" ht="12.4" customHeight="1">
      <c r="A594" s="339"/>
      <c r="B594" s="376"/>
      <c r="C594" s="313"/>
      <c r="D594" s="302"/>
      <c r="E594" s="302"/>
      <c r="F594" s="319"/>
      <c r="G594" s="345"/>
      <c r="H594" s="345"/>
      <c r="I594" s="200"/>
      <c r="J594" s="321"/>
      <c r="K594" s="322"/>
      <c r="L594" s="354"/>
      <c r="M594" s="227"/>
      <c r="N594" s="215"/>
      <c r="O594" s="215"/>
      <c r="P594" s="228"/>
      <c r="Q594" s="228"/>
      <c r="R594" s="228"/>
      <c r="S594" s="228"/>
      <c r="T594" s="228"/>
      <c r="U594" s="228"/>
    </row>
    <row r="595" s="191" customFormat="1" ht="12.4" customHeight="1">
      <c r="A595" s="296">
        <v>5.1</v>
      </c>
      <c r="B595" s="376"/>
      <c r="C595" t="s" s="261">
        <v>205</v>
      </c>
      <c r="D595" s="302"/>
      <c r="E595" s="302"/>
      <c r="F595" s="319"/>
      <c r="G595" s="345"/>
      <c r="H595" s="345"/>
      <c r="I595" s="200"/>
      <c r="J595" s="321"/>
      <c r="K595" s="322"/>
      <c r="L595" s="354"/>
      <c r="M595" s="227"/>
      <c r="N595" s="215"/>
      <c r="O595" s="215"/>
      <c r="P595" s="228"/>
      <c r="Q595" s="228"/>
      <c r="R595" s="228"/>
      <c r="S595" s="228"/>
      <c r="T595" s="228"/>
      <c r="U595" s="228"/>
    </row>
    <row r="596" s="191" customFormat="1" ht="12.4" customHeight="1">
      <c r="A596" s="296"/>
      <c r="B596" s="318"/>
      <c r="D596" s="302"/>
      <c r="E596" s="302"/>
      <c r="F596" s="319"/>
      <c r="G596" s="345"/>
      <c r="H596" s="345"/>
      <c r="I596" s="200"/>
      <c r="J596" s="321"/>
      <c r="K596" s="322"/>
      <c r="L596" s="354"/>
      <c r="M596" s="227"/>
      <c r="N596" s="215"/>
      <c r="O596" s="215"/>
      <c r="P596" s="228"/>
      <c r="Q596" s="228"/>
      <c r="R596" s="228"/>
      <c r="S596" s="228"/>
      <c r="T596" s="228"/>
      <c r="U596" s="228"/>
    </row>
    <row r="597" s="191" customFormat="1" ht="34.15" customHeight="1">
      <c r="A597" s="296"/>
      <c r="B597" s="318"/>
      <c r="C597" t="s" s="373">
        <v>206</v>
      </c>
      <c r="D597" s="302"/>
      <c r="E597" s="355">
        <v>8</v>
      </c>
      <c r="F597" s="319"/>
      <c r="G597" t="s" s="353">
        <v>115</v>
      </c>
      <c r="H597" s="345"/>
      <c r="I597" s="200">
        <f>'TPI and Location Factor '!D26</f>
        <v>1637.1</v>
      </c>
      <c r="J597" s="321">
        <f>I597*E597</f>
        <v>13096.8</v>
      </c>
      <c r="K597" s="322"/>
      <c r="L597" t="s" s="281">
        <v>140</v>
      </c>
      <c r="M597" s="227"/>
      <c r="N597" s="215"/>
      <c r="O597" s="215"/>
      <c r="P597" s="228"/>
      <c r="Q597" s="228"/>
      <c r="R597" s="228"/>
      <c r="S597" s="228"/>
      <c r="T597" s="228"/>
      <c r="U597" s="228"/>
    </row>
    <row r="598" s="191" customFormat="1" ht="12.4" customHeight="1">
      <c r="A598" s="296"/>
      <c r="B598" s="318"/>
      <c r="C598" s="368"/>
      <c r="D598" s="302"/>
      <c r="E598" s="302"/>
      <c r="F598" s="319"/>
      <c r="G598" s="345"/>
      <c r="H598" s="345"/>
      <c r="I598" s="200"/>
      <c r="J598" s="321"/>
      <c r="K598" s="322"/>
      <c r="L598" s="354"/>
      <c r="M598" s="227"/>
      <c r="N598" s="215"/>
      <c r="O598" s="215"/>
      <c r="P598" s="228"/>
      <c r="Q598" s="228"/>
      <c r="R598" s="228"/>
      <c r="S598" s="228"/>
      <c r="T598" s="228"/>
      <c r="U598" s="228"/>
    </row>
    <row r="599" s="191" customFormat="1" ht="12.4" customHeight="1">
      <c r="A599" s="296"/>
      <c r="B599" s="318"/>
      <c r="C599" t="s" s="373">
        <v>207</v>
      </c>
      <c r="D599" s="302"/>
      <c r="E599" s="302">
        <v>8</v>
      </c>
      <c r="F599" s="319"/>
      <c r="G599" t="s" s="353">
        <v>115</v>
      </c>
      <c r="H599" s="345"/>
      <c r="I599" s="200">
        <f>'TPI and Location Factor '!D27</f>
        <v>763.98</v>
      </c>
      <c r="J599" s="321">
        <f>I599*E599</f>
        <v>6111.84</v>
      </c>
      <c r="K599" s="322"/>
      <c r="L599" t="s" s="281">
        <v>140</v>
      </c>
      <c r="M599" s="227"/>
      <c r="N599" s="215"/>
      <c r="O599" s="215"/>
      <c r="P599" s="228"/>
      <c r="Q599" s="228"/>
      <c r="R599" s="228"/>
      <c r="S599" s="228"/>
      <c r="T599" s="228"/>
      <c r="U599" s="228"/>
    </row>
    <row r="600" s="191" customFormat="1" ht="12.4" customHeight="1">
      <c r="A600" s="296"/>
      <c r="B600" s="318"/>
      <c r="C600" s="368"/>
      <c r="D600" s="302"/>
      <c r="E600" s="302"/>
      <c r="F600" s="319"/>
      <c r="G600" s="345"/>
      <c r="H600" s="345"/>
      <c r="I600" s="200"/>
      <c r="J600" s="321"/>
      <c r="K600" s="322"/>
      <c r="L600" s="354"/>
      <c r="M600" s="227"/>
      <c r="N600" s="215"/>
      <c r="O600" s="215"/>
      <c r="P600" s="228"/>
      <c r="Q600" s="228"/>
      <c r="R600" s="228"/>
      <c r="S600" s="228"/>
      <c r="T600" s="228"/>
      <c r="U600" s="228"/>
    </row>
    <row r="601" s="191" customFormat="1" ht="12.4" customHeight="1">
      <c r="A601" s="296"/>
      <c r="B601" s="318"/>
      <c r="C601" t="s" s="373">
        <v>208</v>
      </c>
      <c r="D601" s="302"/>
      <c r="E601" s="302">
        <v>32</v>
      </c>
      <c r="F601" s="319"/>
      <c r="G601" t="s" s="353">
        <v>115</v>
      </c>
      <c r="H601" s="345"/>
      <c r="I601" s="200">
        <f>'TPI and Location Factor '!D28</f>
        <v>502.044</v>
      </c>
      <c r="J601" s="321">
        <f>I601*E601</f>
        <v>16065.408</v>
      </c>
      <c r="K601" s="322"/>
      <c r="L601" t="s" s="281">
        <v>140</v>
      </c>
      <c r="M601" s="227"/>
      <c r="N601" s="215"/>
      <c r="O601" s="215"/>
      <c r="P601" s="228"/>
      <c r="Q601" s="228"/>
      <c r="R601" s="228"/>
      <c r="S601" s="228"/>
      <c r="T601" s="228"/>
      <c r="U601" s="228"/>
    </row>
    <row r="602" s="191" customFormat="1" ht="12.4" customHeight="1">
      <c r="A602" s="296"/>
      <c r="B602" s="318"/>
      <c r="C602" s="368"/>
      <c r="D602" s="302"/>
      <c r="E602" s="302"/>
      <c r="F602" s="319"/>
      <c r="G602" s="345"/>
      <c r="H602" s="345"/>
      <c r="I602" s="200"/>
      <c r="J602" s="321"/>
      <c r="K602" s="322"/>
      <c r="L602" s="354"/>
      <c r="M602" s="227"/>
      <c r="N602" s="215"/>
      <c r="O602" s="215"/>
      <c r="P602" s="228"/>
      <c r="Q602" s="228"/>
      <c r="R602" s="228"/>
      <c r="S602" s="228"/>
      <c r="T602" s="228"/>
      <c r="U602" s="228"/>
    </row>
    <row r="603" s="191" customFormat="1" ht="12.4" customHeight="1">
      <c r="A603" s="296"/>
      <c r="B603" s="318"/>
      <c r="C603" s="368"/>
      <c r="D603" s="302"/>
      <c r="E603" s="302"/>
      <c r="F603" s="319"/>
      <c r="G603" s="345"/>
      <c r="H603" s="345"/>
      <c r="I603" s="200"/>
      <c r="J603" s="321"/>
      <c r="K603" s="322"/>
      <c r="L603" s="354"/>
      <c r="M603" s="227"/>
      <c r="N603" s="215"/>
      <c r="O603" s="215"/>
      <c r="P603" s="228"/>
      <c r="Q603" s="228"/>
      <c r="R603" s="228"/>
      <c r="S603" s="228"/>
      <c r="T603" s="228"/>
      <c r="U603" s="228"/>
    </row>
    <row r="604" s="191" customFormat="1" ht="12.4" customHeight="1">
      <c r="A604" s="296"/>
      <c r="B604" s="318"/>
      <c r="C604" s="368"/>
      <c r="D604" s="302"/>
      <c r="E604" s="302"/>
      <c r="F604" s="319"/>
      <c r="G604" s="345"/>
      <c r="H604" s="345"/>
      <c r="I604" s="200"/>
      <c r="J604" s="321"/>
      <c r="K604" s="322"/>
      <c r="L604" s="354"/>
      <c r="M604" s="227"/>
      <c r="N604" s="215"/>
      <c r="O604" s="215"/>
      <c r="P604" s="228"/>
      <c r="Q604" s="228"/>
      <c r="R604" s="228"/>
      <c r="S604" s="228"/>
      <c r="T604" s="228"/>
      <c r="U604" s="228"/>
    </row>
    <row r="605" s="191" customFormat="1" ht="12.4" customHeight="1">
      <c r="A605" s="296">
        <v>5.3</v>
      </c>
      <c r="B605" s="219"/>
      <c r="C605" t="s" s="261">
        <v>209</v>
      </c>
      <c r="D605" s="302"/>
      <c r="E605" s="302"/>
      <c r="F605" s="319"/>
      <c r="G605" s="345"/>
      <c r="H605" s="345"/>
      <c r="I605" s="200"/>
      <c r="J605" s="321"/>
      <c r="K605" s="322"/>
      <c r="L605" s="354"/>
      <c r="M605" s="227"/>
      <c r="N605" s="215"/>
      <c r="O605" s="215"/>
      <c r="P605" s="228"/>
      <c r="Q605" s="228"/>
      <c r="R605" s="228"/>
      <c r="S605" s="228"/>
      <c r="T605" s="228"/>
      <c r="U605" s="228"/>
    </row>
    <row r="606" s="191" customFormat="1" ht="12.4" customHeight="1">
      <c r="A606" s="296"/>
      <c r="B606" s="219"/>
      <c r="C606" s="263"/>
      <c r="D606" s="302"/>
      <c r="E606" s="302"/>
      <c r="F606" s="319"/>
      <c r="G606" s="345"/>
      <c r="H606" s="345"/>
      <c r="I606" s="200"/>
      <c r="J606" s="321"/>
      <c r="K606" s="322"/>
      <c r="L606" s="354"/>
      <c r="M606" s="227"/>
      <c r="N606" s="215"/>
      <c r="O606" s="215"/>
      <c r="P606" s="228"/>
      <c r="Q606" s="228"/>
      <c r="R606" s="228"/>
      <c r="S606" s="228"/>
      <c r="T606" s="228"/>
      <c r="U606" s="228"/>
    </row>
    <row r="607" s="191" customFormat="1" ht="12.4" customHeight="1">
      <c r="A607" t="s" s="384">
        <v>210</v>
      </c>
      <c r="B607" s="219"/>
      <c r="C607" t="s" s="373">
        <v>211</v>
      </c>
      <c r="D607" s="302"/>
      <c r="E607" s="302"/>
      <c r="F607" s="319">
        <f>F623</f>
        <v>3704.88</v>
      </c>
      <c r="G607" t="s" s="353">
        <v>103</v>
      </c>
      <c r="H607" s="345"/>
      <c r="I607" s="200">
        <v>350</v>
      </c>
      <c r="J607" s="321">
        <f>I607*F607</f>
        <v>1296708</v>
      </c>
      <c r="K607" s="322"/>
      <c r="L607" t="s" s="281">
        <v>132</v>
      </c>
      <c r="M607" s="227"/>
      <c r="N607" s="215"/>
      <c r="O607" s="215"/>
      <c r="P607" s="228"/>
      <c r="Q607" s="228"/>
      <c r="R607" s="228"/>
      <c r="S607" s="228"/>
      <c r="T607" s="228"/>
      <c r="U607" s="228"/>
    </row>
    <row r="608" s="191" customFormat="1" ht="12.4" customHeight="1">
      <c r="A608" s="296"/>
      <c r="B608" s="219"/>
      <c r="C608" s="385"/>
      <c r="D608" s="302"/>
      <c r="E608" s="302"/>
      <c r="F608" s="319"/>
      <c r="G608" s="345"/>
      <c r="H608" s="345"/>
      <c r="I608" s="200"/>
      <c r="J608" s="321"/>
      <c r="K608" s="322"/>
      <c r="L608" s="354"/>
      <c r="M608" s="227"/>
      <c r="N608" s="215"/>
      <c r="O608" s="215"/>
      <c r="P608" s="228"/>
      <c r="Q608" s="228"/>
      <c r="R608" s="228"/>
      <c r="S608" s="228"/>
      <c r="T608" s="228"/>
      <c r="U608" s="228"/>
    </row>
    <row r="609" s="191" customFormat="1" ht="12.4" customHeight="1">
      <c r="A609" s="296">
        <v>5.4</v>
      </c>
      <c r="B609" s="219"/>
      <c r="C609" t="s" s="261">
        <v>212</v>
      </c>
      <c r="D609" s="302"/>
      <c r="E609" s="302"/>
      <c r="F609" s="319"/>
      <c r="G609" s="345"/>
      <c r="H609" s="345"/>
      <c r="I609" s="200"/>
      <c r="J609" s="321"/>
      <c r="K609" s="322"/>
      <c r="L609" s="354"/>
      <c r="M609" s="227"/>
      <c r="N609" s="215"/>
      <c r="O609" s="215"/>
      <c r="P609" s="228"/>
      <c r="Q609" s="228"/>
      <c r="R609" s="228"/>
      <c r="S609" s="228"/>
      <c r="T609" s="228"/>
      <c r="U609" s="228"/>
    </row>
    <row r="610" s="191" customFormat="1" ht="12.4" customHeight="1">
      <c r="A610" s="339"/>
      <c r="B610" s="376"/>
      <c r="C610" s="367"/>
      <c r="D610" s="302"/>
      <c r="E610" s="302"/>
      <c r="F610" s="319"/>
      <c r="G610" s="345"/>
      <c r="H610" s="345"/>
      <c r="I610" s="200"/>
      <c r="J610" s="321"/>
      <c r="K610" s="322"/>
      <c r="L610" s="354"/>
      <c r="M610" s="227"/>
      <c r="N610" s="215"/>
      <c r="O610" s="215"/>
      <c r="P610" s="228"/>
      <c r="Q610" s="228"/>
      <c r="R610" s="228"/>
      <c r="S610" s="228"/>
      <c r="T610" s="228"/>
      <c r="U610" s="228"/>
    </row>
    <row r="611" s="191" customFormat="1" ht="12.4" customHeight="1">
      <c r="A611" t="s" s="384">
        <v>213</v>
      </c>
      <c r="B611" s="219"/>
      <c r="C611" t="s" s="373">
        <v>211</v>
      </c>
      <c r="D611" s="302"/>
      <c r="E611" s="302"/>
      <c r="F611" s="319">
        <f>F623</f>
        <v>3704.88</v>
      </c>
      <c r="G611" t="s" s="353">
        <v>103</v>
      </c>
      <c r="H611" s="345"/>
      <c r="I611" s="200">
        <v>350</v>
      </c>
      <c r="J611" s="321">
        <f>I611*F611</f>
        <v>1296708</v>
      </c>
      <c r="K611" s="322"/>
      <c r="L611" t="s" s="281">
        <v>132</v>
      </c>
      <c r="M611" s="227"/>
      <c r="N611" s="215"/>
      <c r="O611" s="215"/>
      <c r="P611" s="228"/>
      <c r="Q611" s="228"/>
      <c r="R611" s="228"/>
      <c r="S611" s="228"/>
      <c r="T611" s="228"/>
      <c r="U611" s="228"/>
    </row>
    <row r="612" s="191" customFormat="1" ht="12.4" customHeight="1">
      <c r="A612" s="296"/>
      <c r="B612" s="219"/>
      <c r="C612" s="368"/>
      <c r="D612" s="302"/>
      <c r="E612" s="302"/>
      <c r="F612" s="319"/>
      <c r="G612" s="345"/>
      <c r="H612" s="345"/>
      <c r="I612" s="200"/>
      <c r="J612" s="321"/>
      <c r="K612" s="322"/>
      <c r="L612" s="354"/>
      <c r="M612" s="227"/>
      <c r="N612" s="215"/>
      <c r="O612" s="215"/>
      <c r="P612" s="228"/>
      <c r="Q612" s="228"/>
      <c r="R612" s="228"/>
      <c r="S612" s="228"/>
      <c r="T612" s="228"/>
      <c r="U612" s="228"/>
    </row>
    <row r="613" s="191" customFormat="1" ht="12.4" customHeight="1">
      <c r="A613" s="296">
        <v>5.5</v>
      </c>
      <c r="B613" s="219"/>
      <c r="C613" t="s" s="261">
        <v>214</v>
      </c>
      <c r="D613" s="302"/>
      <c r="E613" s="302"/>
      <c r="F613" s="319"/>
      <c r="G613" s="345"/>
      <c r="H613" s="345"/>
      <c r="I613" s="200"/>
      <c r="J613" s="321"/>
      <c r="K613" s="322"/>
      <c r="L613" s="354"/>
      <c r="M613" s="227"/>
      <c r="N613" s="215"/>
      <c r="O613" s="215"/>
      <c r="P613" s="228"/>
      <c r="Q613" s="228"/>
      <c r="R613" s="228"/>
      <c r="S613" s="228"/>
      <c r="T613" s="228"/>
      <c r="U613" s="228"/>
    </row>
    <row r="614" s="191" customFormat="1" ht="12.4" customHeight="1">
      <c r="A614" s="296"/>
      <c r="B614" s="219"/>
      <c r="C614" s="284"/>
      <c r="D614" s="302"/>
      <c r="E614" s="302"/>
      <c r="F614" s="319"/>
      <c r="G614" s="345"/>
      <c r="H614" s="345"/>
      <c r="I614" s="200"/>
      <c r="J614" s="321"/>
      <c r="K614" s="322"/>
      <c r="L614" s="354"/>
      <c r="M614" s="227"/>
      <c r="N614" s="215"/>
      <c r="O614" s="215"/>
      <c r="P614" s="228"/>
      <c r="Q614" s="228"/>
      <c r="R614" s="228"/>
      <c r="S614" s="228"/>
      <c r="T614" s="228"/>
      <c r="U614" s="228"/>
    </row>
    <row r="615" s="191" customFormat="1" ht="12.4" customHeight="1">
      <c r="A615" s="296"/>
      <c r="B615" s="219"/>
      <c r="C615" s="284"/>
      <c r="D615" s="302"/>
      <c r="E615" s="302"/>
      <c r="F615" s="319"/>
      <c r="G615" s="345"/>
      <c r="H615" s="345"/>
      <c r="I615" s="200"/>
      <c r="J615" s="321"/>
      <c r="K615" s="322"/>
      <c r="L615" s="354"/>
      <c r="M615" s="227"/>
      <c r="N615" s="215"/>
      <c r="O615" s="215"/>
      <c r="P615" s="228"/>
      <c r="Q615" s="228"/>
      <c r="R615" s="228"/>
      <c r="S615" s="228"/>
      <c r="T615" s="228"/>
      <c r="U615" s="228"/>
    </row>
    <row r="616" s="191" customFormat="1" ht="12.4" customHeight="1">
      <c r="A616" s="339"/>
      <c r="B616" s="376"/>
      <c r="C616" s="367"/>
      <c r="D616" s="302"/>
      <c r="E616" s="302"/>
      <c r="F616" s="319"/>
      <c r="G616" s="345"/>
      <c r="H616" s="345"/>
      <c r="I616" s="200"/>
      <c r="J616" s="321"/>
      <c r="K616" s="322"/>
      <c r="L616" s="354"/>
      <c r="M616" s="227"/>
      <c r="N616" s="215"/>
      <c r="O616" s="215"/>
      <c r="P616" s="228"/>
      <c r="Q616" s="228"/>
      <c r="R616" s="228"/>
      <c r="S616" s="228"/>
      <c r="T616" s="228"/>
      <c r="U616" s="228"/>
    </row>
    <row r="617" s="191" customFormat="1" ht="12.4" customHeight="1">
      <c r="A617" t="s" s="300">
        <v>215</v>
      </c>
      <c r="B617" s="376"/>
      <c r="C617" t="s" s="328">
        <v>211</v>
      </c>
      <c r="D617" s="302"/>
      <c r="E617" s="302"/>
      <c r="F617" s="319">
        <f>F623</f>
        <v>3704.88</v>
      </c>
      <c r="G617" t="s" s="353">
        <v>103</v>
      </c>
      <c r="H617" s="345"/>
      <c r="I617" s="200">
        <v>350</v>
      </c>
      <c r="J617" s="321">
        <f>I617*F617</f>
        <v>1296708</v>
      </c>
      <c r="K617" s="322"/>
      <c r="L617" t="s" s="281">
        <v>122</v>
      </c>
      <c r="M617" s="227"/>
      <c r="N617" s="215"/>
      <c r="O617" s="215"/>
      <c r="P617" s="228"/>
      <c r="Q617" s="228"/>
      <c r="R617" s="228"/>
      <c r="S617" s="228"/>
      <c r="T617" s="228"/>
      <c r="U617" s="228"/>
    </row>
    <row r="618" s="191" customFormat="1" ht="12.4" customHeight="1">
      <c r="A618" s="296"/>
      <c r="B618" s="376"/>
      <c r="C618" s="313"/>
      <c r="D618" s="302"/>
      <c r="E618" s="302"/>
      <c r="F618" s="319"/>
      <c r="G618" s="345"/>
      <c r="H618" s="345"/>
      <c r="I618" s="200"/>
      <c r="J618" s="321"/>
      <c r="K618" s="322"/>
      <c r="L618" s="354"/>
      <c r="M618" s="227"/>
      <c r="N618" s="215"/>
      <c r="O618" s="215"/>
      <c r="P618" s="228"/>
      <c r="Q618" s="228"/>
      <c r="R618" s="228"/>
      <c r="S618" s="228"/>
      <c r="T618" s="228"/>
      <c r="U618" s="228"/>
    </row>
    <row r="619" s="191" customFormat="1" ht="12.4" customHeight="1">
      <c r="A619" s="296">
        <v>5.8</v>
      </c>
      <c r="B619" s="376"/>
      <c r="C619" t="s" s="261">
        <v>216</v>
      </c>
      <c r="D619" s="302"/>
      <c r="E619" s="302"/>
      <c r="F619" s="319"/>
      <c r="G619" s="345"/>
      <c r="H619" s="345"/>
      <c r="I619" s="200"/>
      <c r="J619" s="321"/>
      <c r="K619" s="322"/>
      <c r="L619" s="354"/>
      <c r="M619" s="227"/>
      <c r="N619" s="215"/>
      <c r="O619" s="215"/>
      <c r="P619" s="228"/>
      <c r="Q619" s="228"/>
      <c r="R619" s="228"/>
      <c r="S619" s="228"/>
      <c r="T619" s="228"/>
      <c r="U619" s="228"/>
    </row>
    <row r="620" s="191" customFormat="1" ht="12.4" customHeight="1">
      <c r="A620" s="296"/>
      <c r="B620" s="376"/>
      <c r="C620" s="284"/>
      <c r="D620" s="302"/>
      <c r="E620" s="302"/>
      <c r="F620" s="319"/>
      <c r="G620" s="345"/>
      <c r="H620" s="345"/>
      <c r="I620" s="200"/>
      <c r="J620" s="321"/>
      <c r="K620" s="322"/>
      <c r="L620" s="354"/>
      <c r="M620" s="227"/>
      <c r="N620" s="215"/>
      <c r="O620" s="215"/>
      <c r="P620" s="228"/>
      <c r="Q620" s="228"/>
      <c r="R620" s="228"/>
      <c r="S620" s="228"/>
      <c r="T620" s="228"/>
      <c r="U620" s="228"/>
    </row>
    <row r="621" s="191" customFormat="1" ht="12.4" customHeight="1">
      <c r="A621" s="296"/>
      <c r="B621" s="376"/>
      <c r="C621" s="284"/>
      <c r="D621" s="302"/>
      <c r="E621" s="302"/>
      <c r="F621" s="319"/>
      <c r="G621" s="345"/>
      <c r="H621" s="345"/>
      <c r="I621" s="200"/>
      <c r="J621" s="321"/>
      <c r="K621" s="322"/>
      <c r="L621" s="354"/>
      <c r="M621" s="227"/>
      <c r="N621" s="215"/>
      <c r="O621" s="215"/>
      <c r="P621" s="228"/>
      <c r="Q621" s="228"/>
      <c r="R621" s="228"/>
      <c r="S621" s="228"/>
      <c r="T621" s="228"/>
      <c r="U621" s="228"/>
    </row>
    <row r="622" s="191" customFormat="1" ht="12.4" customHeight="1">
      <c r="A622" s="339"/>
      <c r="B622" s="376"/>
      <c r="C622" s="284"/>
      <c r="D622" s="302"/>
      <c r="E622" s="302"/>
      <c r="F622" s="319"/>
      <c r="G622" s="345"/>
      <c r="H622" s="345"/>
      <c r="I622" s="200"/>
      <c r="J622" s="321"/>
      <c r="K622" s="322"/>
      <c r="L622" s="354"/>
      <c r="M622" s="227"/>
      <c r="N622" s="215"/>
      <c r="O622" s="215"/>
      <c r="P622" s="228"/>
      <c r="Q622" s="228"/>
      <c r="R622" s="228"/>
      <c r="S622" s="228"/>
      <c r="T622" s="228"/>
      <c r="U622" s="228"/>
    </row>
    <row r="623" s="191" customFormat="1" ht="12.4" customHeight="1">
      <c r="A623" t="s" s="300">
        <v>217</v>
      </c>
      <c r="B623" s="376"/>
      <c r="C623" t="s" s="328">
        <v>211</v>
      </c>
      <c r="D623" s="302"/>
      <c r="E623" s="302"/>
      <c r="F623" s="319">
        <f>F18</f>
        <v>3704.88</v>
      </c>
      <c r="G623" t="s" s="353">
        <v>103</v>
      </c>
      <c r="H623" s="345"/>
      <c r="I623" s="200">
        <v>350</v>
      </c>
      <c r="J623" s="321">
        <f>I623*F623</f>
        <v>1296708</v>
      </c>
      <c r="K623" s="322"/>
      <c r="L623" t="s" s="281">
        <v>122</v>
      </c>
      <c r="M623" s="227"/>
      <c r="N623" s="215"/>
      <c r="O623" s="215"/>
      <c r="P623" s="228"/>
      <c r="Q623" s="228"/>
      <c r="R623" s="228"/>
      <c r="S623" s="228"/>
      <c r="T623" s="228"/>
      <c r="U623" s="228"/>
    </row>
    <row r="624" s="191" customFormat="1" ht="12.4" customHeight="1">
      <c r="A624" s="296"/>
      <c r="B624" s="219"/>
      <c r="C624" s="284"/>
      <c r="D624" s="302"/>
      <c r="E624" s="302"/>
      <c r="F624" s="319"/>
      <c r="G624" s="345"/>
      <c r="H624" s="345"/>
      <c r="I624" s="200"/>
      <c r="J624" s="321"/>
      <c r="K624" s="322"/>
      <c r="L624" s="354"/>
      <c r="M624" s="227"/>
      <c r="N624" s="215"/>
      <c r="O624" s="215"/>
      <c r="P624" s="228"/>
      <c r="Q624" s="228"/>
      <c r="R624" s="228"/>
      <c r="S624" s="228"/>
      <c r="T624" s="228"/>
      <c r="U624" s="228"/>
    </row>
    <row r="625" s="191" customFormat="1" ht="12.4" customHeight="1">
      <c r="A625" s="386">
        <v>5.12</v>
      </c>
      <c r="B625" s="219"/>
      <c r="C625" t="s" s="261">
        <v>218</v>
      </c>
      <c r="D625" s="302"/>
      <c r="E625" s="302"/>
      <c r="F625" s="319"/>
      <c r="G625" s="345"/>
      <c r="H625" s="345"/>
      <c r="I625" s="200"/>
      <c r="J625" s="321"/>
      <c r="K625" s="322"/>
      <c r="L625" s="354"/>
      <c r="M625" s="227"/>
      <c r="N625" s="215"/>
      <c r="O625" s="215"/>
      <c r="P625" s="228"/>
      <c r="Q625" s="228"/>
      <c r="R625" s="228"/>
      <c r="S625" s="228"/>
      <c r="T625" s="228"/>
      <c r="U625" s="228"/>
    </row>
    <row r="626" s="191" customFormat="1" ht="12.4" customHeight="1">
      <c r="A626" s="296"/>
      <c r="B626" s="219"/>
      <c r="C626" s="284"/>
      <c r="D626" s="302"/>
      <c r="E626" s="302"/>
      <c r="F626" s="319"/>
      <c r="H626" s="345"/>
      <c r="I626" s="200"/>
      <c r="J626" s="321"/>
      <c r="K626" s="322"/>
      <c r="L626" s="354"/>
      <c r="M626" s="227"/>
      <c r="N626" s="215"/>
      <c r="O626" s="215"/>
      <c r="P626" s="228"/>
      <c r="Q626" s="228"/>
      <c r="R626" s="228"/>
      <c r="S626" s="228"/>
      <c r="T626" s="228"/>
      <c r="U626" s="228"/>
    </row>
    <row r="627" s="191" customFormat="1" ht="12.4" customHeight="1">
      <c r="A627" t="s" s="192">
        <v>219</v>
      </c>
      <c r="B627" s="376"/>
      <c r="C627" t="s" s="328">
        <v>220</v>
      </c>
      <c r="D627" s="302"/>
      <c r="E627" s="302"/>
      <c r="F627" s="319">
        <f>F18</f>
        <v>3704.88</v>
      </c>
      <c r="G627" t="s" s="353">
        <v>103</v>
      </c>
      <c r="H627" s="345"/>
      <c r="I627" s="200">
        <v>350</v>
      </c>
      <c r="J627" s="321">
        <f>I627*F627</f>
        <v>1296708</v>
      </c>
      <c r="K627" s="322"/>
      <c r="L627" t="s" s="281">
        <v>132</v>
      </c>
      <c r="M627" s="227"/>
      <c r="N627" s="215"/>
      <c r="O627" s="215"/>
      <c r="P627" s="228"/>
      <c r="Q627" s="228"/>
      <c r="R627" s="228"/>
      <c r="S627" s="228"/>
      <c r="T627" s="228"/>
      <c r="U627" s="228"/>
    </row>
    <row r="628" s="191" customFormat="1" ht="12.4" customHeight="1">
      <c r="A628" s="386"/>
      <c r="B628" s="376"/>
      <c r="C628" s="313"/>
      <c r="D628" s="302"/>
      <c r="E628" s="302"/>
      <c r="F628" s="319"/>
      <c r="G628" s="345"/>
      <c r="H628" s="345"/>
      <c r="I628" s="200"/>
      <c r="J628" s="321"/>
      <c r="K628" s="322"/>
      <c r="L628" s="354"/>
      <c r="M628" s="227"/>
      <c r="N628" s="215"/>
      <c r="O628" s="215"/>
      <c r="P628" s="228"/>
      <c r="Q628" s="228"/>
      <c r="R628" s="228"/>
      <c r="S628" s="228"/>
      <c r="T628" s="228"/>
      <c r="U628" s="228"/>
    </row>
    <row r="629" s="191" customFormat="1" ht="13.65" customHeight="1">
      <c r="A629" s="317">
        <v>9</v>
      </c>
      <c r="B629" s="376"/>
      <c r="C629" t="s" s="363">
        <v>221</v>
      </c>
      <c r="D629" s="387"/>
      <c r="E629" s="387"/>
      <c r="F629" s="388"/>
      <c r="G629" s="389"/>
      <c r="H629" s="389"/>
      <c r="I629" s="321"/>
      <c r="J629" s="321"/>
      <c r="K629" s="322"/>
      <c r="L629" s="295"/>
      <c r="M629" s="227"/>
      <c r="N629" s="215"/>
      <c r="O629" s="215"/>
      <c r="P629" s="228"/>
      <c r="Q629" s="228"/>
      <c r="R629" s="228"/>
      <c r="S629" s="228"/>
      <c r="T629" s="228"/>
      <c r="U629" s="228"/>
    </row>
    <row r="630" s="191" customFormat="1" ht="13.65" customHeight="1">
      <c r="A630" s="390"/>
      <c r="B630" s="193"/>
      <c r="C630" t="s" s="391">
        <v>222</v>
      </c>
      <c r="D630" s="392"/>
      <c r="E630" s="392"/>
      <c r="F630" s="393">
        <v>12</v>
      </c>
      <c r="G630" t="s" s="325">
        <v>223</v>
      </c>
      <c r="H630" s="394"/>
      <c r="I630" s="395">
        <f>SUM(J26:J634)*12%</f>
        <v>1338735.89624707</v>
      </c>
      <c r="J630" s="321"/>
      <c r="K630" s="322"/>
      <c r="L630" s="295"/>
      <c r="M630" s="227"/>
      <c r="N630" s="215"/>
      <c r="O630" s="215"/>
      <c r="P630" s="228"/>
      <c r="Q630" s="228"/>
      <c r="R630" s="228"/>
      <c r="S630" s="228"/>
      <c r="T630" s="228"/>
      <c r="U630" s="228"/>
    </row>
    <row r="631" s="191" customFormat="1" ht="12.4" customHeight="1">
      <c r="A631" s="390"/>
      <c r="B631" s="193"/>
      <c r="C631" s="396"/>
      <c r="D631" s="392"/>
      <c r="E631" s="392"/>
      <c r="F631" s="393"/>
      <c r="G631" s="394"/>
      <c r="H631" s="394"/>
      <c r="I631" s="395"/>
      <c r="J631" s="321"/>
      <c r="K631" s="322"/>
      <c r="L631" s="295"/>
      <c r="M631" s="227"/>
      <c r="N631" s="215"/>
      <c r="O631" s="215"/>
      <c r="P631" s="228"/>
      <c r="Q631" s="228"/>
      <c r="R631" s="228"/>
      <c r="S631" s="228"/>
      <c r="T631" s="228"/>
      <c r="U631" s="228"/>
    </row>
    <row r="632" s="191" customFormat="1" ht="13.65" customHeight="1">
      <c r="A632" s="390"/>
      <c r="B632" s="193"/>
      <c r="C632" t="s" s="391">
        <v>224</v>
      </c>
      <c r="D632" s="392"/>
      <c r="E632" s="392"/>
      <c r="F632" s="393">
        <v>6</v>
      </c>
      <c r="G632" t="s" s="325">
        <v>223</v>
      </c>
      <c r="H632" s="394"/>
      <c r="I632" s="395">
        <f>SUM(J27:J632)*6%</f>
        <v>669367.948123536</v>
      </c>
      <c r="J632" s="321"/>
      <c r="K632" s="322"/>
      <c r="L632" s="295"/>
      <c r="M632" s="227"/>
      <c r="N632" s="215"/>
      <c r="O632" s="215"/>
      <c r="P632" s="228"/>
      <c r="Q632" s="228"/>
      <c r="R632" s="228"/>
      <c r="S632" s="228"/>
      <c r="T632" s="228"/>
      <c r="U632" s="228"/>
    </row>
    <row r="633" s="191" customFormat="1" ht="12.4" customHeight="1">
      <c r="A633" s="390"/>
      <c r="B633" s="193"/>
      <c r="C633" s="396"/>
      <c r="D633" s="392"/>
      <c r="E633" s="392"/>
      <c r="F633" s="393"/>
      <c r="G633" s="394"/>
      <c r="H633" s="394"/>
      <c r="I633" s="395"/>
      <c r="J633" s="321"/>
      <c r="K633" s="322"/>
      <c r="L633" s="295"/>
      <c r="M633" s="227"/>
      <c r="N633" s="215"/>
      <c r="O633" s="215"/>
      <c r="P633" s="228"/>
      <c r="Q633" s="228"/>
      <c r="R633" s="228"/>
      <c r="S633" s="228"/>
      <c r="T633" s="228"/>
      <c r="U633" s="228"/>
    </row>
    <row r="634" s="191" customFormat="1" ht="12.4" customHeight="1">
      <c r="A634" s="317"/>
      <c r="B634" s="397"/>
      <c r="C634" s="194"/>
      <c r="D634" s="398"/>
      <c r="E634" s="398"/>
      <c r="F634" s="312"/>
      <c r="G634" s="399"/>
      <c r="H634" s="399"/>
      <c r="I634" s="400"/>
      <c r="J634" s="321"/>
      <c r="K634" s="322">
        <f>J635</f>
        <v>2008103.84437061</v>
      </c>
      <c r="L634" s="295"/>
      <c r="M634" s="227"/>
      <c r="N634" s="215"/>
      <c r="O634" s="215"/>
      <c r="P634" s="228"/>
      <c r="Q634" s="228"/>
      <c r="R634" s="228"/>
      <c r="S634" s="228"/>
      <c r="T634" s="228"/>
      <c r="U634" s="228"/>
    </row>
    <row r="635" s="191" customFormat="1" ht="12.4" customHeight="1">
      <c r="A635" s="401"/>
      <c r="B635" s="376"/>
      <c r="C635" t="s" s="402">
        <v>225</v>
      </c>
      <c r="D635" s="403"/>
      <c r="E635" s="403"/>
      <c r="F635" s="312"/>
      <c r="G635" s="399"/>
      <c r="H635" s="399"/>
      <c r="I635" s="400"/>
      <c r="J635" s="321">
        <f>I630+I632</f>
        <v>2008103.84437061</v>
      </c>
      <c r="K635" s="322"/>
      <c r="L635" s="295"/>
      <c r="M635" s="227"/>
      <c r="N635" s="215"/>
      <c r="O635" s="215"/>
      <c r="P635" s="228"/>
      <c r="Q635" s="228"/>
      <c r="R635" s="228"/>
      <c r="S635" s="228"/>
      <c r="T635" s="228"/>
      <c r="U635" s="228"/>
    </row>
    <row r="636" s="232" customFormat="1" ht="12.4" customHeight="1">
      <c r="A636" s="404"/>
      <c r="B636" s="193"/>
      <c r="C636" s="194"/>
      <c r="D636" s="398"/>
      <c r="E636" s="398"/>
      <c r="F636" s="312"/>
      <c r="G636" s="399"/>
      <c r="H636" s="399"/>
      <c r="I636" s="400"/>
      <c r="J636" s="400"/>
      <c r="K636" s="405"/>
      <c r="L636" s="295"/>
      <c r="M636" s="227"/>
      <c r="N636" s="215"/>
      <c r="O636" s="215"/>
      <c r="P636" s="228"/>
      <c r="Q636" s="228"/>
      <c r="R636" s="228"/>
      <c r="S636" s="228"/>
      <c r="T636" s="228"/>
      <c r="U636" s="228"/>
    </row>
    <row r="637" s="335" customFormat="1" ht="13.35" customHeight="1">
      <c r="A637" s="404"/>
      <c r="B637" s="193"/>
      <c r="C637" s="263"/>
      <c r="D637" s="263"/>
      <c r="E637" s="263"/>
      <c r="F637" s="263"/>
      <c r="G637" s="263"/>
      <c r="H637" s="263"/>
      <c r="I637" s="263"/>
      <c r="J637" s="400"/>
      <c r="K637" s="406">
        <f>SUM(K19:K636)</f>
        <v>13199236.3130962</v>
      </c>
      <c r="L637" s="295"/>
      <c r="M637" s="227"/>
      <c r="N637" s="215"/>
      <c r="O637" s="215"/>
    </row>
    <row r="638" s="186" customFormat="1" ht="13.35" customHeight="1">
      <c r="A638" s="404"/>
      <c r="B638" s="193"/>
      <c r="C638" s="263"/>
      <c r="D638" s="263"/>
      <c r="E638" s="263"/>
      <c r="F638" s="263"/>
      <c r="G638" s="263"/>
      <c r="H638" s="263"/>
      <c r="I638" s="263"/>
      <c r="J638" s="400"/>
      <c r="K638" s="407"/>
      <c r="L638" s="295"/>
      <c r="M638" s="227"/>
      <c r="N638" s="215"/>
      <c r="O638" s="215"/>
    </row>
    <row r="639" s="191" customFormat="1" ht="12.4" customHeight="1">
      <c r="L639" s="295"/>
    </row>
    <row r="640" s="408" customFormat="1" ht="12.4" customHeight="1">
      <c r="A640" s="384"/>
      <c r="B640" s="409"/>
      <c r="C640" s="410"/>
      <c r="D640" s="411"/>
      <c r="E640" s="411"/>
      <c r="F640" s="412"/>
      <c r="G640" s="412"/>
      <c r="H640" s="412"/>
      <c r="I640" s="290"/>
      <c r="J640" s="290"/>
      <c r="K640" s="413"/>
      <c r="L640" s="295"/>
      <c r="P640" s="197"/>
      <c r="Q640" s="197"/>
      <c r="R640" s="197"/>
      <c r="S640" s="197"/>
      <c r="T640" s="197"/>
      <c r="U640" s="197"/>
      <c r="V640" s="197"/>
      <c r="W640" s="197"/>
      <c r="X640" s="197"/>
      <c r="Y640" s="197"/>
      <c r="Z640" s="197"/>
      <c r="AA640" s="197"/>
      <c r="AB640" s="197"/>
      <c r="AC640" s="197"/>
      <c r="AD640" s="197"/>
      <c r="AE640" s="197"/>
      <c r="AF640" s="197"/>
      <c r="AG640" s="197"/>
      <c r="AH640" s="197"/>
      <c r="AI640" s="197"/>
      <c r="AJ640" s="197"/>
      <c r="AK640" s="197"/>
      <c r="AL640" s="197"/>
      <c r="AM640" s="197"/>
      <c r="AN640" s="197"/>
      <c r="AO640" s="197"/>
      <c r="AP640" s="197"/>
      <c r="AQ640" s="197"/>
      <c r="AR640" s="197"/>
      <c r="AS640" s="197"/>
      <c r="AT640" s="197"/>
      <c r="AU640" s="197"/>
      <c r="AV640" s="197"/>
      <c r="AW640" s="197"/>
      <c r="AX640" s="197"/>
      <c r="AY640" s="197"/>
      <c r="AZ640" s="197"/>
      <c r="BA640" s="197"/>
      <c r="BB640" s="197"/>
      <c r="BC640" s="197"/>
      <c r="BD640" s="197"/>
      <c r="BE640" s="197"/>
      <c r="BF640" s="197"/>
      <c r="BG640" s="197"/>
      <c r="BH640" s="197"/>
      <c r="BI640" s="197"/>
      <c r="BJ640" s="197"/>
      <c r="BK640" s="197"/>
      <c r="BL640" s="197"/>
      <c r="BM640" s="197"/>
      <c r="BN640" s="197"/>
      <c r="BO640" s="197"/>
      <c r="BP640" s="197"/>
      <c r="BQ640" s="197"/>
      <c r="BR640" s="197"/>
      <c r="BS640" s="197"/>
      <c r="BT640" s="197"/>
      <c r="BU640" s="197"/>
      <c r="BV640" s="197"/>
      <c r="BW640" s="197"/>
      <c r="BX640" s="197"/>
      <c r="BY640" s="197"/>
      <c r="BZ640" s="197"/>
      <c r="CA640" s="197"/>
      <c r="CB640" s="197"/>
      <c r="CC640" s="197"/>
      <c r="CD640" s="197"/>
      <c r="CE640" s="197"/>
      <c r="CF640" s="197"/>
      <c r="CG640" s="197"/>
      <c r="CH640" s="197"/>
      <c r="CI640" s="197"/>
      <c r="CJ640" s="197"/>
      <c r="CK640" s="197"/>
      <c r="CL640" s="197"/>
      <c r="CM640" s="197"/>
      <c r="CN640" s="197"/>
      <c r="CO640" s="197"/>
      <c r="CP640" s="197"/>
      <c r="CQ640" s="197"/>
      <c r="CR640" s="197"/>
      <c r="CS640" s="197"/>
      <c r="CT640" s="197"/>
      <c r="CU640" s="197"/>
      <c r="CV640" s="197"/>
      <c r="CW640" s="197"/>
      <c r="CX640" s="197"/>
      <c r="CY640" s="197"/>
      <c r="CZ640" s="197"/>
      <c r="DA640" s="197"/>
      <c r="DB640" s="197"/>
      <c r="DC640" s="197"/>
      <c r="DD640" s="197"/>
      <c r="DE640" s="197"/>
      <c r="DF640" s="197"/>
      <c r="DG640" s="197"/>
      <c r="DH640" s="197"/>
      <c r="DI640" s="197"/>
      <c r="DJ640" s="197"/>
      <c r="DK640" s="197"/>
      <c r="DL640" s="197"/>
      <c r="DM640" s="197"/>
      <c r="DN640" s="197"/>
      <c r="DO640" s="197"/>
      <c r="DP640" s="197"/>
      <c r="DQ640" s="197"/>
      <c r="DR640" s="197"/>
      <c r="DS640" s="197"/>
      <c r="DT640" s="197"/>
      <c r="DU640" s="197"/>
      <c r="DV640" s="197"/>
      <c r="DW640" s="197"/>
      <c r="DX640" s="197"/>
      <c r="DY640" s="197"/>
      <c r="DZ640" s="197"/>
      <c r="EA640" s="197"/>
      <c r="EB640" s="197"/>
      <c r="EC640" s="197"/>
      <c r="ED640" s="197"/>
      <c r="EE640" s="197"/>
      <c r="EF640" s="197"/>
      <c r="EG640" s="197"/>
      <c r="EH640" s="197"/>
      <c r="EI640" s="197"/>
      <c r="EJ640" s="197"/>
      <c r="EK640" s="197"/>
      <c r="EL640" s="197"/>
      <c r="EM640" s="197"/>
      <c r="EN640" s="197"/>
      <c r="EO640" s="197"/>
      <c r="EP640" s="197"/>
      <c r="EQ640" s="197"/>
      <c r="ER640" s="197"/>
      <c r="ES640" s="197"/>
      <c r="ET640" s="197"/>
      <c r="EU640" s="197"/>
      <c r="EV640" s="197"/>
      <c r="EW640" s="197"/>
      <c r="EX640" s="197"/>
      <c r="EY640" s="414"/>
    </row>
    <row r="641" s="408" customFormat="1" ht="12.4" customHeight="1">
      <c r="A641" s="384"/>
      <c r="B641" s="409"/>
      <c r="C641" s="368"/>
      <c r="D641" s="262"/>
      <c r="E641" s="262"/>
      <c r="F641" s="415"/>
      <c r="G641" s="416"/>
      <c r="H641" s="416"/>
      <c r="I641" s="417"/>
      <c r="J641" s="290"/>
      <c r="K641" s="290"/>
      <c r="L641" s="295"/>
      <c r="P641" s="197"/>
      <c r="Q641" s="197"/>
      <c r="R641" s="197"/>
      <c r="S641" s="197"/>
      <c r="T641" s="197"/>
      <c r="U641" s="197"/>
      <c r="V641" s="197"/>
      <c r="W641" s="197"/>
      <c r="X641" s="197"/>
      <c r="Y641" s="197"/>
      <c r="Z641" s="197"/>
      <c r="AA641" s="197"/>
      <c r="AB641" s="197"/>
      <c r="AC641" s="197"/>
      <c r="AD641" s="197"/>
      <c r="AE641" s="197"/>
      <c r="AF641" s="197"/>
      <c r="AG641" s="197"/>
      <c r="AH641" s="197"/>
      <c r="AI641" s="197"/>
      <c r="AJ641" s="197"/>
      <c r="AK641" s="197"/>
      <c r="AL641" s="197"/>
      <c r="AM641" s="197"/>
      <c r="AN641" s="197"/>
      <c r="AO641" s="197"/>
      <c r="AP641" s="197"/>
      <c r="AQ641" s="197"/>
      <c r="AR641" s="197"/>
      <c r="AS641" s="197"/>
      <c r="AT641" s="197"/>
      <c r="AU641" s="197"/>
      <c r="AV641" s="197"/>
      <c r="AW641" s="197"/>
      <c r="AX641" s="197"/>
      <c r="AY641" s="197"/>
      <c r="AZ641" s="197"/>
      <c r="BA641" s="197"/>
      <c r="BB641" s="197"/>
      <c r="BC641" s="197"/>
      <c r="BD641" s="197"/>
      <c r="BE641" s="197"/>
      <c r="BF641" s="197"/>
      <c r="BG641" s="197"/>
      <c r="BH641" s="197"/>
      <c r="BI641" s="197"/>
      <c r="BJ641" s="197"/>
      <c r="BK641" s="197"/>
      <c r="BL641" s="197"/>
      <c r="BM641" s="197"/>
      <c r="BN641" s="197"/>
      <c r="BO641" s="197"/>
      <c r="BP641" s="197"/>
      <c r="BQ641" s="197"/>
      <c r="BR641" s="197"/>
      <c r="BS641" s="197"/>
      <c r="BT641" s="197"/>
      <c r="BU641" s="197"/>
      <c r="BV641" s="197"/>
      <c r="BW641" s="197"/>
      <c r="BX641" s="197"/>
      <c r="BY641" s="197"/>
      <c r="BZ641" s="197"/>
      <c r="CA641" s="197"/>
      <c r="CB641" s="197"/>
      <c r="CC641" s="197"/>
      <c r="CD641" s="197"/>
      <c r="CE641" s="197"/>
      <c r="CF641" s="197"/>
      <c r="CG641" s="197"/>
      <c r="CH641" s="197"/>
      <c r="CI641" s="197"/>
      <c r="CJ641" s="197"/>
      <c r="CK641" s="197"/>
      <c r="CL641" s="197"/>
      <c r="CM641" s="197"/>
      <c r="CN641" s="197"/>
      <c r="CO641" s="197"/>
      <c r="CP641" s="197"/>
      <c r="CQ641" s="197"/>
      <c r="CR641" s="197"/>
      <c r="CS641" s="197"/>
      <c r="CT641" s="197"/>
      <c r="CU641" s="197"/>
      <c r="CV641" s="197"/>
      <c r="CW641" s="197"/>
      <c r="CX641" s="197"/>
      <c r="CY641" s="197"/>
      <c r="CZ641" s="197"/>
      <c r="DA641" s="197"/>
      <c r="DB641" s="197"/>
      <c r="DC641" s="197"/>
      <c r="DD641" s="197"/>
      <c r="DE641" s="197"/>
      <c r="DF641" s="197"/>
      <c r="DG641" s="197"/>
      <c r="DH641" s="197"/>
      <c r="DI641" s="197"/>
      <c r="DJ641" s="197"/>
      <c r="DK641" s="197"/>
      <c r="DL641" s="197"/>
      <c r="DM641" s="197"/>
      <c r="DN641" s="197"/>
      <c r="DO641" s="197"/>
      <c r="DP641" s="197"/>
      <c r="DQ641" s="197"/>
      <c r="DR641" s="197"/>
      <c r="DS641" s="197"/>
      <c r="DT641" s="197"/>
      <c r="DU641" s="197"/>
      <c r="DV641" s="197"/>
      <c r="DW641" s="197"/>
      <c r="DX641" s="197"/>
      <c r="DY641" s="197"/>
      <c r="DZ641" s="197"/>
      <c r="EA641" s="197"/>
      <c r="EB641" s="197"/>
      <c r="EC641" s="197"/>
      <c r="ED641" s="197"/>
      <c r="EE641" s="197"/>
      <c r="EF641" s="197"/>
      <c r="EG641" s="197"/>
      <c r="EH641" s="197"/>
      <c r="EI641" s="197"/>
      <c r="EJ641" s="197"/>
      <c r="EK641" s="197"/>
      <c r="EL641" s="197"/>
      <c r="EM641" s="197"/>
      <c r="EN641" s="197"/>
      <c r="EO641" s="197"/>
      <c r="EP641" s="197"/>
      <c r="EQ641" s="197"/>
      <c r="ER641" s="197"/>
      <c r="ES641" s="197"/>
      <c r="ET641" s="197"/>
      <c r="EU641" s="197"/>
      <c r="EV641" s="197"/>
      <c r="EW641" s="197"/>
      <c r="EX641" s="197"/>
      <c r="EY641" s="414"/>
    </row>
    <row r="642" s="408" customFormat="1" ht="12.4" customHeight="1">
      <c r="A642" s="384"/>
      <c r="B642" s="409"/>
      <c r="C642" s="368"/>
      <c r="D642" s="262"/>
      <c r="E642" s="262"/>
      <c r="F642" s="415"/>
      <c r="G642" s="416"/>
      <c r="H642" s="416"/>
      <c r="I642" s="417"/>
      <c r="J642" s="290"/>
      <c r="K642" s="290"/>
      <c r="L642" s="295"/>
      <c r="P642" s="197"/>
      <c r="Q642" s="197"/>
      <c r="R642" s="197"/>
      <c r="S642" s="197"/>
      <c r="T642" s="197"/>
      <c r="U642" s="197"/>
      <c r="V642" s="197"/>
      <c r="W642" s="197"/>
      <c r="X642" s="197"/>
      <c r="Y642" s="197"/>
      <c r="Z642" s="197"/>
      <c r="AA642" s="197"/>
      <c r="AB642" s="197"/>
      <c r="AC642" s="197"/>
      <c r="AD642" s="197"/>
      <c r="AE642" s="197"/>
      <c r="AF642" s="197"/>
      <c r="AG642" s="197"/>
      <c r="AH642" s="197"/>
      <c r="AI642" s="197"/>
      <c r="AJ642" s="197"/>
      <c r="AK642" s="197"/>
      <c r="AL642" s="197"/>
      <c r="AM642" s="197"/>
      <c r="AN642" s="197"/>
      <c r="AO642" s="197"/>
      <c r="AP642" s="197"/>
      <c r="AQ642" s="197"/>
      <c r="AR642" s="197"/>
      <c r="AS642" s="197"/>
      <c r="AT642" s="197"/>
      <c r="AU642" s="197"/>
      <c r="AV642" s="197"/>
      <c r="AW642" s="197"/>
      <c r="AX642" s="197"/>
      <c r="AY642" s="197"/>
      <c r="AZ642" s="197"/>
      <c r="BA642" s="197"/>
      <c r="BB642" s="197"/>
      <c r="BC642" s="197"/>
      <c r="BD642" s="197"/>
      <c r="BE642" s="197"/>
      <c r="BF642" s="197"/>
      <c r="BG642" s="197"/>
      <c r="BH642" s="197"/>
      <c r="BI642" s="197"/>
      <c r="BJ642" s="197"/>
      <c r="BK642" s="197"/>
      <c r="BL642" s="197"/>
      <c r="BM642" s="197"/>
      <c r="BN642" s="197"/>
      <c r="BO642" s="197"/>
      <c r="BP642" s="197"/>
      <c r="BQ642" s="197"/>
      <c r="BR642" s="197"/>
      <c r="BS642" s="197"/>
      <c r="BT642" s="197"/>
      <c r="BU642" s="197"/>
      <c r="BV642" s="197"/>
      <c r="BW642" s="197"/>
      <c r="BX642" s="197"/>
      <c r="BY642" s="197"/>
      <c r="BZ642" s="197"/>
      <c r="CA642" s="197"/>
      <c r="CB642" s="197"/>
      <c r="CC642" s="197"/>
      <c r="CD642" s="197"/>
      <c r="CE642" s="197"/>
      <c r="CF642" s="197"/>
      <c r="CG642" s="197"/>
      <c r="CH642" s="197"/>
      <c r="CI642" s="197"/>
      <c r="CJ642" s="197"/>
      <c r="CK642" s="197"/>
      <c r="CL642" s="197"/>
      <c r="CM642" s="197"/>
      <c r="CN642" s="197"/>
      <c r="CO642" s="197"/>
      <c r="CP642" s="197"/>
      <c r="CQ642" s="197"/>
      <c r="CR642" s="197"/>
      <c r="CS642" s="197"/>
      <c r="CT642" s="197"/>
      <c r="CU642" s="197"/>
      <c r="CV642" s="197"/>
      <c r="CW642" s="197"/>
      <c r="CX642" s="197"/>
      <c r="CY642" s="197"/>
      <c r="CZ642" s="197"/>
      <c r="DA642" s="197"/>
      <c r="DB642" s="197"/>
      <c r="DC642" s="197"/>
      <c r="DD642" s="197"/>
      <c r="DE642" s="197"/>
      <c r="DF642" s="197"/>
      <c r="DG642" s="197"/>
      <c r="DH642" s="197"/>
      <c r="DI642" s="197"/>
      <c r="DJ642" s="197"/>
      <c r="DK642" s="197"/>
      <c r="DL642" s="197"/>
      <c r="DM642" s="197"/>
      <c r="DN642" s="197"/>
      <c r="DO642" s="197"/>
      <c r="DP642" s="197"/>
      <c r="DQ642" s="197"/>
      <c r="DR642" s="197"/>
      <c r="DS642" s="197"/>
      <c r="DT642" s="197"/>
      <c r="DU642" s="197"/>
      <c r="DV642" s="197"/>
      <c r="DW642" s="197"/>
      <c r="DX642" s="197"/>
      <c r="DY642" s="197"/>
      <c r="DZ642" s="197"/>
      <c r="EA642" s="197"/>
      <c r="EB642" s="197"/>
      <c r="EC642" s="197"/>
      <c r="ED642" s="197"/>
      <c r="EE642" s="197"/>
      <c r="EF642" s="197"/>
      <c r="EG642" s="197"/>
      <c r="EH642" s="197"/>
      <c r="EI642" s="197"/>
      <c r="EJ642" s="197"/>
      <c r="EK642" s="197"/>
      <c r="EL642" s="197"/>
      <c r="EM642" s="197"/>
      <c r="EN642" s="197"/>
      <c r="EO642" s="197"/>
      <c r="EP642" s="197"/>
      <c r="EQ642" s="197"/>
      <c r="ER642" s="197"/>
      <c r="ES642" s="197"/>
      <c r="ET642" s="197"/>
      <c r="EU642" s="197"/>
      <c r="EV642" s="197"/>
      <c r="EW642" s="197"/>
      <c r="EX642" s="197"/>
      <c r="EY642" s="414"/>
    </row>
    <row r="643" s="408" customFormat="1" ht="12.4" customHeight="1">
      <c r="A643" s="384"/>
      <c r="B643" s="409"/>
      <c r="C643" s="368"/>
      <c r="D643" s="262"/>
      <c r="E643" s="262"/>
      <c r="F643" s="415"/>
      <c r="G643" s="416"/>
      <c r="H643" s="416"/>
      <c r="I643" s="417"/>
      <c r="J643" s="418"/>
      <c r="K643" s="290"/>
      <c r="L643" s="295"/>
      <c r="P643" s="197"/>
      <c r="Q643" s="197"/>
      <c r="R643" s="197"/>
      <c r="S643" s="197"/>
      <c r="T643" s="197"/>
      <c r="U643" s="197"/>
      <c r="V643" s="197"/>
      <c r="W643" s="197"/>
      <c r="X643" s="197"/>
      <c r="Y643" s="197"/>
      <c r="Z643" s="197"/>
      <c r="AA643" s="197"/>
      <c r="AB643" s="197"/>
      <c r="AC643" s="197"/>
      <c r="AD643" s="197"/>
      <c r="AE643" s="197"/>
      <c r="AF643" s="197"/>
      <c r="AG643" s="197"/>
      <c r="AH643" s="197"/>
      <c r="AI643" s="197"/>
      <c r="AJ643" s="197"/>
      <c r="AK643" s="197"/>
      <c r="AL643" s="197"/>
      <c r="AM643" s="197"/>
      <c r="AN643" s="197"/>
      <c r="AO643" s="197"/>
      <c r="AP643" s="197"/>
      <c r="AQ643" s="197"/>
      <c r="AR643" s="197"/>
      <c r="AS643" s="197"/>
      <c r="AT643" s="197"/>
      <c r="AU643" s="197"/>
      <c r="AV643" s="197"/>
      <c r="AW643" s="197"/>
      <c r="AX643" s="197"/>
      <c r="AY643" s="197"/>
      <c r="AZ643" s="197"/>
      <c r="BA643" s="197"/>
      <c r="BB643" s="197"/>
      <c r="BC643" s="197"/>
      <c r="BD643" s="197"/>
      <c r="BE643" s="197"/>
      <c r="BF643" s="197"/>
      <c r="BG643" s="197"/>
      <c r="BH643" s="197"/>
      <c r="BI643" s="197"/>
      <c r="BJ643" s="197"/>
      <c r="BK643" s="197"/>
      <c r="BL643" s="197"/>
      <c r="BM643" s="197"/>
      <c r="BN643" s="197"/>
      <c r="BO643" s="197"/>
      <c r="BP643" s="197"/>
      <c r="BQ643" s="197"/>
      <c r="BR643" s="197"/>
      <c r="BS643" s="197"/>
      <c r="BT643" s="197"/>
      <c r="BU643" s="197"/>
      <c r="BV643" s="197"/>
      <c r="BW643" s="197"/>
      <c r="BX643" s="197"/>
      <c r="BY643" s="197"/>
      <c r="BZ643" s="197"/>
      <c r="CA643" s="197"/>
      <c r="CB643" s="197"/>
      <c r="CC643" s="197"/>
      <c r="CD643" s="197"/>
      <c r="CE643" s="197"/>
      <c r="CF643" s="197"/>
      <c r="CG643" s="197"/>
      <c r="CH643" s="197"/>
      <c r="CI643" s="197"/>
      <c r="CJ643" s="197"/>
      <c r="CK643" s="197"/>
      <c r="CL643" s="197"/>
      <c r="CM643" s="197"/>
      <c r="CN643" s="197"/>
      <c r="CO643" s="197"/>
      <c r="CP643" s="197"/>
      <c r="CQ643" s="197"/>
      <c r="CR643" s="197"/>
      <c r="CS643" s="197"/>
      <c r="CT643" s="197"/>
      <c r="CU643" s="197"/>
      <c r="CV643" s="197"/>
      <c r="CW643" s="197"/>
      <c r="CX643" s="197"/>
      <c r="CY643" s="197"/>
      <c r="CZ643" s="197"/>
      <c r="DA643" s="197"/>
      <c r="DB643" s="197"/>
      <c r="DC643" s="197"/>
      <c r="DD643" s="197"/>
      <c r="DE643" s="197"/>
      <c r="DF643" s="197"/>
      <c r="DG643" s="197"/>
      <c r="DH643" s="197"/>
      <c r="DI643" s="197"/>
      <c r="DJ643" s="197"/>
      <c r="DK643" s="197"/>
      <c r="DL643" s="197"/>
      <c r="DM643" s="197"/>
      <c r="DN643" s="197"/>
      <c r="DO643" s="197"/>
      <c r="DP643" s="197"/>
      <c r="DQ643" s="197"/>
      <c r="DR643" s="197"/>
      <c r="DS643" s="197"/>
      <c r="DT643" s="197"/>
      <c r="DU643" s="197"/>
      <c r="DV643" s="197"/>
      <c r="DW643" s="197"/>
      <c r="DX643" s="197"/>
      <c r="DY643" s="197"/>
      <c r="DZ643" s="197"/>
      <c r="EA643" s="197"/>
      <c r="EB643" s="197"/>
      <c r="EC643" s="197"/>
      <c r="ED643" s="197"/>
      <c r="EE643" s="197"/>
      <c r="EF643" s="197"/>
      <c r="EG643" s="197"/>
      <c r="EH643" s="197"/>
      <c r="EI643" s="197"/>
      <c r="EJ643" s="197"/>
      <c r="EK643" s="197"/>
      <c r="EL643" s="197"/>
      <c r="EM643" s="197"/>
      <c r="EN643" s="197"/>
      <c r="EO643" s="197"/>
      <c r="EP643" s="197"/>
      <c r="EQ643" s="197"/>
      <c r="ER643" s="197"/>
      <c r="ES643" s="197"/>
      <c r="ET643" s="197"/>
      <c r="EU643" s="197"/>
      <c r="EV643" s="197"/>
      <c r="EW643" s="197"/>
      <c r="EX643" s="197"/>
      <c r="EY643" s="414"/>
    </row>
    <row r="644" s="408" customFormat="1" ht="12.4" customHeight="1">
      <c r="A644" s="384"/>
      <c r="B644" s="409"/>
      <c r="C644" s="368"/>
      <c r="D644" s="262"/>
      <c r="E644" s="262"/>
      <c r="F644" s="415"/>
      <c r="G644" s="416"/>
      <c r="H644" s="416"/>
      <c r="I644" s="417"/>
      <c r="J644" s="418"/>
      <c r="K644" s="290"/>
      <c r="L644" s="295"/>
      <c r="P644" s="197"/>
      <c r="Q644" s="197"/>
      <c r="R644" s="197"/>
      <c r="S644" s="197"/>
      <c r="T644" s="197"/>
      <c r="U644" s="197"/>
      <c r="V644" s="197"/>
      <c r="W644" s="197"/>
      <c r="X644" s="197"/>
      <c r="Y644" s="197"/>
      <c r="Z644" s="197"/>
      <c r="AA644" s="197"/>
      <c r="AB644" s="197"/>
      <c r="AC644" s="197"/>
      <c r="AD644" s="197"/>
      <c r="AE644" s="197"/>
      <c r="AF644" s="197"/>
      <c r="AG644" s="197"/>
      <c r="AH644" s="197"/>
      <c r="AI644" s="197"/>
      <c r="AJ644" s="197"/>
      <c r="AK644" s="197"/>
      <c r="AL644" s="197"/>
      <c r="AM644" s="197"/>
      <c r="AN644" s="197"/>
      <c r="AO644" s="197"/>
      <c r="AP644" s="197"/>
      <c r="AQ644" s="197"/>
      <c r="AR644" s="197"/>
      <c r="AS644" s="197"/>
      <c r="AT644" s="197"/>
      <c r="AU644" s="197"/>
      <c r="AV644" s="197"/>
      <c r="AW644" s="197"/>
      <c r="AX644" s="197"/>
      <c r="AY644" s="197"/>
      <c r="AZ644" s="197"/>
      <c r="BA644" s="197"/>
      <c r="BB644" s="197"/>
      <c r="BC644" s="197"/>
      <c r="BD644" s="197"/>
      <c r="BE644" s="197"/>
      <c r="BF644" s="197"/>
      <c r="BG644" s="197"/>
      <c r="BH644" s="197"/>
      <c r="BI644" s="197"/>
      <c r="BJ644" s="197"/>
      <c r="BK644" s="197"/>
      <c r="BL644" s="197"/>
      <c r="BM644" s="197"/>
      <c r="BN644" s="197"/>
      <c r="BO644" s="197"/>
      <c r="BP644" s="197"/>
      <c r="BQ644" s="197"/>
      <c r="BR644" s="197"/>
      <c r="BS644" s="197"/>
      <c r="BT644" s="197"/>
      <c r="BU644" s="197"/>
      <c r="BV644" s="197"/>
      <c r="BW644" s="197"/>
      <c r="BX644" s="197"/>
      <c r="BY644" s="197"/>
      <c r="BZ644" s="197"/>
      <c r="CA644" s="197"/>
      <c r="CB644" s="197"/>
      <c r="CC644" s="197"/>
      <c r="CD644" s="197"/>
      <c r="CE644" s="197"/>
      <c r="CF644" s="197"/>
      <c r="CG644" s="197"/>
      <c r="CH644" s="197"/>
      <c r="CI644" s="197"/>
      <c r="CJ644" s="197"/>
      <c r="CK644" s="197"/>
      <c r="CL644" s="197"/>
      <c r="CM644" s="197"/>
      <c r="CN644" s="197"/>
      <c r="CO644" s="197"/>
      <c r="CP644" s="197"/>
      <c r="CQ644" s="197"/>
      <c r="CR644" s="197"/>
      <c r="CS644" s="197"/>
      <c r="CT644" s="197"/>
      <c r="CU644" s="197"/>
      <c r="CV644" s="197"/>
      <c r="CW644" s="197"/>
      <c r="CX644" s="197"/>
      <c r="CY644" s="197"/>
      <c r="CZ644" s="197"/>
      <c r="DA644" s="197"/>
      <c r="DB644" s="197"/>
      <c r="DC644" s="197"/>
      <c r="DD644" s="197"/>
      <c r="DE644" s="197"/>
      <c r="DF644" s="197"/>
      <c r="DG644" s="197"/>
      <c r="DH644" s="197"/>
      <c r="DI644" s="197"/>
      <c r="DJ644" s="197"/>
      <c r="DK644" s="197"/>
      <c r="DL644" s="197"/>
      <c r="DM644" s="197"/>
      <c r="DN644" s="197"/>
      <c r="DO644" s="197"/>
      <c r="DP644" s="197"/>
      <c r="DQ644" s="197"/>
      <c r="DR644" s="197"/>
      <c r="DS644" s="197"/>
      <c r="DT644" s="197"/>
      <c r="DU644" s="197"/>
      <c r="DV644" s="197"/>
      <c r="DW644" s="197"/>
      <c r="DX644" s="197"/>
      <c r="DY644" s="197"/>
      <c r="DZ644" s="197"/>
      <c r="EA644" s="197"/>
      <c r="EB644" s="197"/>
      <c r="EC644" s="197"/>
      <c r="ED644" s="197"/>
      <c r="EE644" s="197"/>
      <c r="EF644" s="197"/>
      <c r="EG644" s="197"/>
      <c r="EH644" s="197"/>
      <c r="EI644" s="197"/>
      <c r="EJ644" s="197"/>
      <c r="EK644" s="197"/>
      <c r="EL644" s="197"/>
      <c r="EM644" s="197"/>
      <c r="EN644" s="197"/>
      <c r="EO644" s="197"/>
      <c r="EP644" s="197"/>
      <c r="EQ644" s="197"/>
      <c r="ER644" s="197"/>
      <c r="ES644" s="197"/>
      <c r="ET644" s="197"/>
      <c r="EU644" s="197"/>
      <c r="EV644" s="197"/>
      <c r="EW644" s="197"/>
      <c r="EX644" s="197"/>
      <c r="EY644" s="414"/>
    </row>
    <row r="645" s="408" customFormat="1" ht="12.4" customHeight="1">
      <c r="A645" s="384"/>
      <c r="B645" s="409"/>
      <c r="C645" s="368"/>
      <c r="D645" s="262"/>
      <c r="E645" s="262"/>
      <c r="F645" s="415"/>
      <c r="G645" s="416"/>
      <c r="H645" s="416"/>
      <c r="I645" s="417"/>
      <c r="J645" s="418"/>
      <c r="K645" s="290"/>
      <c r="L645" s="295"/>
      <c r="P645" s="197"/>
      <c r="Q645" s="197"/>
      <c r="R645" s="197"/>
      <c r="S645" s="197"/>
      <c r="T645" s="197"/>
      <c r="U645" s="197"/>
      <c r="V645" s="197"/>
      <c r="W645" s="197"/>
      <c r="X645" s="197"/>
      <c r="Y645" s="197"/>
      <c r="Z645" s="197"/>
      <c r="AA645" s="197"/>
      <c r="AB645" s="197"/>
      <c r="AC645" s="197"/>
      <c r="AD645" s="197"/>
      <c r="AE645" s="197"/>
      <c r="AF645" s="197"/>
      <c r="AG645" s="197"/>
      <c r="AH645" s="197"/>
      <c r="AI645" s="197"/>
      <c r="AJ645" s="197"/>
      <c r="AK645" s="197"/>
      <c r="AL645" s="197"/>
      <c r="AM645" s="197"/>
      <c r="AN645" s="197"/>
      <c r="AO645" s="197"/>
      <c r="AP645" s="197"/>
      <c r="AQ645" s="197"/>
      <c r="AR645" s="197"/>
      <c r="AS645" s="197"/>
      <c r="AT645" s="197"/>
      <c r="AU645" s="197"/>
      <c r="AV645" s="197"/>
      <c r="AW645" s="197"/>
      <c r="AX645" s="197"/>
      <c r="AY645" s="197"/>
      <c r="AZ645" s="197"/>
      <c r="BA645" s="197"/>
      <c r="BB645" s="197"/>
      <c r="BC645" s="197"/>
      <c r="BD645" s="197"/>
      <c r="BE645" s="197"/>
      <c r="BF645" s="197"/>
      <c r="BG645" s="197"/>
      <c r="BH645" s="197"/>
      <c r="BI645" s="197"/>
      <c r="BJ645" s="197"/>
      <c r="BK645" s="197"/>
      <c r="BL645" s="197"/>
      <c r="BM645" s="197"/>
      <c r="BN645" s="197"/>
      <c r="BO645" s="197"/>
      <c r="BP645" s="197"/>
      <c r="BQ645" s="197"/>
      <c r="BR645" s="197"/>
      <c r="BS645" s="197"/>
      <c r="BT645" s="197"/>
      <c r="BU645" s="197"/>
      <c r="BV645" s="197"/>
      <c r="BW645" s="197"/>
      <c r="BX645" s="197"/>
      <c r="BY645" s="197"/>
      <c r="BZ645" s="197"/>
      <c r="CA645" s="197"/>
      <c r="CB645" s="197"/>
      <c r="CC645" s="197"/>
      <c r="CD645" s="197"/>
      <c r="CE645" s="197"/>
      <c r="CF645" s="197"/>
      <c r="CG645" s="197"/>
      <c r="CH645" s="197"/>
      <c r="CI645" s="197"/>
      <c r="CJ645" s="197"/>
      <c r="CK645" s="197"/>
      <c r="CL645" s="197"/>
      <c r="CM645" s="197"/>
      <c r="CN645" s="197"/>
      <c r="CO645" s="197"/>
      <c r="CP645" s="197"/>
      <c r="CQ645" s="197"/>
      <c r="CR645" s="197"/>
      <c r="CS645" s="197"/>
      <c r="CT645" s="197"/>
      <c r="CU645" s="197"/>
      <c r="CV645" s="197"/>
      <c r="CW645" s="197"/>
      <c r="CX645" s="197"/>
      <c r="CY645" s="197"/>
      <c r="CZ645" s="197"/>
      <c r="DA645" s="197"/>
      <c r="DB645" s="197"/>
      <c r="DC645" s="197"/>
      <c r="DD645" s="197"/>
      <c r="DE645" s="197"/>
      <c r="DF645" s="197"/>
      <c r="DG645" s="197"/>
      <c r="DH645" s="197"/>
      <c r="DI645" s="197"/>
      <c r="DJ645" s="197"/>
      <c r="DK645" s="197"/>
      <c r="DL645" s="197"/>
      <c r="DM645" s="197"/>
      <c r="DN645" s="197"/>
      <c r="DO645" s="197"/>
      <c r="DP645" s="197"/>
      <c r="DQ645" s="197"/>
      <c r="DR645" s="197"/>
      <c r="DS645" s="197"/>
      <c r="DT645" s="197"/>
      <c r="DU645" s="197"/>
      <c r="DV645" s="197"/>
      <c r="DW645" s="197"/>
      <c r="DX645" s="197"/>
      <c r="DY645" s="197"/>
      <c r="DZ645" s="197"/>
      <c r="EA645" s="197"/>
      <c r="EB645" s="197"/>
      <c r="EC645" s="197"/>
      <c r="ED645" s="197"/>
      <c r="EE645" s="197"/>
      <c r="EF645" s="197"/>
      <c r="EG645" s="197"/>
      <c r="EH645" s="197"/>
      <c r="EI645" s="197"/>
      <c r="EJ645" s="197"/>
      <c r="EK645" s="197"/>
      <c r="EL645" s="197"/>
      <c r="EM645" s="197"/>
      <c r="EN645" s="197"/>
      <c r="EO645" s="197"/>
      <c r="EP645" s="197"/>
      <c r="EQ645" s="197"/>
      <c r="ER645" s="197"/>
      <c r="ES645" s="197"/>
      <c r="ET645" s="197"/>
      <c r="EU645" s="197"/>
      <c r="EV645" s="197"/>
      <c r="EW645" s="197"/>
      <c r="EX645" s="197"/>
      <c r="EY645" s="414"/>
    </row>
    <row r="646" s="419" customFormat="1" ht="12.4" customHeight="1">
      <c r="A646" s="420"/>
      <c r="B646" s="421"/>
      <c r="C646" s="422"/>
      <c r="D646" s="423"/>
      <c r="E646" s="423"/>
      <c r="F646" s="424"/>
      <c r="G646" s="425"/>
      <c r="H646" s="425"/>
      <c r="I646" s="426"/>
      <c r="J646" s="427"/>
      <c r="K646" s="428"/>
      <c r="L646" s="429"/>
      <c r="P646" s="430"/>
      <c r="Q646" s="430"/>
      <c r="R646" s="430"/>
      <c r="S646" s="430"/>
      <c r="T646" s="430"/>
      <c r="U646" s="430"/>
      <c r="V646" s="430"/>
      <c r="W646" s="430"/>
      <c r="X646" s="430"/>
      <c r="Y646" s="430"/>
      <c r="Z646" s="430"/>
      <c r="AA646" s="430"/>
      <c r="AB646" s="430"/>
      <c r="AC646" s="430"/>
      <c r="AD646" s="430"/>
      <c r="AE646" s="430"/>
      <c r="AF646" s="430"/>
      <c r="AG646" s="430"/>
      <c r="AH646" s="430"/>
      <c r="AI646" s="430"/>
      <c r="AJ646" s="430"/>
      <c r="AK646" s="430"/>
      <c r="AL646" s="430"/>
      <c r="AM646" s="430"/>
      <c r="AN646" s="430"/>
      <c r="AO646" s="430"/>
      <c r="AP646" s="430"/>
      <c r="AQ646" s="430"/>
      <c r="AR646" s="430"/>
      <c r="AS646" s="430"/>
      <c r="AT646" s="430"/>
      <c r="AU646" s="430"/>
      <c r="AV646" s="430"/>
      <c r="AW646" s="430"/>
      <c r="AX646" s="430"/>
      <c r="AY646" s="430"/>
      <c r="AZ646" s="430"/>
      <c r="BA646" s="430"/>
      <c r="BB646" s="430"/>
      <c r="BC646" s="430"/>
      <c r="BD646" s="430"/>
      <c r="BE646" s="430"/>
      <c r="BF646" s="430"/>
      <c r="BG646" s="430"/>
      <c r="BH646" s="430"/>
      <c r="BI646" s="430"/>
      <c r="BJ646" s="430"/>
      <c r="BK646" s="430"/>
      <c r="BL646" s="430"/>
      <c r="BM646" s="430"/>
      <c r="BN646" s="430"/>
      <c r="BO646" s="430"/>
      <c r="BP646" s="430"/>
      <c r="BQ646" s="430"/>
      <c r="BR646" s="430"/>
      <c r="BS646" s="430"/>
      <c r="BT646" s="430"/>
      <c r="BU646" s="430"/>
      <c r="BV646" s="430"/>
      <c r="BW646" s="430"/>
      <c r="BX646" s="430"/>
      <c r="BY646" s="430"/>
      <c r="BZ646" s="430"/>
      <c r="CA646" s="430"/>
      <c r="CB646" s="430"/>
      <c r="CC646" s="430"/>
      <c r="CD646" s="430"/>
      <c r="CE646" s="430"/>
      <c r="CF646" s="430"/>
      <c r="CG646" s="430"/>
      <c r="CH646" s="430"/>
      <c r="CI646" s="430"/>
      <c r="CJ646" s="430"/>
      <c r="CK646" s="430"/>
      <c r="CL646" s="430"/>
      <c r="CM646" s="430"/>
      <c r="CN646" s="430"/>
      <c r="CO646" s="430"/>
      <c r="CP646" s="430"/>
      <c r="CQ646" s="430"/>
      <c r="CR646" s="430"/>
      <c r="CS646" s="430"/>
      <c r="CT646" s="430"/>
      <c r="CU646" s="430"/>
      <c r="CV646" s="430"/>
      <c r="CW646" s="430"/>
      <c r="CX646" s="430"/>
      <c r="CY646" s="430"/>
      <c r="CZ646" s="430"/>
      <c r="DA646" s="430"/>
      <c r="DB646" s="430"/>
      <c r="DC646" s="430"/>
      <c r="DD646" s="430"/>
      <c r="DE646" s="430"/>
      <c r="DF646" s="430"/>
      <c r="DG646" s="430"/>
      <c r="DH646" s="430"/>
      <c r="DI646" s="430"/>
      <c r="DJ646" s="430"/>
      <c r="DK646" s="430"/>
      <c r="DL646" s="430"/>
      <c r="DM646" s="430"/>
      <c r="DN646" s="430"/>
      <c r="DO646" s="430"/>
      <c r="DP646" s="430"/>
      <c r="DQ646" s="430"/>
      <c r="DR646" s="430"/>
      <c r="DS646" s="430"/>
      <c r="DT646" s="430"/>
      <c r="DU646" s="430"/>
      <c r="DV646" s="430"/>
      <c r="DW646" s="430"/>
      <c r="DX646" s="430"/>
      <c r="DY646" s="430"/>
      <c r="DZ646" s="430"/>
      <c r="EA646" s="430"/>
      <c r="EB646" s="430"/>
      <c r="EC646" s="430"/>
      <c r="ED646" s="430"/>
      <c r="EE646" s="430"/>
      <c r="EF646" s="430"/>
      <c r="EG646" s="430"/>
      <c r="EH646" s="430"/>
      <c r="EI646" s="430"/>
      <c r="EJ646" s="430"/>
      <c r="EK646" s="430"/>
      <c r="EL646" s="430"/>
      <c r="EM646" s="430"/>
      <c r="EN646" s="430"/>
      <c r="EO646" s="430"/>
      <c r="EP646" s="430"/>
      <c r="EQ646" s="430"/>
      <c r="ER646" s="430"/>
      <c r="ES646" s="430"/>
      <c r="ET646" s="430"/>
      <c r="EU646" s="430"/>
      <c r="EV646" s="430"/>
      <c r="EW646" s="430"/>
      <c r="EX646" s="430"/>
      <c r="EY646" s="431"/>
    </row>
  </sheetData>
  <mergeCells count="2">
    <mergeCell ref="A10:B10"/>
    <mergeCell ref="E10:F10"/>
  </mergeCells>
  <conditionalFormatting sqref="G629:H636">
    <cfRule type="cellIs" dxfId="0" priority="1" operator="lessThan" stopIfTrue="1">
      <formula>0</formula>
    </cfRule>
  </conditionalFormatting>
  <dataValidations count="2">
    <dataValidation type="list" allowBlank="1" showInputMessage="1" showErrorMessage="1" sqref="G629:H629 H630 G631:H631 H632 G633:H633">
      <formula1>"m,m²,m³,item,nr,t,pts,hrs,Excl,Incl"</formula1>
    </dataValidation>
    <dataValidation type="list" allowBlank="1" showInputMessage="1" showErrorMessage="1" sqref="G630 G632">
      <formula1>"m,m²,m³,item,nr,t,pts,hrs,Excl,Incl,%"</formula1>
    </dataValidation>
  </dataValidations>
  <pageMargins left="0.748031" right="0" top="0.19685" bottom="0.984252" header="0.511811" footer="0.511811"/>
  <pageSetup firstPageNumber="1" fitToHeight="1" fitToWidth="1" scale="100" useFirstPageNumber="0" orientation="portrait" pageOrder="downThenOver"/>
  <headerFooter>
    <oddFooter>&amp;L&amp;"Calibri,Regular"&amp;11&amp;K000000&amp;"Arial,Regular"&amp;8&amp;P                    Cost Plan NRM1 Template.xlsx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28"/>
  <sheetViews>
    <sheetView workbookViewId="0" showGridLines="0" defaultGridColor="1"/>
  </sheetViews>
  <sheetFormatPr defaultColWidth="16.3333" defaultRowHeight="15.4" customHeight="1" outlineLevelRow="0" outlineLevelCol="0"/>
  <cols>
    <col min="1" max="5" width="16.3516" style="432" customWidth="1"/>
    <col min="6" max="16384" width="16.3516" style="432" customWidth="1"/>
  </cols>
  <sheetData>
    <row r="1" ht="14.8" customHeight="1">
      <c r="A1" t="s" s="433">
        <v>226</v>
      </c>
      <c r="B1" s="434"/>
      <c r="C1" s="434"/>
      <c r="D1" s="434"/>
      <c r="E1" s="435"/>
    </row>
    <row r="2" ht="13.1" customHeight="1">
      <c r="A2" s="436"/>
      <c r="B2" t="s" s="437">
        <v>227</v>
      </c>
      <c r="C2" t="s" s="437">
        <v>228</v>
      </c>
      <c r="D2" t="s" s="437">
        <v>229</v>
      </c>
      <c r="E2" t="s" s="437">
        <v>230</v>
      </c>
    </row>
    <row r="3" ht="13.1" customHeight="1">
      <c r="A3" t="s" s="438">
        <v>231</v>
      </c>
      <c r="B3" s="439"/>
      <c r="C3" t="s" s="440">
        <v>232</v>
      </c>
      <c r="D3" t="s" s="440">
        <v>233</v>
      </c>
      <c r="E3" s="441"/>
    </row>
    <row r="4" ht="12.9" customHeight="1">
      <c r="A4" s="442"/>
      <c r="B4" s="443"/>
      <c r="C4" s="444"/>
      <c r="D4" s="444"/>
      <c r="E4" s="445"/>
    </row>
    <row r="5" ht="13" customHeight="1">
      <c r="A5" t="s" s="446">
        <v>234</v>
      </c>
      <c r="B5" s="443">
        <v>11000</v>
      </c>
      <c r="C5" s="444">
        <f>B5*1.284</f>
        <v>14124</v>
      </c>
      <c r="D5" s="447">
        <f>C5*0.85</f>
        <v>12005.4</v>
      </c>
      <c r="E5" t="s" s="448">
        <v>235</v>
      </c>
    </row>
    <row r="6" ht="13" customHeight="1">
      <c r="A6" t="s" s="446">
        <v>236</v>
      </c>
      <c r="B6" s="443">
        <v>95000</v>
      </c>
      <c r="C6" s="444">
        <f>B6*1.284</f>
        <v>121980</v>
      </c>
      <c r="D6" s="447">
        <f>C6*0.85</f>
        <v>103683</v>
      </c>
      <c r="E6" t="s" s="448">
        <v>237</v>
      </c>
    </row>
    <row r="7" ht="13" customHeight="1">
      <c r="A7" t="s" s="446">
        <v>238</v>
      </c>
      <c r="B7" s="443">
        <v>290</v>
      </c>
      <c r="C7" s="444">
        <f>B7*1.284</f>
        <v>372.36</v>
      </c>
      <c r="D7" s="447">
        <f>C7*0.85</f>
        <v>316.506</v>
      </c>
      <c r="E7" t="s" s="448">
        <v>239</v>
      </c>
    </row>
    <row r="8" ht="13" customHeight="1">
      <c r="A8" t="s" s="446">
        <v>240</v>
      </c>
      <c r="B8" s="443">
        <v>290</v>
      </c>
      <c r="C8" s="444">
        <f>B8*1.284</f>
        <v>372.36</v>
      </c>
      <c r="D8" s="444">
        <f>C8*0.85</f>
        <v>316.506</v>
      </c>
      <c r="E8" t="s" s="449">
        <v>239</v>
      </c>
    </row>
    <row r="9" ht="13" customHeight="1">
      <c r="A9" t="s" s="446">
        <v>241</v>
      </c>
      <c r="B9" s="443">
        <v>1200</v>
      </c>
      <c r="C9" s="444">
        <f>B9*1.284</f>
        <v>1540.8</v>
      </c>
      <c r="D9" s="447">
        <f>C9*0.85</f>
        <v>1309.68</v>
      </c>
      <c r="E9" t="s" s="448">
        <v>242</v>
      </c>
    </row>
    <row r="10" ht="25.9" customHeight="1">
      <c r="A10" t="s" s="446">
        <v>243</v>
      </c>
      <c r="B10" s="443">
        <v>3000</v>
      </c>
      <c r="C10" s="444">
        <f>B10*1.284</f>
        <v>3852</v>
      </c>
      <c r="D10" s="447">
        <f>C10*0.85</f>
        <v>3274.2</v>
      </c>
      <c r="E10" t="s" s="450">
        <v>244</v>
      </c>
    </row>
    <row r="11" ht="13" customHeight="1">
      <c r="A11" t="s" s="446">
        <v>245</v>
      </c>
      <c r="B11" s="443">
        <v>70</v>
      </c>
      <c r="C11" s="444">
        <f>B11*1.284</f>
        <v>89.88</v>
      </c>
      <c r="D11" s="447">
        <f>C11*0.85</f>
        <v>76.398</v>
      </c>
      <c r="E11" t="s" s="450">
        <v>246</v>
      </c>
    </row>
    <row r="12" ht="25.9" customHeight="1">
      <c r="A12" t="s" s="446">
        <v>247</v>
      </c>
      <c r="B12" s="443">
        <v>70</v>
      </c>
      <c r="C12" s="444">
        <f>B12*1.284</f>
        <v>89.88</v>
      </c>
      <c r="D12" s="447">
        <f>C12*0.85</f>
        <v>76.398</v>
      </c>
      <c r="E12" t="s" s="450">
        <v>246</v>
      </c>
    </row>
    <row r="13" ht="25.9" customHeight="1">
      <c r="A13" t="s" s="446">
        <v>248</v>
      </c>
      <c r="B13" s="443">
        <v>90</v>
      </c>
      <c r="C13" s="444">
        <f>B13*1.284</f>
        <v>115.56</v>
      </c>
      <c r="D13" s="447">
        <f>C13*0.85</f>
        <v>98.226</v>
      </c>
      <c r="E13" t="s" s="450">
        <v>249</v>
      </c>
    </row>
    <row r="14" ht="13" customHeight="1">
      <c r="A14" t="s" s="446">
        <v>250</v>
      </c>
      <c r="B14" s="443">
        <v>325</v>
      </c>
      <c r="C14" s="444">
        <f>B14*1.284</f>
        <v>417.3</v>
      </c>
      <c r="D14" s="447">
        <f>C14*0.85</f>
        <v>354.705</v>
      </c>
      <c r="E14" t="s" s="450">
        <v>251</v>
      </c>
    </row>
    <row r="15" ht="13" customHeight="1">
      <c r="A15" t="s" s="446">
        <v>252</v>
      </c>
      <c r="B15" s="443">
        <v>550</v>
      </c>
      <c r="C15" s="444">
        <f>B15*1.284</f>
        <v>706.2</v>
      </c>
      <c r="D15" s="447">
        <f>C15*0.85</f>
        <v>600.27</v>
      </c>
      <c r="E15" t="s" s="450">
        <v>251</v>
      </c>
    </row>
    <row r="16" ht="13" customHeight="1">
      <c r="A16" t="s" s="446">
        <v>253</v>
      </c>
      <c r="B16" s="443">
        <v>550</v>
      </c>
      <c r="C16" s="444">
        <f>B16*1.284</f>
        <v>706.2</v>
      </c>
      <c r="D16" s="447">
        <f>C16*0.85</f>
        <v>600.27</v>
      </c>
      <c r="E16" t="s" s="450">
        <v>251</v>
      </c>
    </row>
    <row r="17" ht="13" customHeight="1">
      <c r="A17" t="s" s="446">
        <v>254</v>
      </c>
      <c r="B17" s="443">
        <v>400</v>
      </c>
      <c r="C17" s="444">
        <f>B17*1.284</f>
        <v>513.6</v>
      </c>
      <c r="D17" s="447">
        <f>C17*0.85</f>
        <v>436.56</v>
      </c>
      <c r="E17" t="s" s="450">
        <v>251</v>
      </c>
    </row>
    <row r="18" ht="13" customHeight="1">
      <c r="A18" t="s" s="446">
        <v>255</v>
      </c>
      <c r="B18" s="443">
        <v>420</v>
      </c>
      <c r="C18" s="444">
        <f>B18*1.284</f>
        <v>539.28</v>
      </c>
      <c r="D18" s="447">
        <f>C18*0.85</f>
        <v>458.388</v>
      </c>
      <c r="E18" t="s" s="450">
        <v>256</v>
      </c>
    </row>
    <row r="19" ht="25.9" customHeight="1">
      <c r="A19" t="s" s="446">
        <v>257</v>
      </c>
      <c r="B19" s="443">
        <v>310</v>
      </c>
      <c r="C19" s="444">
        <f>B19*1.284</f>
        <v>398.04</v>
      </c>
      <c r="D19" s="447">
        <f>C19*0.85</f>
        <v>338.334</v>
      </c>
      <c r="E19" t="s" s="450">
        <v>239</v>
      </c>
    </row>
    <row r="20" ht="13" customHeight="1">
      <c r="A20" t="s" s="446">
        <v>258</v>
      </c>
      <c r="B20" s="443">
        <v>5.1</v>
      </c>
      <c r="C20" s="444">
        <f>B20*1.284</f>
        <v>6.5484</v>
      </c>
      <c r="D20" s="447">
        <f>C20*0.85</f>
        <v>5.56614</v>
      </c>
      <c r="E20" t="s" s="450">
        <v>259</v>
      </c>
    </row>
    <row r="21" ht="13" customHeight="1">
      <c r="A21" t="s" s="446">
        <v>260</v>
      </c>
      <c r="B21" s="443">
        <v>50</v>
      </c>
      <c r="C21" s="444">
        <f>B21*1.284</f>
        <v>64.2</v>
      </c>
      <c r="D21" s="447">
        <f>C21*0.85</f>
        <v>54.57</v>
      </c>
      <c r="E21" t="s" s="450">
        <v>259</v>
      </c>
    </row>
    <row r="22" ht="25.9" customHeight="1">
      <c r="A22" t="s" s="446">
        <v>261</v>
      </c>
      <c r="B22" s="443">
        <v>20</v>
      </c>
      <c r="C22" s="444">
        <f>B22*1.284</f>
        <v>25.68</v>
      </c>
      <c r="D22" s="447">
        <f>C22*0.85</f>
        <v>21.828</v>
      </c>
      <c r="E22" t="s" s="450">
        <v>262</v>
      </c>
    </row>
    <row r="23" ht="13" customHeight="1">
      <c r="A23" t="s" s="446">
        <v>263</v>
      </c>
      <c r="B23" s="443">
        <v>18</v>
      </c>
      <c r="C23" s="444">
        <f>B23*1.284</f>
        <v>23.112</v>
      </c>
      <c r="D23" s="447">
        <f>C23*0.85</f>
        <v>19.6452</v>
      </c>
      <c r="E23" t="s" s="450">
        <v>264</v>
      </c>
    </row>
    <row r="24" ht="25.9" customHeight="1">
      <c r="A24" t="s" s="446">
        <v>265</v>
      </c>
      <c r="B24" s="443">
        <v>70</v>
      </c>
      <c r="C24" s="444">
        <f>B24*1.284</f>
        <v>89.88</v>
      </c>
      <c r="D24" s="447">
        <f>C24*0.85</f>
        <v>76.398</v>
      </c>
      <c r="E24" t="s" s="450">
        <v>264</v>
      </c>
    </row>
    <row r="25" ht="13" customHeight="1">
      <c r="A25" t="s" s="446">
        <v>266</v>
      </c>
      <c r="B25" s="443">
        <v>26</v>
      </c>
      <c r="C25" s="444">
        <f>B25*1.284</f>
        <v>33.384</v>
      </c>
      <c r="D25" s="447">
        <f>C25*0.85</f>
        <v>28.3764</v>
      </c>
      <c r="E25" t="s" s="450">
        <v>267</v>
      </c>
    </row>
    <row r="26" ht="25.9" customHeight="1">
      <c r="A26" t="s" s="446">
        <v>268</v>
      </c>
      <c r="B26" s="443">
        <v>1500</v>
      </c>
      <c r="C26" s="444">
        <f>B26*1.284</f>
        <v>1926</v>
      </c>
      <c r="D26" s="447">
        <f>C26*0.85</f>
        <v>1637.1</v>
      </c>
      <c r="E26" t="s" s="450">
        <v>269</v>
      </c>
    </row>
    <row r="27" ht="25.9" customHeight="1">
      <c r="A27" t="s" s="446">
        <v>270</v>
      </c>
      <c r="B27" s="443">
        <v>700</v>
      </c>
      <c r="C27" s="444">
        <f>B27*1.284</f>
        <v>898.8</v>
      </c>
      <c r="D27" s="447">
        <f>C27*0.85</f>
        <v>763.98</v>
      </c>
      <c r="E27" t="s" s="450">
        <v>271</v>
      </c>
    </row>
    <row r="28" ht="13" customHeight="1">
      <c r="A28" t="s" s="446">
        <v>272</v>
      </c>
      <c r="B28" s="443">
        <v>460</v>
      </c>
      <c r="C28" s="444">
        <f>B28*1.284</f>
        <v>590.64</v>
      </c>
      <c r="D28" s="447">
        <f>C28*0.85</f>
        <v>502.044</v>
      </c>
      <c r="E28" t="s" s="450">
        <v>273</v>
      </c>
    </row>
  </sheetData>
  <mergeCells count="1">
    <mergeCell ref="A1:E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dimension ref="A1:J47"/>
  <sheetViews>
    <sheetView workbookViewId="0" showGridLines="0" defaultGridColor="1"/>
  </sheetViews>
  <sheetFormatPr defaultColWidth="8.83333" defaultRowHeight="14.6" customHeight="1" outlineLevelRow="0" outlineLevelCol="0"/>
  <cols>
    <col min="1" max="1" width="10.8516" style="451" customWidth="1"/>
    <col min="2" max="4" width="8.85156" style="451" customWidth="1"/>
    <col min="5" max="5" width="16.5" style="451" customWidth="1"/>
    <col min="6" max="6" width="8.85156" style="451" customWidth="1"/>
    <col min="7" max="7" width="13.1719" style="451" customWidth="1"/>
    <col min="8" max="10" width="8.85156" style="451" customWidth="1"/>
    <col min="11" max="16384" width="8.85156" style="451" customWidth="1"/>
  </cols>
  <sheetData>
    <row r="1" ht="14.6" customHeight="1">
      <c r="A1" s="452"/>
      <c r="B1" s="453"/>
      <c r="C1" s="453"/>
      <c r="D1" s="453"/>
      <c r="E1" s="453"/>
      <c r="F1" s="453"/>
      <c r="G1" s="453"/>
      <c r="H1" s="453"/>
      <c r="I1" s="453"/>
      <c r="J1" s="454"/>
    </row>
    <row r="2" ht="14.6" customHeight="1">
      <c r="A2" s="455"/>
      <c r="B2" s="4"/>
      <c r="C2" s="4"/>
      <c r="D2" s="4"/>
      <c r="E2" s="4"/>
      <c r="F2" s="4"/>
      <c r="G2" s="4"/>
      <c r="H2" s="4"/>
      <c r="I2" s="4"/>
      <c r="J2" s="456"/>
    </row>
    <row r="3" ht="14.6" customHeight="1">
      <c r="A3" t="s" s="457">
        <v>274</v>
      </c>
      <c r="B3" t="s" s="458">
        <v>275</v>
      </c>
      <c r="C3" s="4"/>
      <c r="D3" s="4"/>
      <c r="E3" s="4"/>
      <c r="F3" s="4"/>
      <c r="G3" s="4"/>
      <c r="H3" s="4"/>
      <c r="I3" s="4"/>
      <c r="J3" s="456"/>
    </row>
    <row r="4" ht="14.6" customHeight="1">
      <c r="A4" s="459"/>
      <c r="B4" s="4"/>
      <c r="C4" s="4"/>
      <c r="D4" s="4"/>
      <c r="E4" s="4"/>
      <c r="F4" s="4"/>
      <c r="G4" s="4"/>
      <c r="H4" s="4"/>
      <c r="I4" s="4"/>
      <c r="J4" s="456"/>
    </row>
    <row r="5" ht="14.6" customHeight="1">
      <c r="A5" t="s" s="457">
        <v>276</v>
      </c>
      <c r="B5" t="s" s="458">
        <v>277</v>
      </c>
      <c r="C5" s="4"/>
      <c r="D5" s="4"/>
      <c r="E5" s="4"/>
      <c r="F5" s="4"/>
      <c r="G5" s="4"/>
      <c r="H5" s="4"/>
      <c r="I5" s="4"/>
      <c r="J5" s="456"/>
    </row>
    <row r="6" ht="14.6" customHeight="1">
      <c r="A6" s="455"/>
      <c r="B6" s="4"/>
      <c r="C6" s="4"/>
      <c r="D6" s="4"/>
      <c r="E6" s="4"/>
      <c r="F6" s="4"/>
      <c r="G6" s="4"/>
      <c r="H6" s="4"/>
      <c r="I6" s="4"/>
      <c r="J6" s="456"/>
    </row>
    <row r="7" ht="14.6" customHeight="1">
      <c r="A7" s="455"/>
      <c r="B7" s="4"/>
      <c r="C7" s="4"/>
      <c r="D7" s="4"/>
      <c r="E7" s="4"/>
      <c r="F7" s="4"/>
      <c r="G7" s="4"/>
      <c r="H7" s="4"/>
      <c r="I7" s="4"/>
      <c r="J7" s="456"/>
    </row>
    <row r="8" ht="14.6" customHeight="1">
      <c r="A8" s="455"/>
      <c r="B8" s="4"/>
      <c r="C8" s="4"/>
      <c r="D8" s="4"/>
      <c r="E8" s="4"/>
      <c r="F8" s="4"/>
      <c r="G8" s="4"/>
      <c r="H8" s="4"/>
      <c r="I8" s="4"/>
      <c r="J8" s="456"/>
    </row>
    <row r="9" ht="15.9" customHeight="1">
      <c r="A9" s="455"/>
      <c r="B9" s="4"/>
      <c r="C9" t="s" s="460">
        <v>278</v>
      </c>
      <c r="D9" s="4"/>
      <c r="E9" s="4"/>
      <c r="F9" s="4"/>
      <c r="G9" s="4"/>
      <c r="H9" s="4"/>
      <c r="I9" s="4"/>
      <c r="J9" s="456"/>
    </row>
    <row r="10" ht="14.6" customHeight="1">
      <c r="A10" s="455"/>
      <c r="B10" s="4"/>
      <c r="C10" s="4"/>
      <c r="D10" s="4"/>
      <c r="E10" s="4"/>
      <c r="F10" s="4"/>
      <c r="G10" s="4"/>
      <c r="H10" s="4"/>
      <c r="I10" s="4"/>
      <c r="J10" s="456"/>
    </row>
    <row r="11" ht="14.6" customHeight="1">
      <c r="A11" s="455"/>
      <c r="B11" s="4"/>
      <c r="C11" s="4"/>
      <c r="D11" s="4"/>
      <c r="E11" s="4"/>
      <c r="F11" s="4"/>
      <c r="G11" s="4"/>
      <c r="H11" s="4"/>
      <c r="I11" s="4"/>
      <c r="J11" s="456"/>
    </row>
    <row r="12" ht="14.6" customHeight="1">
      <c r="A12" s="455"/>
      <c r="B12" s="4"/>
      <c r="C12" s="4"/>
      <c r="D12" s="4"/>
      <c r="E12" s="4"/>
      <c r="F12" s="4"/>
      <c r="G12" t="s" s="458">
        <v>279</v>
      </c>
      <c r="H12" s="461">
        <v>1</v>
      </c>
      <c r="I12" s="4"/>
      <c r="J12" s="456"/>
    </row>
    <row r="13" ht="14.6" customHeight="1">
      <c r="A13" s="455"/>
      <c r="B13" s="4"/>
      <c r="C13" s="4"/>
      <c r="D13" s="4"/>
      <c r="E13" s="4"/>
      <c r="F13" s="4"/>
      <c r="G13" s="4"/>
      <c r="H13" s="4"/>
      <c r="I13" s="4"/>
      <c r="J13" s="456"/>
    </row>
    <row r="14" ht="14.6" customHeight="1">
      <c r="A14" s="455"/>
      <c r="B14" s="4"/>
      <c r="C14" s="4"/>
      <c r="D14" s="4"/>
      <c r="E14" s="4"/>
      <c r="F14" s="4"/>
      <c r="G14" t="s" s="458">
        <v>280</v>
      </c>
      <c r="H14" s="4"/>
      <c r="I14" s="4"/>
      <c r="J14" s="456"/>
    </row>
    <row r="15" ht="15" customHeight="1">
      <c r="A15" s="462"/>
      <c r="B15" s="463"/>
      <c r="C15" s="463"/>
      <c r="D15" s="463"/>
      <c r="E15" s="463"/>
      <c r="F15" s="463"/>
      <c r="G15" s="463"/>
      <c r="H15" s="463"/>
      <c r="I15" s="463"/>
      <c r="J15" s="464"/>
    </row>
    <row r="16" ht="9" customHeight="1">
      <c r="A16" t="s" s="465">
        <v>281</v>
      </c>
      <c r="B16" s="466"/>
      <c r="C16" s="466"/>
      <c r="D16" s="466"/>
      <c r="E16" s="467"/>
      <c r="F16" t="s" s="465">
        <v>282</v>
      </c>
      <c r="G16" s="466"/>
      <c r="H16" s="466"/>
      <c r="I16" s="466"/>
      <c r="J16" s="467"/>
    </row>
    <row r="17" ht="8.05" customHeight="1">
      <c r="A17" s="468"/>
      <c r="B17" s="469"/>
      <c r="C17" s="469"/>
      <c r="D17" s="469"/>
      <c r="E17" s="470"/>
      <c r="F17" s="468"/>
      <c r="G17" s="469"/>
      <c r="H17" s="469"/>
      <c r="I17" s="469"/>
      <c r="J17" s="470"/>
    </row>
    <row r="18" ht="14.6" customHeight="1">
      <c r="A18" s="468"/>
      <c r="B18" s="469"/>
      <c r="C18" s="469"/>
      <c r="D18" s="469"/>
      <c r="E18" s="470"/>
      <c r="F18" s="468"/>
      <c r="G18" s="469"/>
      <c r="H18" s="469"/>
      <c r="I18" s="469"/>
      <c r="J18" s="470"/>
    </row>
    <row r="19" ht="8.05" customHeight="1">
      <c r="A19" s="468"/>
      <c r="B19" s="469"/>
      <c r="C19" s="469"/>
      <c r="D19" s="469"/>
      <c r="E19" s="470"/>
      <c r="F19" s="468"/>
      <c r="G19" s="469"/>
      <c r="H19" s="469"/>
      <c r="I19" s="469"/>
      <c r="J19" s="470"/>
    </row>
    <row r="20" ht="11.5" customHeight="1">
      <c r="A20" s="471"/>
      <c r="B20" s="472"/>
      <c r="C20" s="472"/>
      <c r="D20" s="472"/>
      <c r="E20" s="473"/>
      <c r="F20" s="471"/>
      <c r="G20" s="472"/>
      <c r="H20" s="472"/>
      <c r="I20" s="472"/>
      <c r="J20" s="473"/>
    </row>
    <row r="21" ht="14.6" customHeight="1">
      <c r="A21" s="452"/>
      <c r="B21" s="453"/>
      <c r="C21" s="453"/>
      <c r="D21" s="453"/>
      <c r="E21" s="454"/>
      <c r="F21" s="452"/>
      <c r="G21" s="453"/>
      <c r="H21" s="453"/>
      <c r="I21" s="453"/>
      <c r="J21" s="454"/>
    </row>
    <row r="22" ht="14.6" customHeight="1">
      <c r="A22" t="s" s="474">
        <v>283</v>
      </c>
      <c r="B22" s="4"/>
      <c r="C22" s="4"/>
      <c r="D22" s="4"/>
      <c r="E22" s="456"/>
      <c r="F22" t="s" s="474">
        <v>284</v>
      </c>
      <c r="G22" s="4"/>
      <c r="H22" s="4"/>
      <c r="I22" s="4"/>
      <c r="J22" s="456"/>
    </row>
    <row r="23" ht="14.6" customHeight="1">
      <c r="A23" s="455"/>
      <c r="B23" s="4"/>
      <c r="C23" s="4"/>
      <c r="D23" s="4"/>
      <c r="E23" s="456"/>
      <c r="F23" s="455"/>
      <c r="G23" s="4"/>
      <c r="H23" s="4"/>
      <c r="I23" s="4"/>
      <c r="J23" s="456"/>
    </row>
    <row r="24" ht="37.3" customHeight="1">
      <c r="A24" t="s" s="474">
        <v>285</v>
      </c>
      <c r="B24" s="4"/>
      <c r="C24" s="4"/>
      <c r="D24" s="4"/>
      <c r="E24" s="456"/>
      <c r="F24" t="s" s="475">
        <v>286</v>
      </c>
      <c r="G24" s="476"/>
      <c r="H24" s="476"/>
      <c r="I24" s="476"/>
      <c r="J24" s="477"/>
    </row>
    <row r="25" ht="14.6" customHeight="1">
      <c r="A25" s="455"/>
      <c r="B25" s="4"/>
      <c r="C25" s="4"/>
      <c r="D25" s="4"/>
      <c r="E25" s="456"/>
      <c r="F25" s="455"/>
      <c r="G25" s="4"/>
      <c r="H25" s="4"/>
      <c r="I25" s="4"/>
      <c r="J25" s="456"/>
    </row>
    <row r="26" ht="14.6" customHeight="1">
      <c r="A26" t="s" s="474">
        <v>287</v>
      </c>
      <c r="B26" s="4"/>
      <c r="C26" s="4"/>
      <c r="D26" s="4"/>
      <c r="E26" s="456"/>
      <c r="F26" t="s" s="474">
        <v>288</v>
      </c>
      <c r="G26" s="4"/>
      <c r="H26" s="4"/>
      <c r="I26" s="4"/>
      <c r="J26" s="456"/>
    </row>
    <row r="27" ht="14.6" customHeight="1">
      <c r="A27" s="455"/>
      <c r="B27" s="4"/>
      <c r="C27" s="4"/>
      <c r="D27" s="4"/>
      <c r="E27" s="456"/>
      <c r="F27" s="455"/>
      <c r="G27" s="4"/>
      <c r="H27" s="4"/>
      <c r="I27" s="4"/>
      <c r="J27" s="456"/>
    </row>
    <row r="28" ht="14.6" customHeight="1">
      <c r="A28" t="s" s="474">
        <v>289</v>
      </c>
      <c r="B28" s="4"/>
      <c r="C28" s="4"/>
      <c r="D28" s="4"/>
      <c r="E28" s="456"/>
      <c r="F28" t="s" s="474">
        <v>290</v>
      </c>
      <c r="G28" s="4"/>
      <c r="H28" s="4"/>
      <c r="I28" s="4"/>
      <c r="J28" s="456"/>
    </row>
    <row r="29" ht="14.6" customHeight="1">
      <c r="A29" s="455"/>
      <c r="B29" s="4"/>
      <c r="C29" s="4"/>
      <c r="D29" s="4"/>
      <c r="E29" s="456"/>
      <c r="F29" s="455"/>
      <c r="G29" s="4"/>
      <c r="H29" s="4"/>
      <c r="I29" s="4"/>
      <c r="J29" s="456"/>
    </row>
    <row r="30" ht="14.6" customHeight="1">
      <c r="A30" t="s" s="474">
        <v>291</v>
      </c>
      <c r="B30" s="4"/>
      <c r="C30" s="4"/>
      <c r="D30" s="4"/>
      <c r="E30" s="456"/>
      <c r="F30" t="s" s="474">
        <v>292</v>
      </c>
      <c r="G30" s="4"/>
      <c r="H30" s="4"/>
      <c r="I30" s="4"/>
      <c r="J30" s="456"/>
    </row>
    <row r="31" ht="14.6" customHeight="1">
      <c r="A31" s="455"/>
      <c r="B31" s="4"/>
      <c r="C31" s="4"/>
      <c r="D31" s="4"/>
      <c r="E31" s="456"/>
      <c r="F31" s="455"/>
      <c r="G31" s="4"/>
      <c r="H31" s="4"/>
      <c r="I31" s="4"/>
      <c r="J31" s="456"/>
    </row>
    <row r="32" ht="14.6" customHeight="1">
      <c r="A32" t="s" s="474">
        <v>293</v>
      </c>
      <c r="B32" s="4"/>
      <c r="C32" s="4"/>
      <c r="D32" s="4"/>
      <c r="E32" s="456"/>
      <c r="F32" t="s" s="474">
        <v>288</v>
      </c>
      <c r="G32" s="4"/>
      <c r="H32" s="4"/>
      <c r="I32" s="4"/>
      <c r="J32" s="456"/>
    </row>
    <row r="33" ht="14.6" customHeight="1">
      <c r="A33" s="455"/>
      <c r="B33" s="4"/>
      <c r="C33" s="4"/>
      <c r="D33" s="4"/>
      <c r="E33" s="456"/>
      <c r="F33" s="455"/>
      <c r="G33" s="4"/>
      <c r="H33" s="4"/>
      <c r="I33" s="4"/>
      <c r="J33" s="456"/>
    </row>
    <row r="34" ht="14.6" customHeight="1">
      <c r="A34" t="s" s="474">
        <v>294</v>
      </c>
      <c r="B34" s="4"/>
      <c r="C34" s="4"/>
      <c r="D34" s="4"/>
      <c r="E34" s="456"/>
      <c r="F34" t="s" s="474">
        <v>295</v>
      </c>
      <c r="G34" s="4"/>
      <c r="H34" s="4"/>
      <c r="I34" s="4"/>
      <c r="J34" s="456"/>
    </row>
    <row r="35" ht="14.6" customHeight="1">
      <c r="A35" s="455"/>
      <c r="B35" s="4"/>
      <c r="C35" s="4"/>
      <c r="D35" s="4"/>
      <c r="E35" s="456"/>
      <c r="F35" s="455"/>
      <c r="G35" s="4"/>
      <c r="H35" s="4"/>
      <c r="I35" s="4"/>
      <c r="J35" s="456"/>
    </row>
    <row r="36" ht="14.6" customHeight="1">
      <c r="A36" t="s" s="474">
        <v>296</v>
      </c>
      <c r="B36" s="4"/>
      <c r="C36" s="4"/>
      <c r="D36" s="4"/>
      <c r="E36" s="456"/>
      <c r="F36" t="s" s="474">
        <v>297</v>
      </c>
      <c r="G36" s="4"/>
      <c r="H36" s="4"/>
      <c r="I36" s="4"/>
      <c r="J36" s="456"/>
    </row>
    <row r="37" ht="14.6" customHeight="1">
      <c r="A37" s="455"/>
      <c r="B37" s="4"/>
      <c r="C37" s="4"/>
      <c r="D37" s="4"/>
      <c r="E37" s="456"/>
      <c r="F37" s="455"/>
      <c r="G37" s="4"/>
      <c r="H37" s="4"/>
      <c r="I37" s="4"/>
      <c r="J37" s="456"/>
    </row>
    <row r="38" ht="29.15" customHeight="1">
      <c r="A38" t="s" s="474">
        <v>298</v>
      </c>
      <c r="B38" s="4"/>
      <c r="C38" s="4"/>
      <c r="D38" s="4"/>
      <c r="E38" s="456"/>
      <c r="F38" t="s" s="475">
        <v>299</v>
      </c>
      <c r="G38" s="476"/>
      <c r="H38" s="476"/>
      <c r="I38" s="476"/>
      <c r="J38" s="477"/>
    </row>
    <row r="39" ht="14.6" customHeight="1">
      <c r="A39" s="455"/>
      <c r="B39" s="4"/>
      <c r="C39" s="4"/>
      <c r="D39" s="4"/>
      <c r="E39" s="456"/>
      <c r="F39" s="455"/>
      <c r="G39" s="4"/>
      <c r="H39" s="4"/>
      <c r="I39" s="4"/>
      <c r="J39" s="456"/>
    </row>
    <row r="40" ht="14.6" customHeight="1">
      <c r="A40" t="s" s="474">
        <v>300</v>
      </c>
      <c r="B40" s="4"/>
      <c r="C40" s="4"/>
      <c r="D40" s="4"/>
      <c r="E40" s="456"/>
      <c r="F40" t="s" s="474">
        <v>292</v>
      </c>
      <c r="G40" s="4"/>
      <c r="H40" s="4"/>
      <c r="I40" s="4"/>
      <c r="J40" s="456"/>
    </row>
    <row r="41" ht="14.6" customHeight="1">
      <c r="A41" s="455"/>
      <c r="B41" s="4"/>
      <c r="C41" s="4"/>
      <c r="D41" s="4"/>
      <c r="E41" s="456"/>
      <c r="F41" s="455"/>
      <c r="G41" s="4"/>
      <c r="H41" s="4"/>
      <c r="I41" s="4"/>
      <c r="J41" s="456"/>
    </row>
    <row r="42" ht="14.6" customHeight="1">
      <c r="A42" s="455"/>
      <c r="B42" s="4"/>
      <c r="C42" s="4"/>
      <c r="D42" s="4"/>
      <c r="E42" s="456"/>
      <c r="F42" s="455"/>
      <c r="G42" s="4"/>
      <c r="H42" s="4"/>
      <c r="I42" s="4"/>
      <c r="J42" s="456"/>
    </row>
    <row r="43" ht="14.6" customHeight="1">
      <c r="A43" s="455"/>
      <c r="B43" s="4"/>
      <c r="C43" s="4"/>
      <c r="D43" s="4"/>
      <c r="E43" s="456"/>
      <c r="F43" s="455"/>
      <c r="G43" s="4"/>
      <c r="H43" s="4"/>
      <c r="I43" s="4"/>
      <c r="J43" s="456"/>
    </row>
    <row r="44" ht="14.6" customHeight="1">
      <c r="A44" s="455"/>
      <c r="B44" s="4"/>
      <c r="C44" s="4"/>
      <c r="D44" s="4"/>
      <c r="E44" s="456"/>
      <c r="F44" s="455"/>
      <c r="G44" s="4"/>
      <c r="H44" s="4"/>
      <c r="I44" s="4"/>
      <c r="J44" s="456"/>
    </row>
    <row r="45" ht="14.6" customHeight="1">
      <c r="A45" s="455"/>
      <c r="B45" s="4"/>
      <c r="C45" s="4"/>
      <c r="D45" s="4"/>
      <c r="E45" s="456"/>
      <c r="F45" s="455"/>
      <c r="G45" s="4"/>
      <c r="H45" s="4"/>
      <c r="I45" s="4"/>
      <c r="J45" s="456"/>
    </row>
    <row r="46" ht="14.6" customHeight="1">
      <c r="A46" s="455"/>
      <c r="B46" s="4"/>
      <c r="C46" s="4"/>
      <c r="D46" s="4"/>
      <c r="E46" s="456"/>
      <c r="F46" s="455"/>
      <c r="G46" s="4"/>
      <c r="H46" s="4"/>
      <c r="I46" s="4"/>
      <c r="J46" s="456"/>
    </row>
    <row r="47" ht="15" customHeight="1">
      <c r="A47" s="462"/>
      <c r="B47" s="463"/>
      <c r="C47" s="463"/>
      <c r="D47" s="463"/>
      <c r="E47" s="464"/>
      <c r="F47" s="462"/>
      <c r="G47" s="463"/>
      <c r="H47" s="463"/>
      <c r="I47" s="463"/>
      <c r="J47" s="464"/>
    </row>
  </sheetData>
  <mergeCells count="4">
    <mergeCell ref="A16:E20"/>
    <mergeCell ref="F16:J20"/>
    <mergeCell ref="F38:J38"/>
    <mergeCell ref="F24:J24"/>
  </mergeCells>
  <hyperlinks>
    <hyperlink ref="B5" r:id="rId1" location="" tooltip="" display="2008886@student.uwtsd.ac.uk"/>
  </hyperlink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2"/>
</worksheet>
</file>

<file path=xl/worksheets/sheet8.xml><?xml version="1.0" encoding="utf-8"?>
<worksheet xmlns:r="http://schemas.openxmlformats.org/officeDocument/2006/relationships" xmlns="http://schemas.openxmlformats.org/spreadsheetml/2006/main">
  <dimension ref="A1:J47"/>
  <sheetViews>
    <sheetView workbookViewId="0" showGridLines="0" defaultGridColor="1"/>
  </sheetViews>
  <sheetFormatPr defaultColWidth="8.83333" defaultRowHeight="14.6" customHeight="1" outlineLevelRow="0" outlineLevelCol="0"/>
  <cols>
    <col min="1" max="1" width="10.8516" style="478" customWidth="1"/>
    <col min="2" max="10" width="8.85156" style="478" customWidth="1"/>
    <col min="11" max="16384" width="8.85156" style="478" customWidth="1"/>
  </cols>
  <sheetData>
    <row r="1" ht="14.6" customHeight="1">
      <c r="A1" s="452"/>
      <c r="B1" s="453"/>
      <c r="C1" s="453"/>
      <c r="D1" s="453"/>
      <c r="E1" s="453"/>
      <c r="F1" s="453"/>
      <c r="G1" s="453"/>
      <c r="H1" s="453"/>
      <c r="I1" s="453"/>
      <c r="J1" s="454"/>
    </row>
    <row r="2" ht="14.6" customHeight="1">
      <c r="A2" s="455"/>
      <c r="B2" s="4"/>
      <c r="C2" s="4"/>
      <c r="D2" s="4"/>
      <c r="E2" s="4"/>
      <c r="F2" s="4"/>
      <c r="G2" s="4"/>
      <c r="H2" s="4"/>
      <c r="I2" s="4"/>
      <c r="J2" s="456"/>
    </row>
    <row r="3" ht="14.6" customHeight="1">
      <c r="A3" t="s" s="457">
        <v>301</v>
      </c>
      <c r="B3" s="4"/>
      <c r="C3" s="4"/>
      <c r="D3" s="4"/>
      <c r="E3" s="4"/>
      <c r="F3" s="4"/>
      <c r="G3" s="4"/>
      <c r="H3" s="4"/>
      <c r="I3" s="4"/>
      <c r="J3" s="456"/>
    </row>
    <row r="4" ht="14.6" customHeight="1">
      <c r="A4" s="459"/>
      <c r="B4" s="4"/>
      <c r="C4" s="4"/>
      <c r="D4" s="4"/>
      <c r="E4" s="4"/>
      <c r="F4" s="4"/>
      <c r="G4" s="4"/>
      <c r="H4" s="4"/>
      <c r="I4" s="4"/>
      <c r="J4" s="456"/>
    </row>
    <row r="5" ht="14.6" customHeight="1">
      <c r="A5" t="s" s="457">
        <v>302</v>
      </c>
      <c r="B5" s="4"/>
      <c r="C5" s="4"/>
      <c r="D5" s="4"/>
      <c r="E5" s="4"/>
      <c r="F5" s="4"/>
      <c r="G5" s="4"/>
      <c r="H5" s="4"/>
      <c r="I5" s="4"/>
      <c r="J5" s="456"/>
    </row>
    <row r="6" ht="14.6" customHeight="1">
      <c r="A6" s="455"/>
      <c r="B6" s="4"/>
      <c r="C6" s="4"/>
      <c r="D6" s="4"/>
      <c r="E6" s="4"/>
      <c r="F6" s="4"/>
      <c r="G6" s="4"/>
      <c r="H6" s="4"/>
      <c r="I6" s="4"/>
      <c r="J6" s="456"/>
    </row>
    <row r="7" ht="14.6" customHeight="1">
      <c r="A7" s="455"/>
      <c r="B7" s="4"/>
      <c r="C7" s="4"/>
      <c r="D7" s="4"/>
      <c r="E7" s="4"/>
      <c r="F7" s="4"/>
      <c r="G7" s="4"/>
      <c r="H7" s="4"/>
      <c r="I7" s="4"/>
      <c r="J7" s="456"/>
    </row>
    <row r="8" ht="14.6" customHeight="1">
      <c r="A8" s="455"/>
      <c r="B8" s="4"/>
      <c r="C8" s="4"/>
      <c r="D8" s="4"/>
      <c r="E8" s="4"/>
      <c r="F8" s="4"/>
      <c r="G8" s="4"/>
      <c r="H8" s="4"/>
      <c r="I8" s="4"/>
      <c r="J8" s="456"/>
    </row>
    <row r="9" ht="15.9" customHeight="1">
      <c r="A9" s="455"/>
      <c r="B9" s="4"/>
      <c r="C9" t="s" s="460">
        <v>278</v>
      </c>
      <c r="D9" s="4"/>
      <c r="E9" s="4"/>
      <c r="F9" s="4"/>
      <c r="G9" s="4"/>
      <c r="H9" s="4"/>
      <c r="I9" s="4"/>
      <c r="J9" s="456"/>
    </row>
    <row r="10" ht="14.6" customHeight="1">
      <c r="A10" s="455"/>
      <c r="B10" s="4"/>
      <c r="C10" s="4"/>
      <c r="D10" s="4"/>
      <c r="E10" s="4"/>
      <c r="F10" s="4"/>
      <c r="G10" s="4"/>
      <c r="H10" s="4"/>
      <c r="I10" s="4"/>
      <c r="J10" s="456"/>
    </row>
    <row r="11" ht="14.6" customHeight="1">
      <c r="A11" s="455"/>
      <c r="B11" s="4"/>
      <c r="C11" s="4"/>
      <c r="D11" s="4"/>
      <c r="E11" s="4"/>
      <c r="F11" s="4"/>
      <c r="G11" s="4"/>
      <c r="H11" s="4"/>
      <c r="I11" s="4"/>
      <c r="J11" s="456"/>
    </row>
    <row r="12" ht="14.6" customHeight="1">
      <c r="A12" s="455"/>
      <c r="B12" s="4"/>
      <c r="C12" s="4"/>
      <c r="D12" s="4"/>
      <c r="E12" s="4"/>
      <c r="F12" s="4"/>
      <c r="G12" t="s" s="458">
        <v>303</v>
      </c>
      <c r="H12" s="4"/>
      <c r="I12" s="4"/>
      <c r="J12" s="456"/>
    </row>
    <row r="13" ht="14.6" customHeight="1">
      <c r="A13" s="455"/>
      <c r="B13" s="4"/>
      <c r="C13" s="4"/>
      <c r="D13" s="4"/>
      <c r="E13" s="4"/>
      <c r="F13" s="4"/>
      <c r="G13" s="4"/>
      <c r="H13" s="4"/>
      <c r="I13" s="4"/>
      <c r="J13" s="456"/>
    </row>
    <row r="14" ht="14.6" customHeight="1">
      <c r="A14" s="455"/>
      <c r="B14" s="4"/>
      <c r="C14" s="4"/>
      <c r="D14" s="4"/>
      <c r="E14" s="4"/>
      <c r="F14" s="4"/>
      <c r="G14" t="s" s="458">
        <v>304</v>
      </c>
      <c r="H14" s="4"/>
      <c r="I14" s="4"/>
      <c r="J14" s="456"/>
    </row>
    <row r="15" ht="15" customHeight="1">
      <c r="A15" s="462"/>
      <c r="B15" s="463"/>
      <c r="C15" s="463"/>
      <c r="D15" s="463"/>
      <c r="E15" s="463"/>
      <c r="F15" s="463"/>
      <c r="G15" s="463"/>
      <c r="H15" s="463"/>
      <c r="I15" s="463"/>
      <c r="J15" s="464"/>
    </row>
    <row r="16" ht="9" customHeight="1">
      <c r="A16" t="s" s="465">
        <v>281</v>
      </c>
      <c r="B16" s="466"/>
      <c r="C16" s="466"/>
      <c r="D16" s="466"/>
      <c r="E16" s="467"/>
      <c r="F16" t="s" s="465">
        <v>282</v>
      </c>
      <c r="G16" s="466"/>
      <c r="H16" s="466"/>
      <c r="I16" s="466"/>
      <c r="J16" s="467"/>
    </row>
    <row r="17" ht="8.05" customHeight="1">
      <c r="A17" s="468"/>
      <c r="B17" s="469"/>
      <c r="C17" s="469"/>
      <c r="D17" s="469"/>
      <c r="E17" s="470"/>
      <c r="F17" s="468"/>
      <c r="G17" s="469"/>
      <c r="H17" s="469"/>
      <c r="I17" s="469"/>
      <c r="J17" s="470"/>
    </row>
    <row r="18" ht="14.6" customHeight="1">
      <c r="A18" s="468"/>
      <c r="B18" s="469"/>
      <c r="C18" s="469"/>
      <c r="D18" s="469"/>
      <c r="E18" s="470"/>
      <c r="F18" s="468"/>
      <c r="G18" s="469"/>
      <c r="H18" s="469"/>
      <c r="I18" s="469"/>
      <c r="J18" s="470"/>
    </row>
    <row r="19" ht="8.05" customHeight="1">
      <c r="A19" s="468"/>
      <c r="B19" s="469"/>
      <c r="C19" s="469"/>
      <c r="D19" s="469"/>
      <c r="E19" s="470"/>
      <c r="F19" s="468"/>
      <c r="G19" s="469"/>
      <c r="H19" s="469"/>
      <c r="I19" s="469"/>
      <c r="J19" s="470"/>
    </row>
    <row r="20" ht="11.5" customHeight="1">
      <c r="A20" s="471"/>
      <c r="B20" s="472"/>
      <c r="C20" s="472"/>
      <c r="D20" s="472"/>
      <c r="E20" s="473"/>
      <c r="F20" s="471"/>
      <c r="G20" s="472"/>
      <c r="H20" s="472"/>
      <c r="I20" s="472"/>
      <c r="J20" s="473"/>
    </row>
    <row r="21" ht="14.6" customHeight="1">
      <c r="A21" s="452"/>
      <c r="B21" s="453"/>
      <c r="C21" s="453"/>
      <c r="D21" s="453"/>
      <c r="E21" s="454"/>
      <c r="F21" s="452"/>
      <c r="G21" s="453"/>
      <c r="H21" s="453"/>
      <c r="I21" s="453"/>
      <c r="J21" s="454"/>
    </row>
    <row r="22" ht="63.9" customHeight="1">
      <c r="A22" t="s" s="474">
        <v>305</v>
      </c>
      <c r="B22" s="4"/>
      <c r="C22" s="4"/>
      <c r="D22" s="4"/>
      <c r="E22" s="456"/>
      <c r="F22" t="s" s="475">
        <v>306</v>
      </c>
      <c r="G22" s="4"/>
      <c r="H22" s="4"/>
      <c r="I22" s="4"/>
      <c r="J22" s="456"/>
    </row>
    <row r="23" ht="14.6" customHeight="1">
      <c r="A23" s="455"/>
      <c r="B23" s="4"/>
      <c r="C23" s="4"/>
      <c r="D23" s="4"/>
      <c r="E23" s="456"/>
      <c r="F23" s="455"/>
      <c r="G23" s="4"/>
      <c r="H23" s="4"/>
      <c r="I23" s="4"/>
      <c r="J23" s="456"/>
    </row>
    <row r="24" ht="29.6" customHeight="1">
      <c r="A24" t="s" s="474">
        <v>307</v>
      </c>
      <c r="B24" s="4"/>
      <c r="C24" s="4"/>
      <c r="D24" s="4"/>
      <c r="E24" s="456"/>
      <c r="F24" t="s" s="475">
        <v>308</v>
      </c>
      <c r="G24" s="476"/>
      <c r="H24" s="476"/>
      <c r="I24" s="476"/>
      <c r="J24" s="477"/>
    </row>
    <row r="25" ht="14.6" customHeight="1">
      <c r="A25" s="455"/>
      <c r="B25" s="4"/>
      <c r="C25" s="4"/>
      <c r="D25" s="4"/>
      <c r="E25" s="456"/>
      <c r="F25" s="455"/>
      <c r="G25" s="4"/>
      <c r="H25" s="4"/>
      <c r="I25" s="4"/>
      <c r="J25" s="456"/>
    </row>
    <row r="26" ht="34.3" customHeight="1">
      <c r="A26" t="s" s="474">
        <v>309</v>
      </c>
      <c r="B26" s="4"/>
      <c r="C26" s="4"/>
      <c r="D26" s="4"/>
      <c r="E26" s="456"/>
      <c r="F26" t="s" s="475">
        <v>310</v>
      </c>
      <c r="G26" s="476"/>
      <c r="H26" s="476"/>
      <c r="I26" s="476"/>
      <c r="J26" s="477"/>
    </row>
    <row r="27" ht="14.6" customHeight="1">
      <c r="A27" s="455"/>
      <c r="B27" s="4"/>
      <c r="C27" s="4"/>
      <c r="D27" s="4"/>
      <c r="E27" s="456"/>
      <c r="F27" s="455"/>
      <c r="G27" s="4"/>
      <c r="H27" s="4"/>
      <c r="I27" s="4"/>
      <c r="J27" s="456"/>
    </row>
    <row r="28" ht="56.15" customHeight="1">
      <c r="A28" t="s" s="474">
        <v>311</v>
      </c>
      <c r="B28" s="4"/>
      <c r="C28" s="4"/>
      <c r="D28" s="4"/>
      <c r="E28" s="456"/>
      <c r="F28" t="s" s="475">
        <v>312</v>
      </c>
      <c r="G28" s="4"/>
      <c r="H28" s="4"/>
      <c r="I28" s="4"/>
      <c r="J28" s="456"/>
    </row>
    <row r="29" ht="14.6" customHeight="1">
      <c r="A29" s="455"/>
      <c r="B29" s="4"/>
      <c r="C29" s="4"/>
      <c r="D29" s="4"/>
      <c r="E29" s="456"/>
      <c r="F29" s="455"/>
      <c r="G29" s="4"/>
      <c r="H29" s="4"/>
      <c r="I29" s="4"/>
      <c r="J29" s="456"/>
    </row>
    <row r="30" ht="14.6" customHeight="1">
      <c r="A30" t="s" s="474">
        <v>313</v>
      </c>
      <c r="B30" s="4"/>
      <c r="C30" s="4"/>
      <c r="D30" s="4"/>
      <c r="E30" s="456"/>
      <c r="F30" t="s" s="474">
        <v>314</v>
      </c>
      <c r="G30" s="4"/>
      <c r="H30" s="4"/>
      <c r="I30" s="4"/>
      <c r="J30" s="456"/>
    </row>
    <row r="31" ht="14.6" customHeight="1">
      <c r="A31" s="455"/>
      <c r="B31" s="4"/>
      <c r="C31" s="4"/>
      <c r="D31" s="4"/>
      <c r="E31" s="456"/>
      <c r="F31" s="455"/>
      <c r="G31" s="4"/>
      <c r="H31" s="4"/>
      <c r="I31" s="4"/>
      <c r="J31" s="456"/>
    </row>
    <row r="32" ht="14.6" customHeight="1">
      <c r="A32" t="s" s="474">
        <v>315</v>
      </c>
      <c r="B32" s="4"/>
      <c r="C32" s="4"/>
      <c r="D32" s="4"/>
      <c r="E32" s="456"/>
      <c r="F32" t="s" s="474">
        <v>316</v>
      </c>
      <c r="G32" s="4"/>
      <c r="H32" s="4"/>
      <c r="I32" s="4"/>
      <c r="J32" s="456"/>
    </row>
    <row r="33" ht="14.6" customHeight="1">
      <c r="A33" s="455"/>
      <c r="B33" s="4"/>
      <c r="C33" s="4"/>
      <c r="D33" s="4"/>
      <c r="E33" s="456"/>
      <c r="F33" s="455"/>
      <c r="G33" s="4"/>
      <c r="H33" s="4"/>
      <c r="I33" s="4"/>
      <c r="J33" s="456"/>
    </row>
    <row r="34" ht="54" customHeight="1">
      <c r="A34" t="s" s="474">
        <v>317</v>
      </c>
      <c r="B34" s="4"/>
      <c r="C34" s="4"/>
      <c r="D34" s="4"/>
      <c r="E34" s="456"/>
      <c r="F34" t="s" s="475">
        <v>318</v>
      </c>
      <c r="G34" s="4"/>
      <c r="H34" s="4"/>
      <c r="I34" s="4"/>
      <c r="J34" s="456"/>
    </row>
    <row r="35" ht="14.6" customHeight="1">
      <c r="A35" s="455"/>
      <c r="B35" s="4"/>
      <c r="C35" s="4"/>
      <c r="D35" s="4"/>
      <c r="E35" s="456"/>
      <c r="F35" s="455"/>
      <c r="G35" s="4"/>
      <c r="H35" s="4"/>
      <c r="I35" s="4"/>
      <c r="J35" s="456"/>
    </row>
    <row r="36" ht="74.15" customHeight="1">
      <c r="A36" t="s" s="474">
        <v>319</v>
      </c>
      <c r="B36" s="4"/>
      <c r="C36" s="4"/>
      <c r="D36" s="4"/>
      <c r="E36" s="456"/>
      <c r="F36" t="s" s="475">
        <v>320</v>
      </c>
      <c r="G36" s="4"/>
      <c r="H36" s="4"/>
      <c r="I36" s="4"/>
      <c r="J36" s="456"/>
    </row>
    <row r="37" ht="14.6" customHeight="1">
      <c r="A37" s="455"/>
      <c r="B37" s="4"/>
      <c r="C37" s="4"/>
      <c r="D37" s="4"/>
      <c r="E37" s="456"/>
      <c r="F37" s="455"/>
      <c r="G37" s="4"/>
      <c r="H37" s="4"/>
      <c r="I37" s="4"/>
      <c r="J37" s="456"/>
    </row>
    <row r="38" ht="39" customHeight="1">
      <c r="A38" t="s" s="474">
        <v>321</v>
      </c>
      <c r="B38" s="4"/>
      <c r="C38" s="4"/>
      <c r="D38" s="4"/>
      <c r="E38" s="456"/>
      <c r="F38" t="s" s="475">
        <v>201</v>
      </c>
      <c r="G38" s="476"/>
      <c r="H38" s="476"/>
      <c r="I38" s="476"/>
      <c r="J38" s="477"/>
    </row>
    <row r="39" ht="14.6" customHeight="1">
      <c r="A39" s="455"/>
      <c r="B39" s="4"/>
      <c r="C39" s="4"/>
      <c r="D39" s="4"/>
      <c r="E39" s="456"/>
      <c r="F39" s="455"/>
      <c r="G39" s="4"/>
      <c r="H39" s="4"/>
      <c r="I39" s="4"/>
      <c r="J39" s="456"/>
    </row>
    <row r="40" ht="14.6" customHeight="1">
      <c r="A40" s="455"/>
      <c r="B40" s="4"/>
      <c r="C40" s="4"/>
      <c r="D40" s="4"/>
      <c r="E40" s="456"/>
      <c r="F40" s="455"/>
      <c r="G40" s="4"/>
      <c r="H40" s="4"/>
      <c r="I40" s="4"/>
      <c r="J40" s="456"/>
    </row>
    <row r="41" ht="14.6" customHeight="1">
      <c r="A41" s="455"/>
      <c r="B41" s="4"/>
      <c r="C41" s="4"/>
      <c r="D41" s="4"/>
      <c r="E41" s="456"/>
      <c r="F41" s="455"/>
      <c r="G41" s="4"/>
      <c r="H41" s="4"/>
      <c r="I41" s="4"/>
      <c r="J41" s="456"/>
    </row>
    <row r="42" ht="14.6" customHeight="1">
      <c r="A42" s="455"/>
      <c r="B42" s="4"/>
      <c r="C42" s="4"/>
      <c r="D42" s="4"/>
      <c r="E42" s="456"/>
      <c r="F42" s="455"/>
      <c r="G42" s="4"/>
      <c r="H42" s="4"/>
      <c r="I42" s="4"/>
      <c r="J42" s="456"/>
    </row>
    <row r="43" ht="14.6" customHeight="1">
      <c r="A43" s="455"/>
      <c r="B43" s="4"/>
      <c r="C43" s="4"/>
      <c r="D43" s="4"/>
      <c r="E43" s="456"/>
      <c r="F43" s="455"/>
      <c r="G43" s="4"/>
      <c r="H43" s="4"/>
      <c r="I43" s="4"/>
      <c r="J43" s="456"/>
    </row>
    <row r="44" ht="14.6" customHeight="1">
      <c r="A44" s="455"/>
      <c r="B44" s="4"/>
      <c r="C44" s="4"/>
      <c r="D44" s="4"/>
      <c r="E44" s="456"/>
      <c r="F44" s="455"/>
      <c r="G44" s="4"/>
      <c r="H44" s="4"/>
      <c r="I44" s="4"/>
      <c r="J44" s="456"/>
    </row>
    <row r="45" ht="14.6" customHeight="1">
      <c r="A45" s="455"/>
      <c r="B45" s="4"/>
      <c r="C45" s="4"/>
      <c r="D45" s="4"/>
      <c r="E45" s="456"/>
      <c r="F45" s="455"/>
      <c r="G45" s="4"/>
      <c r="H45" s="4"/>
      <c r="I45" s="4"/>
      <c r="J45" s="456"/>
    </row>
    <row r="46" ht="14.6" customHeight="1">
      <c r="A46" s="455"/>
      <c r="B46" s="4"/>
      <c r="C46" s="4"/>
      <c r="D46" s="4"/>
      <c r="E46" s="456"/>
      <c r="F46" s="455"/>
      <c r="G46" s="4"/>
      <c r="H46" s="4"/>
      <c r="I46" s="4"/>
      <c r="J46" s="456"/>
    </row>
    <row r="47" ht="15" customHeight="1">
      <c r="A47" s="462"/>
      <c r="B47" s="463"/>
      <c r="C47" s="463"/>
      <c r="D47" s="463"/>
      <c r="E47" s="464"/>
      <c r="F47" s="462"/>
      <c r="G47" s="463"/>
      <c r="H47" s="463"/>
      <c r="I47" s="463"/>
      <c r="J47" s="464"/>
    </row>
  </sheetData>
  <mergeCells count="9">
    <mergeCell ref="F34:J34"/>
    <mergeCell ref="F36:J36"/>
    <mergeCell ref="F38:J38"/>
    <mergeCell ref="F26:J26"/>
    <mergeCell ref="A16:E20"/>
    <mergeCell ref="F16:J20"/>
    <mergeCell ref="F24:J24"/>
    <mergeCell ref="F22:J22"/>
    <mergeCell ref="F28:J28"/>
  </mergeCells>
  <hyperlinks>
    <hyperlink ref="A5" r:id="rId1" location="" tooltip="" display="Return email: 2008886@student.uwtsd.ac.uk"/>
  </hyperlink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2"/>
</worksheet>
</file>

<file path=xl/worksheets/sheet9.xml><?xml version="1.0" encoding="utf-8"?>
<worksheet xmlns:r="http://schemas.openxmlformats.org/officeDocument/2006/relationships" xmlns="http://schemas.openxmlformats.org/spreadsheetml/2006/main">
  <dimension ref="A1:J47"/>
  <sheetViews>
    <sheetView workbookViewId="0" showGridLines="0" defaultGridColor="1"/>
  </sheetViews>
  <sheetFormatPr defaultColWidth="8.83333" defaultRowHeight="14.6" customHeight="1" outlineLevelRow="0" outlineLevelCol="0"/>
  <cols>
    <col min="1" max="1" width="10.8516" style="479" customWidth="1"/>
    <col min="2" max="4" width="8.85156" style="479" customWidth="1"/>
    <col min="5" max="5" width="13.1719" style="479" customWidth="1"/>
    <col min="6" max="10" width="8.85156" style="479" customWidth="1"/>
    <col min="11" max="16384" width="8.85156" style="479" customWidth="1"/>
  </cols>
  <sheetData>
    <row r="1" ht="14.6" customHeight="1">
      <c r="A1" s="480"/>
      <c r="B1" s="481"/>
      <c r="C1" s="481"/>
      <c r="D1" s="481"/>
      <c r="E1" s="481"/>
      <c r="F1" s="481"/>
      <c r="G1" s="481"/>
      <c r="H1" s="481"/>
      <c r="I1" s="481"/>
      <c r="J1" s="482"/>
    </row>
    <row r="2" ht="14.6" customHeight="1">
      <c r="A2" s="483"/>
      <c r="B2" s="484"/>
      <c r="C2" s="484"/>
      <c r="D2" s="484"/>
      <c r="E2" s="484"/>
      <c r="F2" s="484"/>
      <c r="G2" s="484"/>
      <c r="H2" s="484"/>
      <c r="I2" s="484"/>
      <c r="J2" s="485"/>
    </row>
    <row r="3" ht="14.6" customHeight="1">
      <c r="A3" t="s" s="486">
        <v>301</v>
      </c>
      <c r="B3" s="484"/>
      <c r="C3" s="484"/>
      <c r="D3" s="484"/>
      <c r="E3" s="484"/>
      <c r="F3" s="484"/>
      <c r="G3" s="484"/>
      <c r="H3" s="484"/>
      <c r="I3" s="484"/>
      <c r="J3" s="485"/>
    </row>
    <row r="4" ht="14.6" customHeight="1">
      <c r="A4" s="487"/>
      <c r="B4" s="484"/>
      <c r="C4" s="484"/>
      <c r="D4" s="484"/>
      <c r="E4" s="484"/>
      <c r="F4" s="484"/>
      <c r="G4" s="484"/>
      <c r="H4" s="484"/>
      <c r="I4" s="484"/>
      <c r="J4" s="485"/>
    </row>
    <row r="5" ht="14.6" customHeight="1">
      <c r="A5" t="s" s="486">
        <v>302</v>
      </c>
      <c r="B5" s="484"/>
      <c r="C5" s="484"/>
      <c r="D5" s="484"/>
      <c r="E5" s="484"/>
      <c r="F5" s="484"/>
      <c r="G5" s="484"/>
      <c r="H5" s="484"/>
      <c r="I5" s="484"/>
      <c r="J5" s="485"/>
    </row>
    <row r="6" ht="14.6" customHeight="1">
      <c r="A6" s="483"/>
      <c r="B6" s="484"/>
      <c r="C6" s="484"/>
      <c r="D6" s="484"/>
      <c r="E6" s="484"/>
      <c r="F6" s="484"/>
      <c r="G6" s="484"/>
      <c r="H6" s="484"/>
      <c r="I6" s="484"/>
      <c r="J6" s="485"/>
    </row>
    <row r="7" ht="14.6" customHeight="1">
      <c r="A7" s="483"/>
      <c r="B7" s="484"/>
      <c r="C7" s="484"/>
      <c r="D7" s="484"/>
      <c r="E7" s="484"/>
      <c r="F7" s="484"/>
      <c r="G7" s="484"/>
      <c r="H7" s="484"/>
      <c r="I7" s="484"/>
      <c r="J7" s="485"/>
    </row>
    <row r="8" ht="14.6" customHeight="1">
      <c r="A8" s="483"/>
      <c r="B8" s="484"/>
      <c r="C8" s="484"/>
      <c r="D8" s="484"/>
      <c r="E8" s="484"/>
      <c r="F8" s="484"/>
      <c r="G8" s="484"/>
      <c r="H8" s="484"/>
      <c r="I8" s="484"/>
      <c r="J8" s="485"/>
    </row>
    <row r="9" ht="15.9" customHeight="1">
      <c r="A9" s="483"/>
      <c r="B9" s="484"/>
      <c r="C9" t="s" s="488">
        <v>278</v>
      </c>
      <c r="D9" s="484"/>
      <c r="E9" s="484"/>
      <c r="F9" s="484"/>
      <c r="G9" s="484"/>
      <c r="H9" s="484"/>
      <c r="I9" s="484"/>
      <c r="J9" s="485"/>
    </row>
    <row r="10" ht="14.6" customHeight="1">
      <c r="A10" s="483"/>
      <c r="B10" s="484"/>
      <c r="C10" s="484"/>
      <c r="D10" s="484"/>
      <c r="E10" s="484"/>
      <c r="F10" s="484"/>
      <c r="G10" s="484"/>
      <c r="H10" s="484"/>
      <c r="I10" s="484"/>
      <c r="J10" s="485"/>
    </row>
    <row r="11" ht="14.6" customHeight="1">
      <c r="A11" s="483"/>
      <c r="B11" s="484"/>
      <c r="C11" s="484"/>
      <c r="D11" s="484"/>
      <c r="E11" s="484"/>
      <c r="F11" s="484"/>
      <c r="G11" s="484"/>
      <c r="H11" s="484"/>
      <c r="I11" s="484"/>
      <c r="J11" s="485"/>
    </row>
    <row r="12" ht="14.6" customHeight="1">
      <c r="A12" s="483"/>
      <c r="B12" s="484"/>
      <c r="C12" s="484"/>
      <c r="D12" s="484"/>
      <c r="E12" s="484"/>
      <c r="F12" s="484"/>
      <c r="G12" t="s" s="489">
        <v>322</v>
      </c>
      <c r="H12" s="484"/>
      <c r="I12" s="484"/>
      <c r="J12" s="485"/>
    </row>
    <row r="13" ht="14.6" customHeight="1">
      <c r="A13" s="483"/>
      <c r="B13" s="484"/>
      <c r="C13" s="484"/>
      <c r="D13" s="484"/>
      <c r="E13" s="484"/>
      <c r="F13" s="484"/>
      <c r="G13" s="484"/>
      <c r="H13" s="484"/>
      <c r="I13" s="484"/>
      <c r="J13" s="485"/>
    </row>
    <row r="14" ht="14.6" customHeight="1">
      <c r="A14" s="483"/>
      <c r="B14" s="484"/>
      <c r="C14" s="484"/>
      <c r="D14" s="484"/>
      <c r="E14" s="484"/>
      <c r="F14" s="484"/>
      <c r="G14" t="s" s="489">
        <v>323</v>
      </c>
      <c r="H14" s="484"/>
      <c r="I14" s="484"/>
      <c r="J14" s="485"/>
    </row>
    <row r="15" ht="15" customHeight="1">
      <c r="A15" s="490"/>
      <c r="B15" s="491"/>
      <c r="C15" s="491"/>
      <c r="D15" s="491"/>
      <c r="E15" s="491"/>
      <c r="F15" s="491"/>
      <c r="G15" s="491"/>
      <c r="H15" s="491"/>
      <c r="I15" s="491"/>
      <c r="J15" s="492"/>
    </row>
    <row r="16" ht="9" customHeight="1">
      <c r="A16" t="s" s="493">
        <v>281</v>
      </c>
      <c r="B16" s="494"/>
      <c r="C16" s="494"/>
      <c r="D16" s="494"/>
      <c r="E16" s="495"/>
      <c r="F16" t="s" s="493">
        <v>282</v>
      </c>
      <c r="G16" s="494"/>
      <c r="H16" s="494"/>
      <c r="I16" s="494"/>
      <c r="J16" s="495"/>
    </row>
    <row r="17" ht="8.05" customHeight="1">
      <c r="A17" s="496"/>
      <c r="B17" s="497"/>
      <c r="C17" s="497"/>
      <c r="D17" s="497"/>
      <c r="E17" s="498"/>
      <c r="F17" s="496"/>
      <c r="G17" s="497"/>
      <c r="H17" s="497"/>
      <c r="I17" s="497"/>
      <c r="J17" s="498"/>
    </row>
    <row r="18" ht="14.6" customHeight="1">
      <c r="A18" s="496"/>
      <c r="B18" s="497"/>
      <c r="C18" s="497"/>
      <c r="D18" s="497"/>
      <c r="E18" s="498"/>
      <c r="F18" s="496"/>
      <c r="G18" s="497"/>
      <c r="H18" s="497"/>
      <c r="I18" s="497"/>
      <c r="J18" s="498"/>
    </row>
    <row r="19" ht="8.05" customHeight="1">
      <c r="A19" s="496"/>
      <c r="B19" s="497"/>
      <c r="C19" s="497"/>
      <c r="D19" s="497"/>
      <c r="E19" s="498"/>
      <c r="F19" s="496"/>
      <c r="G19" s="497"/>
      <c r="H19" s="497"/>
      <c r="I19" s="497"/>
      <c r="J19" s="498"/>
    </row>
    <row r="20" ht="11.5" customHeight="1">
      <c r="A20" s="499"/>
      <c r="B20" s="500"/>
      <c r="C20" s="500"/>
      <c r="D20" s="500"/>
      <c r="E20" s="501"/>
      <c r="F20" s="499"/>
      <c r="G20" s="500"/>
      <c r="H20" s="500"/>
      <c r="I20" s="500"/>
      <c r="J20" s="501"/>
    </row>
    <row r="21" ht="14.6" customHeight="1">
      <c r="A21" s="480"/>
      <c r="B21" s="481"/>
      <c r="C21" s="481"/>
      <c r="D21" s="481"/>
      <c r="E21" s="482"/>
      <c r="F21" s="480"/>
      <c r="G21" s="481"/>
      <c r="H21" s="481"/>
      <c r="I21" s="481"/>
      <c r="J21" s="482"/>
    </row>
    <row r="22" ht="26.6" customHeight="1">
      <c r="A22" t="s" s="502">
        <v>324</v>
      </c>
      <c r="B22" s="484"/>
      <c r="C22" s="484"/>
      <c r="D22" s="484"/>
      <c r="E22" s="485"/>
      <c r="F22" t="s" s="503">
        <v>325</v>
      </c>
      <c r="G22" s="484"/>
      <c r="H22" s="484"/>
      <c r="I22" s="484"/>
      <c r="J22" s="485"/>
    </row>
    <row r="23" ht="14.6" customHeight="1">
      <c r="A23" s="483"/>
      <c r="B23" s="484"/>
      <c r="C23" s="484"/>
      <c r="D23" s="484"/>
      <c r="E23" s="485"/>
      <c r="F23" s="483"/>
      <c r="G23" s="484"/>
      <c r="H23" s="484"/>
      <c r="I23" s="484"/>
      <c r="J23" s="485"/>
    </row>
    <row r="24" ht="41.6" customHeight="1">
      <c r="A24" t="s" s="502">
        <v>326</v>
      </c>
      <c r="B24" s="484"/>
      <c r="C24" s="484"/>
      <c r="D24" s="484"/>
      <c r="E24" s="485"/>
      <c r="F24" t="s" s="503">
        <v>327</v>
      </c>
      <c r="G24" s="484"/>
      <c r="H24" s="484"/>
      <c r="I24" s="484"/>
      <c r="J24" s="485"/>
    </row>
    <row r="25" ht="14.6" customHeight="1">
      <c r="A25" s="483"/>
      <c r="B25" s="484"/>
      <c r="C25" s="484"/>
      <c r="D25" s="484"/>
      <c r="E25" s="485"/>
      <c r="F25" s="483"/>
      <c r="G25" s="484"/>
      <c r="H25" s="484"/>
      <c r="I25" s="484"/>
      <c r="J25" s="485"/>
    </row>
    <row r="26" ht="14.6" customHeight="1">
      <c r="A26" t="s" s="503">
        <v>328</v>
      </c>
      <c r="B26" s="484"/>
      <c r="C26" s="484"/>
      <c r="D26" s="484"/>
      <c r="E26" s="485"/>
      <c r="F26" t="s" s="503">
        <v>325</v>
      </c>
      <c r="G26" s="484"/>
      <c r="H26" s="484"/>
      <c r="I26" s="484"/>
      <c r="J26" s="485"/>
    </row>
    <row r="27" ht="14.6" customHeight="1">
      <c r="A27" s="483"/>
      <c r="B27" s="484"/>
      <c r="C27" s="484"/>
      <c r="D27" s="484"/>
      <c r="E27" s="485"/>
      <c r="F27" s="483"/>
      <c r="G27" s="484"/>
      <c r="H27" s="484"/>
      <c r="I27" s="484"/>
      <c r="J27" s="485"/>
    </row>
    <row r="28" ht="14.6" customHeight="1">
      <c r="A28" t="s" s="503">
        <v>329</v>
      </c>
      <c r="B28" s="484"/>
      <c r="C28" s="484"/>
      <c r="D28" s="484"/>
      <c r="E28" s="485"/>
      <c r="F28" t="s" s="503">
        <v>325</v>
      </c>
      <c r="G28" s="484"/>
      <c r="H28" s="484"/>
      <c r="I28" s="484"/>
      <c r="J28" s="485"/>
    </row>
    <row r="29" ht="14.6" customHeight="1">
      <c r="A29" s="483"/>
      <c r="B29" s="484"/>
      <c r="C29" s="484"/>
      <c r="D29" s="484"/>
      <c r="E29" s="485"/>
      <c r="F29" s="483"/>
      <c r="G29" s="484"/>
      <c r="H29" s="484"/>
      <c r="I29" s="484"/>
      <c r="J29" s="485"/>
    </row>
    <row r="30" ht="14.6" customHeight="1">
      <c r="A30" t="s" s="503">
        <v>330</v>
      </c>
      <c r="B30" s="484"/>
      <c r="C30" s="484"/>
      <c r="D30" s="484"/>
      <c r="E30" s="485"/>
      <c r="F30" t="s" s="503">
        <v>327</v>
      </c>
      <c r="G30" s="484"/>
      <c r="H30" s="484"/>
      <c r="I30" s="484"/>
      <c r="J30" s="485"/>
    </row>
    <row r="31" ht="14.6" customHeight="1">
      <c r="A31" s="483"/>
      <c r="B31" s="484"/>
      <c r="C31" s="484"/>
      <c r="D31" s="484"/>
      <c r="E31" s="485"/>
      <c r="F31" s="483"/>
      <c r="G31" s="484"/>
      <c r="H31" s="484"/>
      <c r="I31" s="484"/>
      <c r="J31" s="485"/>
    </row>
    <row r="32" ht="29.15" customHeight="1">
      <c r="A32" t="s" s="503">
        <v>331</v>
      </c>
      <c r="B32" s="484"/>
      <c r="C32" s="484"/>
      <c r="D32" s="484"/>
      <c r="E32" s="485"/>
      <c r="F32" t="s" s="475">
        <v>332</v>
      </c>
      <c r="G32" s="476"/>
      <c r="H32" s="476"/>
      <c r="I32" s="476"/>
      <c r="J32" s="477"/>
    </row>
    <row r="33" ht="14.6" customHeight="1">
      <c r="A33" s="483"/>
      <c r="B33" s="484"/>
      <c r="C33" s="484"/>
      <c r="D33" s="484"/>
      <c r="E33" s="485"/>
      <c r="F33" s="483"/>
      <c r="G33" s="484"/>
      <c r="H33" s="484"/>
      <c r="I33" s="484"/>
      <c r="J33" s="485"/>
    </row>
    <row r="34" ht="14.6" customHeight="1">
      <c r="A34" s="483"/>
      <c r="B34" s="484"/>
      <c r="C34" s="484"/>
      <c r="D34" s="484"/>
      <c r="E34" s="485"/>
      <c r="F34" s="483"/>
      <c r="G34" s="484"/>
      <c r="H34" s="484"/>
      <c r="I34" s="484"/>
      <c r="J34" s="485"/>
    </row>
    <row r="35" ht="14.6" customHeight="1">
      <c r="A35" s="483"/>
      <c r="B35" s="484"/>
      <c r="C35" s="484"/>
      <c r="D35" s="484"/>
      <c r="E35" s="485"/>
      <c r="F35" s="483"/>
      <c r="G35" s="484"/>
      <c r="H35" s="484"/>
      <c r="I35" s="484"/>
      <c r="J35" s="485"/>
    </row>
    <row r="36" ht="14.6" customHeight="1">
      <c r="A36" s="483"/>
      <c r="B36" s="484"/>
      <c r="C36" s="484"/>
      <c r="D36" s="484"/>
      <c r="E36" s="485"/>
      <c r="F36" s="483"/>
      <c r="G36" s="484"/>
      <c r="H36" s="484"/>
      <c r="I36" s="484"/>
      <c r="J36" s="485"/>
    </row>
    <row r="37" ht="14.6" customHeight="1">
      <c r="A37" s="483"/>
      <c r="B37" s="484"/>
      <c r="C37" s="484"/>
      <c r="D37" s="484"/>
      <c r="E37" s="485"/>
      <c r="F37" s="483"/>
      <c r="G37" s="484"/>
      <c r="H37" s="484"/>
      <c r="I37" s="484"/>
      <c r="J37" s="485"/>
    </row>
    <row r="38" ht="14.6" customHeight="1">
      <c r="A38" s="483"/>
      <c r="B38" s="484"/>
      <c r="C38" s="484"/>
      <c r="D38" s="484"/>
      <c r="E38" s="485"/>
      <c r="F38" s="483"/>
      <c r="G38" s="484"/>
      <c r="H38" s="484"/>
      <c r="I38" s="484"/>
      <c r="J38" s="485"/>
    </row>
    <row r="39" ht="14.6" customHeight="1">
      <c r="A39" s="483"/>
      <c r="B39" s="484"/>
      <c r="C39" s="484"/>
      <c r="D39" s="484"/>
      <c r="E39" s="485"/>
      <c r="F39" s="483"/>
      <c r="G39" s="484"/>
      <c r="H39" s="484"/>
      <c r="I39" s="484"/>
      <c r="J39" s="485"/>
    </row>
    <row r="40" ht="14.6" customHeight="1">
      <c r="A40" s="483"/>
      <c r="B40" s="484"/>
      <c r="C40" s="484"/>
      <c r="D40" s="484"/>
      <c r="E40" s="485"/>
      <c r="F40" s="483"/>
      <c r="G40" s="484"/>
      <c r="H40" s="484"/>
      <c r="I40" s="484"/>
      <c r="J40" s="485"/>
    </row>
    <row r="41" ht="14.6" customHeight="1">
      <c r="A41" s="483"/>
      <c r="B41" s="484"/>
      <c r="C41" s="484"/>
      <c r="D41" s="484"/>
      <c r="E41" s="485"/>
      <c r="F41" s="483"/>
      <c r="G41" s="484"/>
      <c r="H41" s="484"/>
      <c r="I41" s="484"/>
      <c r="J41" s="485"/>
    </row>
    <row r="42" ht="14.6" customHeight="1">
      <c r="A42" s="483"/>
      <c r="B42" s="484"/>
      <c r="C42" s="484"/>
      <c r="D42" s="484"/>
      <c r="E42" s="485"/>
      <c r="F42" s="483"/>
      <c r="G42" s="484"/>
      <c r="H42" s="484"/>
      <c r="I42" s="484"/>
      <c r="J42" s="485"/>
    </row>
    <row r="43" ht="14.6" customHeight="1">
      <c r="A43" s="483"/>
      <c r="B43" s="484"/>
      <c r="C43" s="484"/>
      <c r="D43" s="484"/>
      <c r="E43" s="485"/>
      <c r="F43" s="483"/>
      <c r="G43" s="484"/>
      <c r="H43" s="484"/>
      <c r="I43" s="484"/>
      <c r="J43" s="485"/>
    </row>
    <row r="44" ht="14.6" customHeight="1">
      <c r="A44" s="483"/>
      <c r="B44" s="484"/>
      <c r="C44" s="484"/>
      <c r="D44" s="484"/>
      <c r="E44" s="485"/>
      <c r="F44" s="483"/>
      <c r="G44" s="484"/>
      <c r="H44" s="484"/>
      <c r="I44" s="484"/>
      <c r="J44" s="485"/>
    </row>
    <row r="45" ht="14.6" customHeight="1">
      <c r="A45" s="483"/>
      <c r="B45" s="484"/>
      <c r="C45" s="484"/>
      <c r="D45" s="484"/>
      <c r="E45" s="485"/>
      <c r="F45" s="483"/>
      <c r="G45" s="484"/>
      <c r="H45" s="484"/>
      <c r="I45" s="484"/>
      <c r="J45" s="485"/>
    </row>
    <row r="46" ht="14.6" customHeight="1">
      <c r="A46" s="483"/>
      <c r="B46" s="484"/>
      <c r="C46" s="484"/>
      <c r="D46" s="484"/>
      <c r="E46" s="485"/>
      <c r="F46" s="483"/>
      <c r="G46" s="484"/>
      <c r="H46" s="484"/>
      <c r="I46" s="484"/>
      <c r="J46" s="485"/>
    </row>
    <row r="47" ht="15" customHeight="1">
      <c r="A47" s="490"/>
      <c r="B47" s="491"/>
      <c r="C47" s="491"/>
      <c r="D47" s="491"/>
      <c r="E47" s="492"/>
      <c r="F47" s="490"/>
      <c r="G47" s="491"/>
      <c r="H47" s="491"/>
      <c r="I47" s="491"/>
      <c r="J47" s="492"/>
    </row>
  </sheetData>
  <mergeCells count="5">
    <mergeCell ref="A16:E20"/>
    <mergeCell ref="F16:J20"/>
    <mergeCell ref="A24:E24"/>
    <mergeCell ref="A22:E22"/>
    <mergeCell ref="F32:J32"/>
  </mergeCells>
  <hyperlinks>
    <hyperlink ref="A5" r:id="rId1" location="" tooltip="" display="Return email: 2008886@student.uwtsd.ac.uk"/>
  </hyperlink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