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Users\harri\Documents\"/>
    </mc:Choice>
  </mc:AlternateContent>
  <xr:revisionPtr revIDLastSave="0" documentId="13_ncr:1_{DAF0DB0E-ECD0-4A42-AEF4-52FE97418C9A}" xr6:coauthVersionLast="47" xr6:coauthVersionMax="47" xr10:uidLastSave="{00000000-0000-0000-0000-000000000000}"/>
  <bookViews>
    <workbookView xWindow="-28920" yWindow="-120" windowWidth="29040" windowHeight="15840" tabRatio="838" activeTab="1" xr2:uid="{754D60DB-CC98-41D0-AC12-36697722F2CB}"/>
  </bookViews>
  <sheets>
    <sheet name="Opening Balances" sheetId="1" r:id="rId1"/>
    <sheet name="Spreadsheet" sheetId="2" r:id="rId2"/>
    <sheet name="Accounts" sheetId="7" r:id="rId3"/>
    <sheet name="Sales Day Book" sheetId="5" r:id="rId4"/>
    <sheet name="Purchase Day Book" sheetId="4" r:id="rId5"/>
    <sheet name="Cash Book Receipts" sheetId="3" r:id="rId6"/>
    <sheet name="Cash Book" sheetId="6" r:id="rId7"/>
    <sheet name="Petty Cash Book" sheetId="8" r:id="rId8"/>
    <sheet name="Task 2 Workings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0" i="7" l="1"/>
  <c r="W38" i="2"/>
  <c r="P27" i="2"/>
  <c r="V34" i="2"/>
  <c r="V33" i="2"/>
  <c r="W32" i="2"/>
  <c r="W15" i="2"/>
  <c r="I14" i="9"/>
  <c r="T23" i="2"/>
  <c r="Q22" i="2"/>
  <c r="Q21" i="2"/>
  <c r="Q20" i="2"/>
  <c r="F17" i="8" l="1"/>
  <c r="F15" i="8"/>
  <c r="H12" i="8"/>
  <c r="G12" i="8"/>
  <c r="H35" i="6"/>
  <c r="H33" i="6"/>
  <c r="H32" i="6"/>
  <c r="H31" i="6"/>
  <c r="H30" i="6"/>
  <c r="H29" i="6"/>
  <c r="L28" i="6"/>
  <c r="H28" i="6"/>
  <c r="H27" i="6"/>
  <c r="L26" i="6"/>
  <c r="H26" i="6"/>
  <c r="P24" i="6"/>
  <c r="N24" i="6"/>
  <c r="M24" i="6"/>
  <c r="L24" i="6"/>
  <c r="K24" i="6"/>
  <c r="J24" i="6"/>
  <c r="I24" i="6"/>
  <c r="H24" i="6"/>
  <c r="G24" i="6"/>
  <c r="F24" i="6"/>
  <c r="P19" i="6"/>
  <c r="P18" i="6"/>
  <c r="K17" i="6"/>
  <c r="G17" i="6"/>
  <c r="G16" i="6"/>
  <c r="F16" i="6"/>
  <c r="G15" i="6"/>
  <c r="F15" i="6"/>
  <c r="G14" i="6"/>
  <c r="F14" i="6"/>
  <c r="G13" i="6"/>
  <c r="H26" i="3"/>
  <c r="H25" i="3"/>
  <c r="L24" i="3"/>
  <c r="H24" i="3"/>
  <c r="L22" i="3"/>
  <c r="H22" i="3"/>
  <c r="L19" i="3"/>
  <c r="J19" i="3"/>
  <c r="I19" i="3"/>
  <c r="H19" i="3"/>
  <c r="G19" i="3"/>
  <c r="F19" i="3"/>
  <c r="I17" i="3"/>
  <c r="G17" i="3"/>
  <c r="H16" i="3"/>
  <c r="I15" i="3"/>
  <c r="G15" i="3"/>
  <c r="J14" i="3"/>
  <c r="H13" i="3"/>
  <c r="L12" i="3"/>
  <c r="H12" i="3"/>
  <c r="I11" i="3"/>
  <c r="G11" i="3"/>
  <c r="F29" i="4"/>
  <c r="G27" i="4"/>
  <c r="G25" i="4"/>
  <c r="G24" i="4"/>
  <c r="G23" i="4"/>
  <c r="G22" i="4"/>
  <c r="G21" i="4"/>
  <c r="L19" i="4"/>
  <c r="K19" i="4"/>
  <c r="J19" i="4"/>
  <c r="I19" i="4"/>
  <c r="H19" i="4"/>
  <c r="G19" i="4"/>
  <c r="F19" i="4"/>
  <c r="G17" i="4"/>
  <c r="F17" i="4"/>
  <c r="G16" i="4"/>
  <c r="F16" i="4"/>
  <c r="G15" i="4"/>
  <c r="F15" i="4"/>
  <c r="G14" i="4"/>
  <c r="F14" i="4"/>
  <c r="G13" i="4"/>
  <c r="F13" i="4"/>
  <c r="I12" i="4"/>
  <c r="G11" i="4"/>
  <c r="F11" i="4"/>
  <c r="H23" i="5"/>
  <c r="H22" i="5"/>
  <c r="H20" i="5"/>
  <c r="H18" i="5"/>
  <c r="G18" i="5"/>
  <c r="F18" i="5"/>
  <c r="G15" i="5"/>
  <c r="F15" i="5"/>
  <c r="G14" i="5"/>
  <c r="F14" i="5"/>
  <c r="G13" i="5"/>
  <c r="F13" i="5"/>
  <c r="G12" i="5"/>
  <c r="F12" i="5"/>
  <c r="G11" i="5"/>
  <c r="F11" i="5"/>
  <c r="D28" i="7"/>
  <c r="D20" i="7"/>
  <c r="D19" i="7"/>
  <c r="D11" i="7"/>
  <c r="F11" i="7" s="1"/>
  <c r="S43" i="2"/>
  <c r="R43" i="2"/>
  <c r="I33" i="2"/>
  <c r="Q33" i="2" s="1"/>
  <c r="L32" i="2"/>
  <c r="P32" i="2" s="1"/>
  <c r="L31" i="2"/>
  <c r="P31" i="2" s="1"/>
  <c r="T31" i="2" s="1"/>
  <c r="V31" i="2" s="1"/>
  <c r="N30" i="2"/>
  <c r="P30" i="2" s="1"/>
  <c r="V30" i="2" s="1"/>
  <c r="N29" i="2"/>
  <c r="P29" i="2" s="1"/>
  <c r="V29" i="2" s="1"/>
  <c r="M28" i="2"/>
  <c r="P28" i="2" s="1"/>
  <c r="H26" i="2"/>
  <c r="P26" i="2" s="1"/>
  <c r="K25" i="2"/>
  <c r="G25" i="2"/>
  <c r="P23" i="2"/>
  <c r="L22" i="2"/>
  <c r="P22" i="2" s="1"/>
  <c r="T22" i="2" s="1"/>
  <c r="V22" i="2" s="1"/>
  <c r="P21" i="2"/>
  <c r="T21" i="2" s="1"/>
  <c r="V21" i="2" s="1"/>
  <c r="L20" i="2"/>
  <c r="P20" i="2" s="1"/>
  <c r="T20" i="2" s="1"/>
  <c r="V20" i="2" s="1"/>
  <c r="N19" i="2"/>
  <c r="L19" i="2"/>
  <c r="K19" i="2"/>
  <c r="H19" i="2"/>
  <c r="G19" i="2"/>
  <c r="Q18" i="2"/>
  <c r="I17" i="2"/>
  <c r="Q17" i="2" s="1"/>
  <c r="K16" i="2"/>
  <c r="F16" i="2"/>
  <c r="Q15" i="2"/>
  <c r="H14" i="2"/>
  <c r="P14" i="2" s="1"/>
  <c r="D34" i="7" s="1"/>
  <c r="Q13" i="2"/>
  <c r="W13" i="2" s="1"/>
  <c r="H12" i="2"/>
  <c r="D10" i="7" s="1"/>
  <c r="F10" i="7" s="1"/>
  <c r="O11" i="2"/>
  <c r="O43" i="2" s="1"/>
  <c r="L11" i="2"/>
  <c r="D11" i="2"/>
  <c r="E9" i="2" s="1"/>
  <c r="M10" i="2"/>
  <c r="J10" i="2"/>
  <c r="K9" i="2"/>
  <c r="N43" i="2" l="1"/>
  <c r="T26" i="2"/>
  <c r="V26" i="2" s="1"/>
  <c r="D51" i="7"/>
  <c r="W9" i="2"/>
  <c r="J27" i="2"/>
  <c r="U27" i="2" s="1"/>
  <c r="G43" i="2"/>
  <c r="Q25" i="2"/>
  <c r="D48" i="7" s="1"/>
  <c r="W17" i="2"/>
  <c r="D24" i="7"/>
  <c r="L43" i="2"/>
  <c r="M43" i="2"/>
  <c r="P19" i="2"/>
  <c r="W19" i="2" s="1"/>
  <c r="V14" i="2"/>
  <c r="D32" i="7"/>
  <c r="W18" i="2"/>
  <c r="K43" i="2"/>
  <c r="P16" i="2"/>
  <c r="T43" i="2"/>
  <c r="Q9" i="2"/>
  <c r="D39" i="7" s="1"/>
  <c r="E43" i="2"/>
  <c r="P10" i="2"/>
  <c r="V10" i="2" s="1"/>
  <c r="F43" i="2"/>
  <c r="D25" i="7"/>
  <c r="P11" i="2"/>
  <c r="V11" i="2" s="1"/>
  <c r="H43" i="2"/>
  <c r="I43" i="2"/>
  <c r="D26" i="7"/>
  <c r="D43" i="2"/>
  <c r="P12" i="2"/>
  <c r="D33" i="7" s="1"/>
  <c r="D27" i="7"/>
  <c r="F12" i="7"/>
  <c r="D35" i="7" l="1"/>
  <c r="D40" i="7" s="1"/>
  <c r="J43" i="2"/>
  <c r="U25" i="2"/>
  <c r="D18" i="7"/>
  <c r="D29" i="7"/>
  <c r="D16" i="7"/>
  <c r="V16" i="2"/>
  <c r="W25" i="2"/>
  <c r="W43" i="2" s="1"/>
  <c r="U43" i="2"/>
  <c r="V12" i="2"/>
  <c r="V43" i="2" s="1"/>
  <c r="Q43" i="2"/>
  <c r="P43" i="2"/>
  <c r="D17" i="7"/>
  <c r="D21" i="7" l="1"/>
  <c r="G23" i="7" s="1"/>
</calcChain>
</file>

<file path=xl/sharedStrings.xml><?xml version="1.0" encoding="utf-8"?>
<sst xmlns="http://schemas.openxmlformats.org/spreadsheetml/2006/main" count="294" uniqueCount="146">
  <si>
    <t>Debit = Everything classed as an expense along with assets and drawings</t>
  </si>
  <si>
    <t>Credit = Income capital and liabilities</t>
  </si>
  <si>
    <t>Account Name</t>
  </si>
  <si>
    <t>Capital (missing)</t>
  </si>
  <si>
    <t>Bank Account (Dr Balance)</t>
  </si>
  <si>
    <t>Cash in Hand</t>
  </si>
  <si>
    <t>Motor Vehicles - Cost</t>
  </si>
  <si>
    <t>Trade Debtors</t>
  </si>
  <si>
    <t>Trade Creditors</t>
  </si>
  <si>
    <t>Bank Loan</t>
  </si>
  <si>
    <t>Fixtures and Equipment - Cost</t>
  </si>
  <si>
    <t>F and E - Provision for Depreciation</t>
  </si>
  <si>
    <t>MV - Provision for Depreciation</t>
  </si>
  <si>
    <t>VAT control Account (CR Balance)</t>
  </si>
  <si>
    <t>Accrued Telephone</t>
  </si>
  <si>
    <t>Accrued Electricity</t>
  </si>
  <si>
    <t>Accrued Gas</t>
  </si>
  <si>
    <t>Stock at 1.10.19</t>
  </si>
  <si>
    <t>The opening debtors and creditors were as follows:</t>
  </si>
  <si>
    <t>Claret</t>
  </si>
  <si>
    <t>Orange</t>
  </si>
  <si>
    <t>Black</t>
  </si>
  <si>
    <t>Grey</t>
  </si>
  <si>
    <t>Yellow</t>
  </si>
  <si>
    <t>White</t>
  </si>
  <si>
    <t>£</t>
  </si>
  <si>
    <t>Debtors</t>
  </si>
  <si>
    <t>Creditors</t>
  </si>
  <si>
    <t>???</t>
  </si>
  <si>
    <t>Opening Balances</t>
  </si>
  <si>
    <t>Account name</t>
  </si>
  <si>
    <t>Debit</t>
  </si>
  <si>
    <t>Credit</t>
  </si>
  <si>
    <t>Sales Day book</t>
  </si>
  <si>
    <t>Purhcase daybook</t>
  </si>
  <si>
    <t>Total</t>
  </si>
  <si>
    <t>VAT</t>
  </si>
  <si>
    <t>From Debtors</t>
  </si>
  <si>
    <t>Sales</t>
  </si>
  <si>
    <t>Discount allowed</t>
  </si>
  <si>
    <t>VAT a/c</t>
  </si>
  <si>
    <t>Silver</t>
  </si>
  <si>
    <t>Date</t>
  </si>
  <si>
    <t>Customer</t>
  </si>
  <si>
    <t>Net</t>
  </si>
  <si>
    <t>Narrative</t>
  </si>
  <si>
    <t>Cash Sales</t>
  </si>
  <si>
    <t>From Sales</t>
  </si>
  <si>
    <t>Bank</t>
  </si>
  <si>
    <t>Purchases</t>
  </si>
  <si>
    <t>Telephone</t>
  </si>
  <si>
    <t>Electric</t>
  </si>
  <si>
    <t>Gas</t>
  </si>
  <si>
    <t>Legal fee invoice</t>
  </si>
  <si>
    <t>Delivery Vehicle</t>
  </si>
  <si>
    <t>Receipts</t>
  </si>
  <si>
    <t>Vat</t>
  </si>
  <si>
    <t>Advertising</t>
  </si>
  <si>
    <t>Stamps</t>
  </si>
  <si>
    <t>advertising</t>
  </si>
  <si>
    <t>Balance carried forward</t>
  </si>
  <si>
    <t>Balance brought forward</t>
  </si>
  <si>
    <t>Petty cash</t>
  </si>
  <si>
    <t xml:space="preserve">Total </t>
  </si>
  <si>
    <t>To cred</t>
  </si>
  <si>
    <t>Insurance</t>
  </si>
  <si>
    <t>HM Customs</t>
  </si>
  <si>
    <t>Gas Bill</t>
  </si>
  <si>
    <t>Equipment</t>
  </si>
  <si>
    <t>Petty cash top up</t>
  </si>
  <si>
    <t>This is where purchasing transactions are recorded</t>
  </si>
  <si>
    <t>Here is where detailed information for each individual credit sale to a customer is stored.</t>
  </si>
  <si>
    <t>Cash purchase transactions are recorded in the cash book.</t>
  </si>
  <si>
    <t>Here is where all cash receipts and disbursements, including bank deposits and withdrawals are stored</t>
  </si>
  <si>
    <t xml:space="preserve">Here is where petty cash expenditures are stored </t>
  </si>
  <si>
    <t>Discount received</t>
  </si>
  <si>
    <t>Discounts Allowed</t>
  </si>
  <si>
    <t>Discount Received</t>
  </si>
  <si>
    <t>Bank Account (Debit Balance)</t>
  </si>
  <si>
    <t>Cash Reciepts</t>
  </si>
  <si>
    <t xml:space="preserve">  Cost</t>
  </si>
  <si>
    <t xml:space="preserve">     £</t>
  </si>
  <si>
    <t xml:space="preserve">      £</t>
  </si>
  <si>
    <t xml:space="preserve">          £</t>
  </si>
  <si>
    <t>Fixed Assets</t>
  </si>
  <si>
    <t>Motor Vehicles</t>
  </si>
  <si>
    <t>Electricity</t>
  </si>
  <si>
    <t>Cash payments</t>
  </si>
  <si>
    <t>Draft balances</t>
  </si>
  <si>
    <t>Adjustments</t>
  </si>
  <si>
    <t>Profit and loss</t>
  </si>
  <si>
    <t>Balance sheet</t>
  </si>
  <si>
    <t>Vat Ac</t>
  </si>
  <si>
    <t>Petty</t>
  </si>
  <si>
    <t xml:space="preserve">Dr </t>
  </si>
  <si>
    <t>Current Assets</t>
  </si>
  <si>
    <t>Stock</t>
  </si>
  <si>
    <t>Bank account</t>
  </si>
  <si>
    <t>Current Liabilities</t>
  </si>
  <si>
    <t>Accruals</t>
  </si>
  <si>
    <t>Represented by</t>
  </si>
  <si>
    <t>Capital</t>
  </si>
  <si>
    <t>Profit for the year</t>
  </si>
  <si>
    <t>Legal Fees</t>
  </si>
  <si>
    <t>Liability</t>
  </si>
  <si>
    <t>Rent</t>
  </si>
  <si>
    <t>Long Term Liabilities</t>
  </si>
  <si>
    <t>Loan</t>
  </si>
  <si>
    <t>Fixtures and Equipment</t>
  </si>
  <si>
    <t>Opening stock</t>
  </si>
  <si>
    <t>Closing stock</t>
  </si>
  <si>
    <t>Legal</t>
  </si>
  <si>
    <t>Motor</t>
  </si>
  <si>
    <t>MV</t>
  </si>
  <si>
    <t>Question 1</t>
  </si>
  <si>
    <t>Question 6</t>
  </si>
  <si>
    <t>Question 2</t>
  </si>
  <si>
    <t>Question 3</t>
  </si>
  <si>
    <t>Question 4</t>
  </si>
  <si>
    <t>Question 5</t>
  </si>
  <si>
    <t>Straight Line Depreciation = (Purchase Cost - Salvage Value) / Useful life assumption</t>
  </si>
  <si>
    <t>Closing Stock Balance Sheet</t>
  </si>
  <si>
    <t>Closing Stock Profit &amp; Loss</t>
  </si>
  <si>
    <t>£15840 is added to adjustments for "Closing Stock Balance Sheet"</t>
  </si>
  <si>
    <t>Capital Injected</t>
  </si>
  <si>
    <t>Liabilities</t>
  </si>
  <si>
    <t>Prepayments</t>
  </si>
  <si>
    <t xml:space="preserve">     Net Book Value</t>
  </si>
  <si>
    <t>Stock at 1.10.21</t>
  </si>
  <si>
    <t>Depreciation Epn (Motor Vehicles)</t>
  </si>
  <si>
    <t>Balance Before</t>
  </si>
  <si>
    <t>Salvage Value = Purchase Price - Provision for Depreciation</t>
  </si>
  <si>
    <t>Fixtures and Fittings</t>
  </si>
  <si>
    <t xml:space="preserve">Motor Vehicles (Straight line) = </t>
  </si>
  <si>
    <t>Fixtures and Equipment - 10% = 31794 / 1.1 = 28903</t>
  </si>
  <si>
    <t>Provision for Dep'n</t>
  </si>
  <si>
    <t>The installment has been added into the rent adjustments column</t>
  </si>
  <si>
    <t>£220 is deducted from purchases using the adjustments column</t>
  </si>
  <si>
    <t>These outstanding bills have been added to debit adjustments column to be totalled in the balance sheet</t>
  </si>
  <si>
    <t>The insurance cost has been added to credit to cancel out in the adjustments column</t>
  </si>
  <si>
    <t>Since I could not find a useful life or salvage value I could not do this.</t>
  </si>
  <si>
    <t>Depreciation Epn (F &amp; E)</t>
  </si>
  <si>
    <t>28903-31794 =</t>
  </si>
  <si>
    <t>Net Current Assets</t>
  </si>
  <si>
    <t>Harri Gerald Dendle</t>
  </si>
  <si>
    <t>Student No. 2103763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</si>
</sst>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202124"/>
      <name val="Arial"/>
      <family val="2"/>
    </font>
    <font>
      <i/>
      <sz val="11"/>
      <color rgb="FF202124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4"/>
      <name val="Calibri"/>
      <family val="2"/>
      <scheme val="minor"/>
    </font>
    <font>
      <sz val="14"/>
      <color theme="1"/>
      <name val="Calibri Light"/>
      <family val="2"/>
      <scheme val="major"/>
    </font>
    <font>
      <i/>
      <sz val="14"/>
      <color theme="1"/>
      <name val="Calibri Light"/>
      <family val="2"/>
      <scheme val="major"/>
    </font>
    <font>
      <sz val="18"/>
      <color theme="1"/>
      <name val="Calibri Light"/>
      <family val="2"/>
      <scheme val="major"/>
    </font>
    <font>
      <i/>
      <sz val="18"/>
      <color theme="1"/>
      <name val="Calibri Light"/>
      <family val="2"/>
      <scheme val="major"/>
    </font>
    <font>
      <sz val="18"/>
      <name val="Calibri Light"/>
      <family val="2"/>
      <scheme val="major"/>
    </font>
    <font>
      <sz val="16"/>
      <color theme="1"/>
      <name val="Calibri Light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B9B9"/>
        <bgColor indexed="64"/>
      </patternFill>
    </fill>
    <fill>
      <patternFill patternType="solid">
        <fgColor rgb="FFCDFFE1"/>
        <bgColor indexed="64"/>
      </patternFill>
    </fill>
    <fill>
      <patternFill patternType="solid">
        <fgColor rgb="FFC9D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A9B"/>
        <bgColor indexed="64"/>
      </patternFill>
    </fill>
    <fill>
      <patternFill patternType="solid">
        <fgColor rgb="FFFDBDFF"/>
        <bgColor indexed="64"/>
      </patternFill>
    </fill>
    <fill>
      <patternFill patternType="solid">
        <fgColor rgb="FF89FF8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5" xfId="0" applyBorder="1"/>
    <xf numFmtId="0" fontId="0" fillId="0" borderId="6" xfId="0" applyBorder="1"/>
    <xf numFmtId="16" fontId="0" fillId="0" borderId="0" xfId="0" applyNumberFormat="1"/>
    <xf numFmtId="0" fontId="0" fillId="0" borderId="7" xfId="0" applyFill="1" applyBorder="1"/>
    <xf numFmtId="0" fontId="2" fillId="0" borderId="0" xfId="0" applyFont="1"/>
    <xf numFmtId="0" fontId="0" fillId="0" borderId="11" xfId="0" applyBorder="1"/>
    <xf numFmtId="0" fontId="0" fillId="0" borderId="12" xfId="0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0" xfId="0" applyFill="1"/>
    <xf numFmtId="0" fontId="0" fillId="0" borderId="9" xfId="0" applyFill="1" applyBorder="1"/>
    <xf numFmtId="0" fontId="0" fillId="0" borderId="10" xfId="0" applyFill="1" applyBorder="1"/>
    <xf numFmtId="0" fontId="0" fillId="0" borderId="7" xfId="0" applyBorder="1"/>
    <xf numFmtId="16" fontId="0" fillId="0" borderId="14" xfId="0" applyNumberFormat="1" applyBorder="1"/>
    <xf numFmtId="0" fontId="1" fillId="0" borderId="15" xfId="0" applyFont="1" applyBorder="1"/>
    <xf numFmtId="0" fontId="0" fillId="0" borderId="15" xfId="0" applyBorder="1"/>
    <xf numFmtId="0" fontId="0" fillId="0" borderId="13" xfId="0" applyBorder="1"/>
    <xf numFmtId="16" fontId="0" fillId="0" borderId="5" xfId="0" applyNumberFormat="1" applyBorder="1"/>
    <xf numFmtId="0" fontId="3" fillId="0" borderId="0" xfId="0" applyFont="1" applyBorder="1"/>
    <xf numFmtId="16" fontId="0" fillId="0" borderId="19" xfId="0" applyNumberFormat="1" applyBorder="1"/>
    <xf numFmtId="0" fontId="3" fillId="0" borderId="16" xfId="0" applyFont="1" applyBorder="1"/>
    <xf numFmtId="0" fontId="0" fillId="0" borderId="20" xfId="0" applyBorder="1"/>
    <xf numFmtId="0" fontId="3" fillId="0" borderId="2" xfId="0" applyFont="1" applyBorder="1"/>
    <xf numFmtId="16" fontId="0" fillId="0" borderId="2" xfId="0" applyNumberFormat="1" applyBorder="1"/>
    <xf numFmtId="0" fontId="4" fillId="0" borderId="0" xfId="0" applyFont="1"/>
    <xf numFmtId="0" fontId="5" fillId="0" borderId="0" xfId="0" applyFont="1"/>
    <xf numFmtId="0" fontId="0" fillId="0" borderId="14" xfId="0" applyBorder="1"/>
    <xf numFmtId="0" fontId="0" fillId="0" borderId="5" xfId="0" applyFill="1" applyBorder="1"/>
    <xf numFmtId="0" fontId="0" fillId="0" borderId="19" xfId="0" applyBorder="1"/>
    <xf numFmtId="0" fontId="6" fillId="0" borderId="0" xfId="0" applyFont="1"/>
    <xf numFmtId="16" fontId="0" fillId="0" borderId="11" xfId="0" applyNumberFormat="1" applyBorder="1"/>
    <xf numFmtId="16" fontId="0" fillId="0" borderId="17" xfId="0" applyNumberFormat="1" applyBorder="1"/>
    <xf numFmtId="16" fontId="0" fillId="0" borderId="12" xfId="0" applyNumberFormat="1" applyBorder="1"/>
    <xf numFmtId="0" fontId="0" fillId="0" borderId="6" xfId="0" applyFill="1" applyBorder="1"/>
    <xf numFmtId="0" fontId="1" fillId="0" borderId="6" xfId="0" applyNumberFormat="1" applyFont="1" applyFill="1" applyBorder="1"/>
    <xf numFmtId="16" fontId="0" fillId="0" borderId="11" xfId="0" applyNumberFormat="1" applyBorder="1" applyAlignment="1">
      <alignment horizontal="center"/>
    </xf>
    <xf numFmtId="16" fontId="0" fillId="0" borderId="17" xfId="0" applyNumberFormat="1" applyBorder="1" applyAlignment="1">
      <alignment horizontal="center"/>
    </xf>
    <xf numFmtId="16" fontId="0" fillId="0" borderId="12" xfId="0" applyNumberForma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21" xfId="0" applyBorder="1"/>
    <xf numFmtId="0" fontId="0" fillId="0" borderId="5" xfId="0" applyNumberFormat="1" applyFill="1" applyBorder="1"/>
    <xf numFmtId="0" fontId="0" fillId="0" borderId="6" xfId="0" applyNumberFormat="1" applyFill="1" applyBorder="1"/>
    <xf numFmtId="0" fontId="0" fillId="0" borderId="0" xfId="0" applyFill="1" applyBorder="1"/>
    <xf numFmtId="37" fontId="0" fillId="0" borderId="0" xfId="0" applyNumberFormat="1" applyFont="1"/>
    <xf numFmtId="0" fontId="0" fillId="0" borderId="0" xfId="0" applyFont="1"/>
    <xf numFmtId="37" fontId="7" fillId="0" borderId="0" xfId="0" applyNumberFormat="1" applyFont="1"/>
    <xf numFmtId="37" fontId="3" fillId="0" borderId="0" xfId="0" applyNumberFormat="1" applyFont="1"/>
    <xf numFmtId="37" fontId="3" fillId="0" borderId="16" xfId="0" applyNumberFormat="1" applyFont="1" applyBorder="1"/>
    <xf numFmtId="37" fontId="3" fillId="0" borderId="15" xfId="0" applyNumberFormat="1" applyFont="1" applyFill="1" applyBorder="1"/>
    <xf numFmtId="0" fontId="0" fillId="0" borderId="0" xfId="0" applyNumberFormat="1" applyBorder="1"/>
    <xf numFmtId="37" fontId="3" fillId="0" borderId="0" xfId="0" applyNumberFormat="1" applyFont="1" applyFill="1" applyBorder="1"/>
    <xf numFmtId="0" fontId="0" fillId="0" borderId="17" xfId="0" applyFill="1" applyBorder="1"/>
    <xf numFmtId="0" fontId="3" fillId="0" borderId="0" xfId="0" applyNumberFormat="1" applyFont="1" applyFill="1" applyBorder="1"/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0" fontId="0" fillId="0" borderId="3" xfId="0" applyFill="1" applyBorder="1"/>
    <xf numFmtId="0" fontId="3" fillId="0" borderId="4" xfId="0" applyFont="1" applyBorder="1"/>
    <xf numFmtId="0" fontId="1" fillId="0" borderId="6" xfId="0" applyFont="1" applyBorder="1"/>
    <xf numFmtId="0" fontId="0" fillId="0" borderId="18" xfId="0" applyFill="1" applyBorder="1"/>
    <xf numFmtId="0" fontId="3" fillId="0" borderId="7" xfId="0" applyFont="1" applyFill="1" applyBorder="1"/>
    <xf numFmtId="0" fontId="0" fillId="0" borderId="0" xfId="0" applyBorder="1" applyAlignment="1">
      <alignment horizontal="center"/>
    </xf>
    <xf numFmtId="0" fontId="0" fillId="0" borderId="12" xfId="0" applyFill="1" applyBorder="1"/>
    <xf numFmtId="0" fontId="0" fillId="0" borderId="0" xfId="0" applyNumberFormat="1"/>
    <xf numFmtId="0" fontId="2" fillId="0" borderId="24" xfId="0" applyFont="1" applyBorder="1"/>
    <xf numFmtId="0" fontId="2" fillId="0" borderId="25" xfId="0" applyFont="1" applyBorder="1"/>
    <xf numFmtId="0" fontId="3" fillId="0" borderId="17" xfId="0" applyFont="1" applyBorder="1"/>
    <xf numFmtId="0" fontId="0" fillId="0" borderId="11" xfId="0" applyFill="1" applyBorder="1"/>
    <xf numFmtId="0" fontId="9" fillId="0" borderId="7" xfId="0" applyFont="1" applyBorder="1"/>
    <xf numFmtId="0" fontId="0" fillId="0" borderId="20" xfId="0" applyFill="1" applyBorder="1"/>
    <xf numFmtId="0" fontId="3" fillId="0" borderId="12" xfId="0" applyFont="1" applyBorder="1"/>
    <xf numFmtId="0" fontId="0" fillId="0" borderId="8" xfId="0" applyNumberFormat="1" applyBorder="1"/>
    <xf numFmtId="0" fontId="0" fillId="0" borderId="18" xfId="0" applyNumberFormat="1" applyBorder="1"/>
    <xf numFmtId="0" fontId="0" fillId="0" borderId="18" xfId="0" applyBorder="1"/>
    <xf numFmtId="0" fontId="0" fillId="0" borderId="8" xfId="0" applyBorder="1"/>
    <xf numFmtId="0" fontId="0" fillId="0" borderId="13" xfId="0" applyNumberFormat="1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3" xfId="0" applyFont="1" applyFill="1" applyBorder="1"/>
    <xf numFmtId="0" fontId="6" fillId="0" borderId="4" xfId="0" applyFont="1" applyBorder="1"/>
    <xf numFmtId="0" fontId="6" fillId="0" borderId="4" xfId="0" applyFont="1" applyFill="1" applyBorder="1"/>
    <xf numFmtId="0" fontId="6" fillId="0" borderId="0" xfId="0" applyFont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8" xfId="0" applyFill="1" applyBorder="1"/>
    <xf numFmtId="0" fontId="0" fillId="0" borderId="2" xfId="0" applyFill="1" applyBorder="1"/>
    <xf numFmtId="0" fontId="1" fillId="0" borderId="14" xfId="0" applyNumberFormat="1" applyFont="1" applyFill="1" applyBorder="1" applyAlignment="1">
      <alignment horizontal="center"/>
    </xf>
    <xf numFmtId="0" fontId="0" fillId="0" borderId="26" xfId="0" applyBorder="1"/>
    <xf numFmtId="0" fontId="3" fillId="0" borderId="13" xfId="0" applyNumberFormat="1" applyFont="1" applyFill="1" applyBorder="1"/>
    <xf numFmtId="0" fontId="0" fillId="0" borderId="14" xfId="0" applyNumberFormat="1" applyFill="1" applyBorder="1"/>
    <xf numFmtId="0" fontId="0" fillId="0" borderId="13" xfId="0" applyNumberFormat="1" applyFill="1" applyBorder="1"/>
    <xf numFmtId="0" fontId="0" fillId="0" borderId="13" xfId="0" applyFill="1" applyBorder="1"/>
    <xf numFmtId="0" fontId="3" fillId="0" borderId="5" xfId="0" applyNumberFormat="1" applyFont="1" applyFill="1" applyBorder="1"/>
    <xf numFmtId="0" fontId="0" fillId="0" borderId="19" xfId="0" applyFill="1" applyBorder="1"/>
    <xf numFmtId="0" fontId="0" fillId="0" borderId="16" xfId="0" applyFill="1" applyBorder="1"/>
    <xf numFmtId="0" fontId="0" fillId="0" borderId="14" xfId="0" applyFill="1" applyBorder="1"/>
    <xf numFmtId="0" fontId="3" fillId="0" borderId="5" xfId="0" applyFont="1" applyFill="1" applyBorder="1"/>
    <xf numFmtId="0" fontId="3" fillId="0" borderId="0" xfId="0" applyFont="1" applyFill="1" applyBorder="1"/>
    <xf numFmtId="0" fontId="10" fillId="0" borderId="0" xfId="0" applyFont="1"/>
    <xf numFmtId="37" fontId="3" fillId="0" borderId="11" xfId="0" applyNumberFormat="1" applyFont="1" applyBorder="1"/>
    <xf numFmtId="37" fontId="3" fillId="0" borderId="17" xfId="0" applyNumberFormat="1" applyFont="1" applyBorder="1"/>
    <xf numFmtId="37" fontId="3" fillId="0" borderId="17" xfId="0" applyNumberFormat="1" applyFont="1" applyFill="1" applyBorder="1"/>
    <xf numFmtId="37" fontId="3" fillId="0" borderId="12" xfId="0" applyNumberFormat="1" applyFont="1" applyFill="1" applyBorder="1"/>
    <xf numFmtId="0" fontId="11" fillId="0" borderId="0" xfId="0" applyFont="1"/>
    <xf numFmtId="0" fontId="0" fillId="5" borderId="7" xfId="0" applyFont="1" applyFill="1" applyBorder="1"/>
    <xf numFmtId="37" fontId="3" fillId="5" borderId="7" xfId="0" applyNumberFormat="1" applyFont="1" applyFill="1" applyBorder="1"/>
    <xf numFmtId="37" fontId="3" fillId="0" borderId="12" xfId="0" applyNumberFormat="1" applyFont="1" applyBorder="1"/>
    <xf numFmtId="0" fontId="0" fillId="0" borderId="11" xfId="0" applyFont="1" applyFill="1" applyBorder="1"/>
    <xf numFmtId="0" fontId="0" fillId="0" borderId="17" xfId="0" applyFont="1" applyFill="1" applyBorder="1"/>
    <xf numFmtId="37" fontId="3" fillId="0" borderId="0" xfId="0" applyNumberFormat="1" applyFont="1" applyAlignment="1">
      <alignment horizontal="center"/>
    </xf>
    <xf numFmtId="0" fontId="12" fillId="0" borderId="0" xfId="0" applyFont="1"/>
    <xf numFmtId="0" fontId="13" fillId="0" borderId="0" xfId="0" applyFont="1"/>
    <xf numFmtId="0" fontId="0" fillId="0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3" xfId="0" applyNumberFormat="1" applyFill="1" applyBorder="1"/>
    <xf numFmtId="0" fontId="0" fillId="4" borderId="2" xfId="0" applyFill="1" applyBorder="1"/>
    <xf numFmtId="0" fontId="0" fillId="4" borderId="3" xfId="0" applyFill="1" applyBorder="1"/>
    <xf numFmtId="0" fontId="0" fillId="7" borderId="11" xfId="0" applyFill="1" applyBorder="1"/>
    <xf numFmtId="0" fontId="0" fillId="7" borderId="17" xfId="0" applyFill="1" applyBorder="1"/>
    <xf numFmtId="0" fontId="0" fillId="7" borderId="12" xfId="0" applyFill="1" applyBorder="1"/>
    <xf numFmtId="0" fontId="6" fillId="7" borderId="9" xfId="0" applyFont="1" applyFill="1" applyBorder="1"/>
    <xf numFmtId="0" fontId="6" fillId="7" borderId="10" xfId="0" applyFont="1" applyFill="1" applyBorder="1"/>
    <xf numFmtId="0" fontId="0" fillId="4" borderId="4" xfId="0" applyFill="1" applyBorder="1"/>
    <xf numFmtId="0" fontId="8" fillId="9" borderId="22" xfId="0" applyFont="1" applyFill="1" applyBorder="1" applyAlignment="1">
      <alignment horizontal="center"/>
    </xf>
    <xf numFmtId="0" fontId="8" fillId="9" borderId="23" xfId="0" applyFont="1" applyFill="1" applyBorder="1" applyAlignment="1">
      <alignment horizontal="center"/>
    </xf>
    <xf numFmtId="0" fontId="8" fillId="10" borderId="22" xfId="0" applyFont="1" applyFill="1" applyBorder="1" applyAlignment="1">
      <alignment horizontal="center"/>
    </xf>
    <xf numFmtId="0" fontId="8" fillId="10" borderId="23" xfId="0" applyFont="1" applyFill="1" applyBorder="1" applyAlignment="1">
      <alignment horizontal="center"/>
    </xf>
    <xf numFmtId="0" fontId="8" fillId="8" borderId="22" xfId="0" applyFont="1" applyFill="1" applyBorder="1" applyAlignment="1">
      <alignment horizontal="center"/>
    </xf>
    <xf numFmtId="0" fontId="8" fillId="8" borderId="23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8" fillId="7" borderId="23" xfId="0" applyFont="1" applyFill="1" applyBorder="1" applyAlignment="1">
      <alignment horizontal="center"/>
    </xf>
    <xf numFmtId="0" fontId="8" fillId="4" borderId="22" xfId="0" applyFont="1" applyFill="1" applyBorder="1" applyAlignment="1">
      <alignment horizontal="center"/>
    </xf>
    <xf numFmtId="0" fontId="8" fillId="4" borderId="23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/>
    </xf>
    <xf numFmtId="0" fontId="8" fillId="6" borderId="22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DFF"/>
      <color rgb="FFC9D6FF"/>
      <color rgb="FFCDFFE1"/>
      <color rgb="FF89FF89"/>
      <color rgb="FFCB83C8"/>
      <color rgb="FFFF99CC"/>
      <color rgb="FFFFEA9B"/>
      <color rgb="FFFFB9B9"/>
      <color rgb="FFE49898"/>
      <color rgb="FFDAC8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27215</xdr:rowOff>
    </xdr:from>
    <xdr:ext cx="3817647" cy="65048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1F5F1E7-4969-4FB8-A588-F27B8A819DF4}"/>
            </a:ext>
          </a:extLst>
        </xdr:cNvPr>
        <xdr:cNvSpPr/>
      </xdr:nvSpPr>
      <xdr:spPr>
        <a:xfrm>
          <a:off x="0" y="27215"/>
          <a:ext cx="3817647" cy="65048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Spreadsheet -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9525</xdr:rowOff>
    </xdr:from>
    <xdr:ext cx="7410450" cy="67089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75F2282-2885-41D1-8A00-C7DFB19966C2}"/>
            </a:ext>
          </a:extLst>
        </xdr:cNvPr>
        <xdr:cNvSpPr/>
      </xdr:nvSpPr>
      <xdr:spPr>
        <a:xfrm>
          <a:off x="0" y="9525"/>
          <a:ext cx="7410450" cy="67089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Balance Sheet at 27 March 2021 -</a:t>
          </a:r>
        </a:p>
      </xdr:txBody>
    </xdr:sp>
    <xdr:clientData/>
  </xdr:oneCellAnchor>
  <xdr:oneCellAnchor>
    <xdr:from>
      <xdr:col>0</xdr:col>
      <xdr:colOff>0</xdr:colOff>
      <xdr:row>39</xdr:row>
      <xdr:rowOff>173933</xdr:rowOff>
    </xdr:from>
    <xdr:ext cx="5938630" cy="158197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8F4F0D5-76C4-4462-B6B5-40E94A6AD92C}"/>
            </a:ext>
          </a:extLst>
        </xdr:cNvPr>
        <xdr:cNvSpPr/>
      </xdr:nvSpPr>
      <xdr:spPr>
        <a:xfrm>
          <a:off x="0" y="7702824"/>
          <a:ext cx="5938630" cy="1581979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Trading</a:t>
          </a:r>
          <a:r>
            <a:rPr lang="en-US" sz="4000" b="0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 and Profit and Loss</a:t>
          </a:r>
        </a:p>
        <a:p>
          <a:pPr algn="ctr"/>
          <a:r>
            <a:rPr lang="en-US" sz="4000" b="0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 account for the 3 months </a:t>
          </a:r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62853</xdr:colOff>
      <xdr:row>0</xdr:row>
      <xdr:rowOff>16563</xdr:rowOff>
    </xdr:from>
    <xdr:ext cx="3817647" cy="67089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1DDF886-CD57-4BD6-AF4A-6372DD9872A1}"/>
            </a:ext>
          </a:extLst>
        </xdr:cNvPr>
        <xdr:cNvSpPr/>
      </xdr:nvSpPr>
      <xdr:spPr>
        <a:xfrm>
          <a:off x="253353" y="16563"/>
          <a:ext cx="3817647" cy="67089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Sales Day Book -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352424</xdr:colOff>
      <xdr:row>0</xdr:row>
      <xdr:rowOff>0</xdr:rowOff>
    </xdr:from>
    <xdr:ext cx="4638675" cy="73342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7669552-23E1-436F-8A4F-192DF98C1239}"/>
            </a:ext>
          </a:extLst>
        </xdr:cNvPr>
        <xdr:cNvSpPr/>
      </xdr:nvSpPr>
      <xdr:spPr>
        <a:xfrm>
          <a:off x="352424" y="0"/>
          <a:ext cx="4638675" cy="73342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Purchase Day Book -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19050</xdr:rowOff>
    </xdr:from>
    <xdr:ext cx="3817647" cy="67089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D6F3A0-2AB2-49E9-82C6-087924FF2A53}"/>
            </a:ext>
          </a:extLst>
        </xdr:cNvPr>
        <xdr:cNvSpPr/>
      </xdr:nvSpPr>
      <xdr:spPr>
        <a:xfrm>
          <a:off x="561975" y="19050"/>
          <a:ext cx="3817647" cy="67089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Cash Book</a:t>
          </a:r>
          <a:r>
            <a:rPr lang="en-US" sz="4000" b="0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 Receipts</a:t>
          </a:r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104776</xdr:colOff>
      <xdr:row>0</xdr:row>
      <xdr:rowOff>38100</xdr:rowOff>
    </xdr:from>
    <xdr:ext cx="2476500" cy="73342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F1A4102-23F8-4947-967E-2F08338E3EC5}"/>
            </a:ext>
          </a:extLst>
        </xdr:cNvPr>
        <xdr:cNvSpPr/>
      </xdr:nvSpPr>
      <xdr:spPr>
        <a:xfrm>
          <a:off x="295276" y="38100"/>
          <a:ext cx="2476500" cy="73342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Cash Book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28575</xdr:rowOff>
    </xdr:from>
    <xdr:ext cx="4638675" cy="73342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2BA9CEF-00B0-4DEE-882F-BEB8DA999009}"/>
            </a:ext>
          </a:extLst>
        </xdr:cNvPr>
        <xdr:cNvSpPr/>
      </xdr:nvSpPr>
      <xdr:spPr>
        <a:xfrm>
          <a:off x="0" y="28575"/>
          <a:ext cx="4638675" cy="73342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- Petty Cash</a:t>
          </a:r>
          <a:r>
            <a:rPr lang="en-US" sz="4000" b="0" i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 </a:t>
          </a:r>
          <a:r>
            <a:rPr lang="en-US" sz="40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j-lt"/>
            </a:rPr>
            <a:t>Book -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3</xdr:row>
      <xdr:rowOff>19051</xdr:rowOff>
    </xdr:from>
    <xdr:to>
      <xdr:col>7</xdr:col>
      <xdr:colOff>144554</xdr:colOff>
      <xdr:row>7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20B8AA0-D204-47D3-BD66-A630CF2A0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" y="695326"/>
          <a:ext cx="3935504" cy="752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71C1-CFF0-4D8B-9246-4A9CEA5E0F52}">
  <dimension ref="A1:AO33"/>
  <sheetViews>
    <sheetView workbookViewId="0">
      <selection activeCell="C20" sqref="C20"/>
    </sheetView>
  </sheetViews>
  <sheetFormatPr defaultRowHeight="15" x14ac:dyDescent="0.25"/>
  <cols>
    <col min="1" max="1" width="47.7109375" customWidth="1"/>
    <col min="2" max="2" width="10.140625" bestFit="1" customWidth="1"/>
  </cols>
  <sheetData>
    <row r="1" spans="1:3" x14ac:dyDescent="0.25">
      <c r="A1" s="17" t="s">
        <v>2</v>
      </c>
      <c r="B1" s="73" t="s">
        <v>25</v>
      </c>
      <c r="C1" s="17"/>
    </row>
    <row r="3" spans="1:3" x14ac:dyDescent="0.25">
      <c r="A3" t="s">
        <v>3</v>
      </c>
      <c r="B3" s="5" t="s">
        <v>28</v>
      </c>
    </row>
    <row r="4" spans="1:3" x14ac:dyDescent="0.25">
      <c r="A4" t="s">
        <v>4</v>
      </c>
      <c r="B4" s="1">
        <v>4010</v>
      </c>
    </row>
    <row r="5" spans="1:3" x14ac:dyDescent="0.25">
      <c r="A5" t="s">
        <v>5</v>
      </c>
      <c r="B5" s="1">
        <v>675</v>
      </c>
    </row>
    <row r="6" spans="1:3" x14ac:dyDescent="0.25">
      <c r="A6" t="s">
        <v>6</v>
      </c>
      <c r="B6" s="1">
        <v>27176</v>
      </c>
    </row>
    <row r="7" spans="1:3" x14ac:dyDescent="0.25">
      <c r="A7" t="s">
        <v>12</v>
      </c>
      <c r="B7" s="1">
        <v>7574</v>
      </c>
    </row>
    <row r="8" spans="1:3" x14ac:dyDescent="0.25">
      <c r="A8" t="s">
        <v>10</v>
      </c>
      <c r="B8" s="1">
        <v>25394</v>
      </c>
    </row>
    <row r="9" spans="1:3" x14ac:dyDescent="0.25">
      <c r="A9" t="s">
        <v>11</v>
      </c>
      <c r="B9" s="1">
        <v>9578</v>
      </c>
    </row>
    <row r="10" spans="1:3" x14ac:dyDescent="0.25">
      <c r="A10" t="s">
        <v>7</v>
      </c>
      <c r="B10" s="1">
        <v>11583</v>
      </c>
    </row>
    <row r="11" spans="1:3" x14ac:dyDescent="0.25">
      <c r="A11" t="s">
        <v>8</v>
      </c>
      <c r="B11" s="1">
        <v>2896</v>
      </c>
    </row>
    <row r="12" spans="1:3" x14ac:dyDescent="0.25">
      <c r="A12" t="s">
        <v>9</v>
      </c>
      <c r="B12" s="1">
        <v>15741</v>
      </c>
    </row>
    <row r="13" spans="1:3" x14ac:dyDescent="0.25">
      <c r="A13" t="s">
        <v>13</v>
      </c>
      <c r="B13" s="1">
        <v>2005</v>
      </c>
    </row>
    <row r="14" spans="1:3" x14ac:dyDescent="0.25">
      <c r="A14" t="s">
        <v>14</v>
      </c>
      <c r="B14" s="1">
        <v>134</v>
      </c>
    </row>
    <row r="15" spans="1:3" x14ac:dyDescent="0.25">
      <c r="A15" t="s">
        <v>15</v>
      </c>
      <c r="B15" s="1">
        <v>111</v>
      </c>
    </row>
    <row r="16" spans="1:3" x14ac:dyDescent="0.25">
      <c r="A16" t="s">
        <v>16</v>
      </c>
      <c r="B16" s="1">
        <v>119</v>
      </c>
    </row>
    <row r="17" spans="1:41" x14ac:dyDescent="0.25">
      <c r="A17" t="s">
        <v>17</v>
      </c>
      <c r="B17" s="1">
        <v>13481</v>
      </c>
    </row>
    <row r="18" spans="1:4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</row>
    <row r="19" spans="1:4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</row>
    <row r="21" spans="1:41" x14ac:dyDescent="0.25">
      <c r="A21" t="s">
        <v>18</v>
      </c>
      <c r="B21" s="5" t="s">
        <v>25</v>
      </c>
      <c r="C21" s="5" t="s">
        <v>25</v>
      </c>
    </row>
    <row r="22" spans="1:41" x14ac:dyDescent="0.25">
      <c r="B22" t="s">
        <v>26</v>
      </c>
      <c r="C22" t="s">
        <v>27</v>
      </c>
    </row>
    <row r="23" spans="1:41" x14ac:dyDescent="0.25">
      <c r="A23" t="s">
        <v>19</v>
      </c>
      <c r="B23" s="1">
        <v>3118</v>
      </c>
    </row>
    <row r="24" spans="1:41" x14ac:dyDescent="0.25">
      <c r="A24" t="s">
        <v>20</v>
      </c>
      <c r="B24" s="1">
        <v>5940</v>
      </c>
    </row>
    <row r="25" spans="1:41" ht="15" customHeight="1" x14ac:dyDescent="0.25">
      <c r="A25" t="s">
        <v>21</v>
      </c>
      <c r="B25" s="1">
        <v>2525</v>
      </c>
    </row>
    <row r="27" spans="1:41" x14ac:dyDescent="0.25">
      <c r="A27" t="s">
        <v>22</v>
      </c>
      <c r="C27" s="1">
        <v>817</v>
      </c>
    </row>
    <row r="28" spans="1:41" x14ac:dyDescent="0.25">
      <c r="A28" t="s">
        <v>23</v>
      </c>
      <c r="C28" s="1">
        <v>282</v>
      </c>
    </row>
    <row r="29" spans="1:41" x14ac:dyDescent="0.25">
      <c r="A29" t="s">
        <v>24</v>
      </c>
      <c r="C29" s="1">
        <v>1797</v>
      </c>
    </row>
    <row r="32" spans="1:41" x14ac:dyDescent="0.25">
      <c r="M32" t="s">
        <v>0</v>
      </c>
    </row>
    <row r="33" spans="13:13" x14ac:dyDescent="0.25">
      <c r="M3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A281A-CAFB-4D2E-BED7-093D7430F47B}">
  <dimension ref="A1:MD69"/>
  <sheetViews>
    <sheetView tabSelected="1" zoomScale="85" zoomScaleNormal="85" workbookViewId="0">
      <selection activeCell="AD9" sqref="AD9"/>
    </sheetView>
  </sheetViews>
  <sheetFormatPr defaultRowHeight="15" x14ac:dyDescent="0.25"/>
  <cols>
    <col min="1" max="1" width="2.85546875" customWidth="1"/>
    <col min="2" max="2" width="34.7109375" customWidth="1"/>
    <col min="3" max="3" width="4.42578125" customWidth="1"/>
    <col min="4" max="4" width="13.28515625" style="17" customWidth="1"/>
    <col min="5" max="5" width="20" style="17" customWidth="1"/>
    <col min="6" max="7" width="9.140625" style="17"/>
    <col min="8" max="8" width="10.85546875" style="17" customWidth="1"/>
    <col min="9" max="9" width="10.42578125" style="17" customWidth="1"/>
    <col min="10" max="17" width="9.140625" style="17"/>
    <col min="18" max="18" width="10" style="17" customWidth="1"/>
    <col min="19" max="23" width="9.140625" style="17"/>
    <col min="24" max="24" width="5.7109375" style="17" customWidth="1"/>
    <col min="25" max="25" width="2.85546875" customWidth="1"/>
  </cols>
  <sheetData>
    <row r="1" spans="2:342" ht="15.75" thickBot="1" x14ac:dyDescent="0.3"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2:342" x14ac:dyDescent="0.25">
      <c r="D2" s="54"/>
      <c r="E2" s="135" t="s">
        <v>144</v>
      </c>
      <c r="F2" s="54"/>
      <c r="G2" s="54"/>
      <c r="H2" s="54"/>
      <c r="I2" s="54"/>
      <c r="J2" s="54"/>
      <c r="K2" s="54"/>
      <c r="L2" s="54"/>
      <c r="M2" s="54"/>
    </row>
    <row r="3" spans="2:342" ht="15.75" thickBot="1" x14ac:dyDescent="0.3">
      <c r="E3" s="136" t="s">
        <v>145</v>
      </c>
      <c r="F3" s="54"/>
      <c r="G3" s="130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7"/>
      <c r="Y3" s="132"/>
    </row>
    <row r="4" spans="2:342" x14ac:dyDescent="0.25">
      <c r="Y4" s="133"/>
    </row>
    <row r="5" spans="2:342" ht="15.75" thickBot="1" x14ac:dyDescent="0.3">
      <c r="Y5" s="133"/>
    </row>
    <row r="6" spans="2:342" ht="19.5" thickBot="1" x14ac:dyDescent="0.35">
      <c r="B6" s="80" t="s">
        <v>30</v>
      </c>
      <c r="D6" s="144" t="s">
        <v>29</v>
      </c>
      <c r="E6" s="145"/>
      <c r="F6" s="146" t="s">
        <v>33</v>
      </c>
      <c r="G6" s="147"/>
      <c r="H6" s="148" t="s">
        <v>34</v>
      </c>
      <c r="I6" s="149"/>
      <c r="J6" s="150" t="s">
        <v>79</v>
      </c>
      <c r="K6" s="151"/>
      <c r="L6" s="152" t="s">
        <v>87</v>
      </c>
      <c r="M6" s="153"/>
      <c r="N6" s="154" t="s">
        <v>62</v>
      </c>
      <c r="O6" s="155"/>
      <c r="P6" s="142" t="s">
        <v>88</v>
      </c>
      <c r="Q6" s="143"/>
      <c r="R6" s="144" t="s">
        <v>89</v>
      </c>
      <c r="S6" s="145"/>
      <c r="T6" s="138" t="s">
        <v>90</v>
      </c>
      <c r="U6" s="139"/>
      <c r="V6" s="140" t="s">
        <v>91</v>
      </c>
      <c r="W6" s="141"/>
      <c r="Y6" s="133"/>
    </row>
    <row r="7" spans="2:342" ht="15.75" thickBot="1" x14ac:dyDescent="0.3">
      <c r="D7" s="76" t="s">
        <v>31</v>
      </c>
      <c r="E7" s="77" t="s">
        <v>32</v>
      </c>
      <c r="F7" s="76" t="s">
        <v>31</v>
      </c>
      <c r="G7" s="77" t="s">
        <v>32</v>
      </c>
      <c r="H7" s="76" t="s">
        <v>31</v>
      </c>
      <c r="I7" s="77" t="s">
        <v>32</v>
      </c>
      <c r="J7" s="76" t="s">
        <v>31</v>
      </c>
      <c r="K7" s="77" t="s">
        <v>32</v>
      </c>
      <c r="L7" s="76" t="s">
        <v>31</v>
      </c>
      <c r="M7" s="77" t="s">
        <v>32</v>
      </c>
      <c r="N7" s="76" t="s">
        <v>31</v>
      </c>
      <c r="O7" s="77" t="s">
        <v>32</v>
      </c>
      <c r="P7" s="76" t="s">
        <v>31</v>
      </c>
      <c r="Q7" s="77" t="s">
        <v>32</v>
      </c>
      <c r="R7" s="76" t="s">
        <v>31</v>
      </c>
      <c r="S7" s="77" t="s">
        <v>32</v>
      </c>
      <c r="T7" s="76" t="s">
        <v>31</v>
      </c>
      <c r="U7" s="77" t="s">
        <v>32</v>
      </c>
      <c r="V7" s="76" t="s">
        <v>31</v>
      </c>
      <c r="W7" s="77" t="s">
        <v>32</v>
      </c>
      <c r="Y7" s="133"/>
    </row>
    <row r="8" spans="2:342" x14ac:dyDescent="0.25">
      <c r="D8" s="39"/>
      <c r="F8" s="101"/>
      <c r="H8" s="101"/>
      <c r="J8" s="101"/>
      <c r="L8" s="101"/>
      <c r="M8" s="101"/>
      <c r="P8" s="101"/>
      <c r="R8" s="101"/>
      <c r="S8" s="101"/>
      <c r="V8" s="101"/>
      <c r="W8" s="101"/>
      <c r="Y8" s="133"/>
    </row>
    <row r="9" spans="2:342" x14ac:dyDescent="0.25">
      <c r="B9" s="13" t="s">
        <v>3</v>
      </c>
      <c r="D9" s="100"/>
      <c r="E9" s="102">
        <f>D10+D11+D12+D14+D16+D23-E13-E15-E17-E18-E19-E20-E21-E22</f>
        <v>44161</v>
      </c>
      <c r="F9" s="103"/>
      <c r="G9" s="104"/>
      <c r="H9" s="103"/>
      <c r="I9" s="104"/>
      <c r="J9" s="103"/>
      <c r="K9" s="105">
        <f>'Cash Book Receipts'!F14</f>
        <v>12000</v>
      </c>
      <c r="L9" s="109"/>
      <c r="M9" s="105"/>
      <c r="N9" s="109"/>
      <c r="O9" s="105"/>
      <c r="P9" s="37"/>
      <c r="Q9" s="105">
        <f>E9+K9</f>
        <v>56161</v>
      </c>
      <c r="R9" s="37"/>
      <c r="S9" s="27"/>
      <c r="T9" s="37"/>
      <c r="U9" s="27"/>
      <c r="V9" s="37"/>
      <c r="W9" s="27">
        <f>E9+K9</f>
        <v>56161</v>
      </c>
      <c r="Y9" s="133"/>
    </row>
    <row r="10" spans="2:342" x14ac:dyDescent="0.25">
      <c r="B10" s="19" t="s">
        <v>78</v>
      </c>
      <c r="D10" s="106">
        <v>4010</v>
      </c>
      <c r="E10" s="53"/>
      <c r="F10" s="52"/>
      <c r="G10" s="53"/>
      <c r="H10" s="38"/>
      <c r="I10" s="53"/>
      <c r="J10" s="52">
        <f>'Cash Book Receipts'!H22</f>
        <v>34240</v>
      </c>
      <c r="K10" s="44"/>
      <c r="L10" s="38"/>
      <c r="M10" s="44">
        <f>'Cash Book'!H35</f>
        <v>9486</v>
      </c>
      <c r="N10" s="38"/>
      <c r="O10" s="44"/>
      <c r="P10" s="38">
        <f>D10+J10-M10</f>
        <v>28764</v>
      </c>
      <c r="Q10" s="9"/>
      <c r="R10" s="8"/>
      <c r="S10" s="9"/>
      <c r="T10" s="8"/>
      <c r="U10" s="9"/>
      <c r="V10" s="8">
        <f>P10</f>
        <v>28764</v>
      </c>
      <c r="W10" s="9"/>
      <c r="Y10" s="133"/>
    </row>
    <row r="11" spans="2:342" x14ac:dyDescent="0.25">
      <c r="B11" s="19" t="s">
        <v>5</v>
      </c>
      <c r="D11" s="52">
        <f>'Petty Cash Book'!B10</f>
        <v>675</v>
      </c>
      <c r="E11" s="53"/>
      <c r="F11" s="52"/>
      <c r="G11" s="53"/>
      <c r="H11" s="52"/>
      <c r="I11" s="53"/>
      <c r="J11" s="52"/>
      <c r="K11" s="44"/>
      <c r="L11" s="38">
        <f>'Petty Cash Book'!H26</f>
        <v>308</v>
      </c>
      <c r="M11" s="44"/>
      <c r="N11" s="38"/>
      <c r="O11" s="44">
        <f>'Petty Cash Book'!H26</f>
        <v>308</v>
      </c>
      <c r="P11" s="38">
        <f>D11+L11-O11</f>
        <v>675</v>
      </c>
      <c r="Q11" s="9"/>
      <c r="R11" s="8"/>
      <c r="S11" s="9"/>
      <c r="T11" s="8"/>
      <c r="U11" s="9"/>
      <c r="V11" s="8">
        <f>P11</f>
        <v>675</v>
      </c>
      <c r="W11" s="9"/>
      <c r="Y11" s="133"/>
    </row>
    <row r="12" spans="2:342" x14ac:dyDescent="0.25">
      <c r="B12" s="19" t="s">
        <v>6</v>
      </c>
      <c r="D12" s="52">
        <v>27176</v>
      </c>
      <c r="E12" s="44"/>
      <c r="F12" s="52"/>
      <c r="G12" s="53"/>
      <c r="H12" s="52">
        <f>'Purchase Day Book'!G23</f>
        <v>14850</v>
      </c>
      <c r="I12" s="53"/>
      <c r="J12" s="52"/>
      <c r="K12" s="44"/>
      <c r="L12" s="38"/>
      <c r="M12" s="44"/>
      <c r="N12" s="38"/>
      <c r="O12" s="44"/>
      <c r="P12" s="38">
        <f>D12+H12</f>
        <v>42026</v>
      </c>
      <c r="Q12" s="9"/>
      <c r="R12" s="8"/>
      <c r="S12" s="9"/>
      <c r="T12" s="8"/>
      <c r="U12" s="9"/>
      <c r="V12" s="8">
        <f>P12</f>
        <v>42026</v>
      </c>
      <c r="W12" s="9"/>
      <c r="Y12" s="133"/>
    </row>
    <row r="13" spans="2:342" x14ac:dyDescent="0.25">
      <c r="B13" s="19" t="s">
        <v>12</v>
      </c>
      <c r="D13" s="52"/>
      <c r="E13" s="53">
        <v>7574</v>
      </c>
      <c r="F13" s="52"/>
      <c r="G13" s="53"/>
      <c r="H13" s="52"/>
      <c r="I13" s="53"/>
      <c r="J13" s="52"/>
      <c r="K13" s="44"/>
      <c r="L13" s="38"/>
      <c r="M13" s="44"/>
      <c r="N13" s="38"/>
      <c r="O13" s="44"/>
      <c r="P13" s="8"/>
      <c r="Q13" s="44">
        <f>E13</f>
        <v>7574</v>
      </c>
      <c r="R13" s="8"/>
      <c r="S13" s="9"/>
      <c r="T13" s="8"/>
      <c r="U13" s="9"/>
      <c r="V13" s="8"/>
      <c r="W13" s="9">
        <f>Q13</f>
        <v>7574</v>
      </c>
      <c r="Y13" s="133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</row>
    <row r="14" spans="2:342" x14ac:dyDescent="0.25">
      <c r="B14" s="19" t="s">
        <v>10</v>
      </c>
      <c r="D14" s="52">
        <v>25394</v>
      </c>
      <c r="E14" s="44"/>
      <c r="F14" s="52"/>
      <c r="G14" s="53"/>
      <c r="H14" s="52">
        <f>'Purchase Day Book'!G25</f>
        <v>6400</v>
      </c>
      <c r="I14" s="53"/>
      <c r="J14" s="52"/>
      <c r="K14" s="44"/>
      <c r="L14" s="38"/>
      <c r="M14" s="44"/>
      <c r="N14" s="38"/>
      <c r="O14" s="44"/>
      <c r="P14" s="38">
        <f>D14+H14</f>
        <v>31794</v>
      </c>
      <c r="Q14" s="9"/>
      <c r="R14" s="8"/>
      <c r="S14" s="9"/>
      <c r="T14" s="8"/>
      <c r="U14" s="9"/>
      <c r="V14" s="8">
        <f>P14</f>
        <v>31794</v>
      </c>
      <c r="W14" s="9"/>
      <c r="Y14" s="133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</row>
    <row r="15" spans="2:342" x14ac:dyDescent="0.25">
      <c r="B15" s="19" t="s">
        <v>11</v>
      </c>
      <c r="D15" s="52"/>
      <c r="E15" s="53">
        <v>9578</v>
      </c>
      <c r="F15" s="52"/>
      <c r="G15" s="53"/>
      <c r="H15" s="52"/>
      <c r="I15" s="53"/>
      <c r="J15" s="52"/>
      <c r="K15" s="44"/>
      <c r="L15" s="38"/>
      <c r="M15" s="44"/>
      <c r="N15" s="38"/>
      <c r="O15" s="44"/>
      <c r="P15" s="8"/>
      <c r="Q15" s="44">
        <f>E15</f>
        <v>9578</v>
      </c>
      <c r="R15" s="8"/>
      <c r="S15" s="9"/>
      <c r="T15" s="8"/>
      <c r="U15" s="9"/>
      <c r="V15" s="8"/>
      <c r="W15" s="9">
        <f>E15</f>
        <v>9578</v>
      </c>
      <c r="Y15" s="133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</row>
    <row r="16" spans="2:342" x14ac:dyDescent="0.25">
      <c r="B16" s="19" t="s">
        <v>7</v>
      </c>
      <c r="D16" s="52">
        <v>11583</v>
      </c>
      <c r="E16" s="53"/>
      <c r="F16" s="52">
        <f>'Sales Day Book'!H20</f>
        <v>25914</v>
      </c>
      <c r="G16" s="54"/>
      <c r="H16" s="52"/>
      <c r="I16" s="44"/>
      <c r="J16" s="38"/>
      <c r="K16" s="53">
        <f>D16</f>
        <v>11583</v>
      </c>
      <c r="L16" s="38"/>
      <c r="M16" s="44"/>
      <c r="N16" s="38"/>
      <c r="O16" s="44"/>
      <c r="P16" s="38">
        <f>D16+F16-K16</f>
        <v>25914</v>
      </c>
      <c r="Q16" s="9"/>
      <c r="R16" s="8"/>
      <c r="S16" s="9"/>
      <c r="T16" s="8"/>
      <c r="U16" s="9"/>
      <c r="V16" s="8">
        <f>P16</f>
        <v>25914</v>
      </c>
      <c r="W16" s="9"/>
      <c r="Y16" s="133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</row>
    <row r="17" spans="2:342" x14ac:dyDescent="0.25">
      <c r="B17" s="19" t="s">
        <v>8</v>
      </c>
      <c r="D17" s="52"/>
      <c r="E17" s="53">
        <v>2896</v>
      </c>
      <c r="F17" s="52"/>
      <c r="G17" s="53"/>
      <c r="H17" s="52"/>
      <c r="I17" s="53">
        <f>'Purchase Day Book'!G27</f>
        <v>21000</v>
      </c>
      <c r="J17" s="52"/>
      <c r="K17" s="44"/>
      <c r="L17" s="54">
        <v>2896</v>
      </c>
      <c r="M17" s="54"/>
      <c r="N17" s="38"/>
      <c r="O17" s="44"/>
      <c r="P17" s="8"/>
      <c r="Q17" s="44">
        <f>E17+I17-L17</f>
        <v>21000</v>
      </c>
      <c r="R17" s="8"/>
      <c r="S17" s="9"/>
      <c r="T17" s="8"/>
      <c r="U17" s="9"/>
      <c r="V17" s="8"/>
      <c r="W17" s="9">
        <f>Q17</f>
        <v>21000</v>
      </c>
      <c r="Y17" s="133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</row>
    <row r="18" spans="2:342" x14ac:dyDescent="0.25">
      <c r="B18" s="63" t="s">
        <v>9</v>
      </c>
      <c r="D18" s="38"/>
      <c r="E18" s="53">
        <v>15741</v>
      </c>
      <c r="F18" s="52"/>
      <c r="G18" s="53"/>
      <c r="H18" s="52"/>
      <c r="I18" s="53"/>
      <c r="J18" s="52"/>
      <c r="K18" s="44"/>
      <c r="L18" s="38"/>
      <c r="M18" s="44"/>
      <c r="N18" s="38"/>
      <c r="O18" s="44"/>
      <c r="P18" s="8"/>
      <c r="Q18" s="44">
        <f>E18</f>
        <v>15741</v>
      </c>
      <c r="R18" s="8"/>
      <c r="S18" s="9"/>
      <c r="T18" s="8"/>
      <c r="V18" s="8"/>
      <c r="W18" s="9">
        <f>Q18</f>
        <v>15741</v>
      </c>
      <c r="Y18" s="133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</row>
    <row r="19" spans="2:342" x14ac:dyDescent="0.25">
      <c r="B19" s="19" t="s">
        <v>13</v>
      </c>
      <c r="D19" s="52"/>
      <c r="E19" s="53">
        <v>2005</v>
      </c>
      <c r="F19" s="52"/>
      <c r="G19" s="53">
        <f>'Sales Day Book'!H23</f>
        <v>4319</v>
      </c>
      <c r="H19" s="52">
        <f>'Purchase Day Book'!G22-'Purchase Day Book'!G13</f>
        <v>7750</v>
      </c>
      <c r="I19" s="53"/>
      <c r="J19" s="52"/>
      <c r="K19" s="44">
        <f>'Cash Book Receipts'!H24</f>
        <v>1990</v>
      </c>
      <c r="L19" s="38">
        <f>'Cash Book'!H26</f>
        <v>2338</v>
      </c>
      <c r="M19" s="44"/>
      <c r="N19" s="38">
        <f>'Petty Cash Book'!G17</f>
        <v>28</v>
      </c>
      <c r="O19" s="44"/>
      <c r="P19" s="17">
        <f>SUM(E19+G19+K19-H19-L19-N19) *-1</f>
        <v>1802</v>
      </c>
      <c r="Q19" s="9"/>
      <c r="R19" s="8"/>
      <c r="S19" s="70"/>
      <c r="T19" s="8"/>
      <c r="U19" s="9"/>
      <c r="V19" s="8"/>
      <c r="W19" s="9">
        <f>P19</f>
        <v>1802</v>
      </c>
      <c r="Y19" s="133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</row>
    <row r="20" spans="2:342" x14ac:dyDescent="0.25">
      <c r="B20" s="19" t="s">
        <v>14</v>
      </c>
      <c r="D20" s="52"/>
      <c r="E20" s="53">
        <v>134</v>
      </c>
      <c r="F20" s="52"/>
      <c r="G20" s="53"/>
      <c r="H20" s="52"/>
      <c r="I20" s="53"/>
      <c r="J20" s="52"/>
      <c r="K20" s="44"/>
      <c r="L20" s="38">
        <f>'Cash Book'!H30</f>
        <v>440</v>
      </c>
      <c r="M20" s="44"/>
      <c r="N20" s="38"/>
      <c r="O20" s="44"/>
      <c r="P20" s="8">
        <f>L20</f>
        <v>440</v>
      </c>
      <c r="Q20" s="9">
        <f>E20</f>
        <v>134</v>
      </c>
      <c r="R20" s="17">
        <v>60</v>
      </c>
      <c r="S20" s="9"/>
      <c r="T20" s="8">
        <f>P20+R20</f>
        <v>500</v>
      </c>
      <c r="U20" s="9"/>
      <c r="V20" s="8">
        <f>T20</f>
        <v>500</v>
      </c>
      <c r="W20" s="9"/>
      <c r="Y20" s="133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</row>
    <row r="21" spans="2:342" x14ac:dyDescent="0.25">
      <c r="B21" s="19" t="s">
        <v>15</v>
      </c>
      <c r="D21" s="52"/>
      <c r="E21" s="53">
        <v>111</v>
      </c>
      <c r="F21" s="52"/>
      <c r="G21" s="53"/>
      <c r="H21" s="52"/>
      <c r="I21" s="53"/>
      <c r="J21" s="52"/>
      <c r="K21" s="44"/>
      <c r="L21" s="38">
        <v>400</v>
      </c>
      <c r="M21" s="44"/>
      <c r="N21" s="38"/>
      <c r="O21" s="44"/>
      <c r="P21" s="8">
        <f>L21</f>
        <v>400</v>
      </c>
      <c r="Q21" s="9">
        <f>E21</f>
        <v>111</v>
      </c>
      <c r="R21" s="8">
        <v>120</v>
      </c>
      <c r="S21" s="9"/>
      <c r="T21" s="8">
        <f>P21+R21</f>
        <v>520</v>
      </c>
      <c r="U21" s="9"/>
      <c r="V21" s="8">
        <f>T21</f>
        <v>520</v>
      </c>
      <c r="W21" s="9"/>
      <c r="Y21" s="133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  <c r="LE21" s="17"/>
      <c r="LF21" s="17"/>
      <c r="LG21" s="17"/>
      <c r="LH21" s="17"/>
      <c r="LI21" s="17"/>
      <c r="LJ21" s="17"/>
      <c r="LK21" s="17"/>
      <c r="LL21" s="17"/>
      <c r="LM21" s="17"/>
      <c r="LN21" s="17"/>
      <c r="LO21" s="17"/>
      <c r="LP21" s="17"/>
      <c r="LQ21" s="17"/>
      <c r="LR21" s="17"/>
      <c r="LS21" s="17"/>
      <c r="LT21" s="17"/>
      <c r="LU21" s="17"/>
      <c r="LV21" s="17"/>
      <c r="LW21" s="17"/>
      <c r="LX21" s="17"/>
      <c r="LY21" s="17"/>
      <c r="LZ21" s="17"/>
      <c r="MA21" s="17"/>
      <c r="MB21" s="17"/>
      <c r="MC21" s="17"/>
      <c r="MD21" s="17"/>
    </row>
    <row r="22" spans="2:342" x14ac:dyDescent="0.25">
      <c r="B22" s="19" t="s">
        <v>16</v>
      </c>
      <c r="D22" s="52"/>
      <c r="E22" s="53">
        <v>119</v>
      </c>
      <c r="F22" s="52"/>
      <c r="G22" s="53"/>
      <c r="H22" s="52"/>
      <c r="I22" s="53"/>
      <c r="J22" s="52"/>
      <c r="K22" s="44"/>
      <c r="L22" s="110">
        <f>'Cash Book'!H29</f>
        <v>300</v>
      </c>
      <c r="M22" s="44"/>
      <c r="N22" s="38"/>
      <c r="O22" s="44"/>
      <c r="P22" s="8">
        <f>L22</f>
        <v>300</v>
      </c>
      <c r="Q22" s="9">
        <f>E22</f>
        <v>119</v>
      </c>
      <c r="R22" s="8">
        <v>240</v>
      </c>
      <c r="S22" s="9"/>
      <c r="T22" s="8">
        <f>P22+R22</f>
        <v>540</v>
      </c>
      <c r="U22" s="9"/>
      <c r="V22" s="8">
        <f>T22</f>
        <v>540</v>
      </c>
      <c r="W22" s="9"/>
      <c r="Y22" s="133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</row>
    <row r="23" spans="2:342" x14ac:dyDescent="0.25">
      <c r="B23" s="82" t="s">
        <v>128</v>
      </c>
      <c r="D23" s="52">
        <v>13481</v>
      </c>
      <c r="E23" s="53"/>
      <c r="F23" s="52"/>
      <c r="G23" s="53"/>
      <c r="H23" s="52"/>
      <c r="I23" s="53"/>
      <c r="J23" s="52"/>
      <c r="K23" s="44"/>
      <c r="L23" s="38"/>
      <c r="M23" s="44"/>
      <c r="N23" s="38"/>
      <c r="O23" s="44"/>
      <c r="P23" s="8">
        <f>D23</f>
        <v>13481</v>
      </c>
      <c r="Q23" s="9"/>
      <c r="R23" s="8"/>
      <c r="S23" s="9"/>
      <c r="T23" s="8">
        <f>D23</f>
        <v>13481</v>
      </c>
      <c r="U23" s="9"/>
      <c r="V23" s="8"/>
      <c r="W23" s="9"/>
      <c r="Y23" s="133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  <c r="LE23" s="17"/>
      <c r="LF23" s="17"/>
      <c r="LG23" s="17"/>
      <c r="LH23" s="17"/>
      <c r="LI23" s="17"/>
      <c r="LJ23" s="17"/>
      <c r="LK23" s="17"/>
      <c r="LL23" s="17"/>
      <c r="LM23" s="17"/>
      <c r="LN23" s="17"/>
      <c r="LO23" s="17"/>
      <c r="LP23" s="17"/>
      <c r="LQ23" s="17"/>
      <c r="LR23" s="17"/>
      <c r="LS23" s="17"/>
      <c r="LT23" s="17"/>
      <c r="LU23" s="17"/>
      <c r="LV23" s="17"/>
      <c r="LW23" s="17"/>
      <c r="LX23" s="17"/>
      <c r="LY23" s="17"/>
      <c r="LZ23" s="17"/>
      <c r="MA23" s="17"/>
      <c r="MB23" s="17"/>
      <c r="MC23" s="17"/>
      <c r="MD23" s="17"/>
    </row>
    <row r="24" spans="2:342" x14ac:dyDescent="0.25">
      <c r="D24" s="52"/>
      <c r="E24" s="53"/>
      <c r="F24" s="52"/>
      <c r="G24" s="53"/>
      <c r="H24" s="52"/>
      <c r="I24" s="53"/>
      <c r="J24" s="52"/>
      <c r="K24" s="44"/>
      <c r="L24" s="38"/>
      <c r="M24" s="44"/>
      <c r="N24" s="38"/>
      <c r="O24" s="44"/>
      <c r="P24" s="8"/>
      <c r="Q24" s="9"/>
      <c r="R24" s="8"/>
      <c r="S24" s="9"/>
      <c r="T24" s="8"/>
      <c r="U24" s="9"/>
      <c r="V24" s="8"/>
      <c r="W24" s="9"/>
      <c r="Y24" s="133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  <c r="LE24" s="17"/>
      <c r="LF24" s="17"/>
      <c r="LG24" s="17"/>
      <c r="LH24" s="17"/>
      <c r="LI24" s="17"/>
      <c r="LJ24" s="17"/>
      <c r="LK24" s="17"/>
      <c r="LL24" s="17"/>
      <c r="LM24" s="17"/>
      <c r="LN24" s="17"/>
      <c r="LO24" s="17"/>
      <c r="LP24" s="17"/>
      <c r="LQ24" s="17"/>
      <c r="LR24" s="17"/>
      <c r="LS24" s="17"/>
      <c r="LT24" s="17"/>
      <c r="LU24" s="17"/>
      <c r="LV24" s="17"/>
      <c r="LW24" s="17"/>
      <c r="LX24" s="17"/>
      <c r="LY24" s="17"/>
      <c r="LZ24" s="17"/>
      <c r="MA24" s="17"/>
      <c r="MB24" s="17"/>
      <c r="MC24" s="17"/>
      <c r="MD24" s="17"/>
    </row>
    <row r="25" spans="2:342" x14ac:dyDescent="0.25">
      <c r="B25" s="13" t="s">
        <v>38</v>
      </c>
      <c r="D25" s="52"/>
      <c r="E25" s="53"/>
      <c r="F25" s="54"/>
      <c r="G25" s="53">
        <f>'Sales Day Book'!H22</f>
        <v>21595</v>
      </c>
      <c r="H25" s="52"/>
      <c r="I25" s="53"/>
      <c r="J25" s="52"/>
      <c r="K25" s="44">
        <f>'Cash Book Receipts'!H26</f>
        <v>9950</v>
      </c>
      <c r="L25" s="38"/>
      <c r="M25" s="44"/>
      <c r="N25" s="38"/>
      <c r="O25" s="44"/>
      <c r="Q25" s="9">
        <f>G25+K25</f>
        <v>31545</v>
      </c>
      <c r="R25" s="8"/>
      <c r="S25" s="9"/>
      <c r="T25" s="8"/>
      <c r="U25" s="9">
        <f>G25+K25+Q25</f>
        <v>63090</v>
      </c>
      <c r="V25" s="8"/>
      <c r="W25" s="9">
        <f>U25</f>
        <v>63090</v>
      </c>
      <c r="Y25" s="133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  <c r="LE25" s="17"/>
      <c r="LF25" s="17"/>
      <c r="LG25" s="17"/>
      <c r="LH25" s="17"/>
      <c r="LI25" s="17"/>
      <c r="LJ25" s="17"/>
      <c r="LK25" s="17"/>
      <c r="LL25" s="17"/>
      <c r="LM25" s="17"/>
      <c r="LN25" s="17"/>
      <c r="LO25" s="17"/>
      <c r="LP25" s="17"/>
      <c r="LQ25" s="17"/>
      <c r="LR25" s="17"/>
      <c r="LS25" s="17"/>
      <c r="LT25" s="17"/>
      <c r="LU25" s="17"/>
      <c r="LV25" s="17"/>
      <c r="LW25" s="17"/>
      <c r="LX25" s="17"/>
      <c r="LY25" s="17"/>
      <c r="LZ25" s="17"/>
      <c r="MA25" s="17"/>
      <c r="MB25" s="17"/>
      <c r="MC25" s="17"/>
      <c r="MD25" s="17"/>
    </row>
    <row r="26" spans="2:342" x14ac:dyDescent="0.25">
      <c r="B26" s="19" t="s">
        <v>49</v>
      </c>
      <c r="D26" s="52"/>
      <c r="E26" s="53"/>
      <c r="F26" s="52"/>
      <c r="G26" s="53"/>
      <c r="H26" s="52">
        <f>'Purchase Day Book'!G21</f>
        <v>17500</v>
      </c>
      <c r="I26" s="53"/>
      <c r="J26" s="52"/>
      <c r="K26" s="44"/>
      <c r="L26" s="38"/>
      <c r="M26" s="44"/>
      <c r="N26" s="38"/>
      <c r="O26" s="44"/>
      <c r="P26" s="8">
        <f>H26</f>
        <v>17500</v>
      </c>
      <c r="R26" s="8"/>
      <c r="S26" s="44">
        <v>220</v>
      </c>
      <c r="T26" s="17">
        <f>P26-S26</f>
        <v>17280</v>
      </c>
      <c r="V26" s="8">
        <f>T26</f>
        <v>17280</v>
      </c>
      <c r="W26" s="9"/>
      <c r="Y26" s="133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</row>
    <row r="27" spans="2:342" x14ac:dyDescent="0.25">
      <c r="B27" s="19" t="s">
        <v>76</v>
      </c>
      <c r="D27" s="52"/>
      <c r="E27" s="53"/>
      <c r="F27" s="52"/>
      <c r="G27" s="53"/>
      <c r="H27" s="52"/>
      <c r="I27" s="53"/>
      <c r="J27" s="52">
        <f>K9+K16+K19+K25-J10</f>
        <v>1283</v>
      </c>
      <c r="K27" s="44"/>
      <c r="L27" s="38"/>
      <c r="M27" s="44"/>
      <c r="N27" s="38"/>
      <c r="O27" s="44"/>
      <c r="P27" s="17">
        <f>'Cash Book Receipts'!L12</f>
        <v>218</v>
      </c>
      <c r="Q27" s="9"/>
      <c r="R27" s="8"/>
      <c r="S27" s="9"/>
      <c r="T27" s="8"/>
      <c r="U27" s="9">
        <f>J27-P27</f>
        <v>1065</v>
      </c>
      <c r="V27" s="8"/>
      <c r="W27" s="9"/>
      <c r="Y27" s="133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</row>
    <row r="28" spans="2:342" x14ac:dyDescent="0.25">
      <c r="B28" s="78" t="s">
        <v>77</v>
      </c>
      <c r="D28" s="52"/>
      <c r="E28" s="53"/>
      <c r="F28" s="52"/>
      <c r="G28" s="53"/>
      <c r="H28" s="52"/>
      <c r="I28" s="53"/>
      <c r="J28" s="52"/>
      <c r="K28" s="44"/>
      <c r="L28" s="38"/>
      <c r="M28" s="44">
        <f>'Cash Book'!L26</f>
        <v>329</v>
      </c>
      <c r="N28" s="38"/>
      <c r="O28" s="44"/>
      <c r="P28" s="54">
        <f>M28</f>
        <v>329</v>
      </c>
      <c r="Q28" s="9"/>
      <c r="R28" s="8"/>
      <c r="S28" s="9"/>
      <c r="T28" s="8"/>
      <c r="U28" s="9"/>
      <c r="V28" s="8"/>
      <c r="W28" s="9"/>
      <c r="Y28" s="133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7"/>
      <c r="JA28" s="17"/>
      <c r="JB28" s="17"/>
      <c r="JC28" s="17"/>
      <c r="JD28" s="17"/>
      <c r="JE28" s="17"/>
      <c r="JF28" s="17"/>
      <c r="JG28" s="17"/>
      <c r="JH28" s="17"/>
      <c r="JI28" s="17"/>
      <c r="JJ28" s="17"/>
      <c r="JK28" s="17"/>
      <c r="JL28" s="17"/>
      <c r="JM28" s="17"/>
      <c r="JN28" s="17"/>
      <c r="JO28" s="17"/>
      <c r="JP28" s="17"/>
      <c r="JQ28" s="17"/>
      <c r="JR28" s="17"/>
      <c r="JS28" s="17"/>
      <c r="JT28" s="17"/>
      <c r="JU28" s="17"/>
      <c r="JV28" s="17"/>
      <c r="JW28" s="17"/>
      <c r="JX28" s="17"/>
      <c r="JY28" s="17"/>
      <c r="JZ28" s="17"/>
      <c r="KA28" s="17"/>
      <c r="KB28" s="17"/>
      <c r="KC28" s="17"/>
      <c r="KD28" s="17"/>
      <c r="KE28" s="17"/>
      <c r="KF28" s="17"/>
      <c r="KG28" s="17"/>
      <c r="KH28" s="17"/>
      <c r="KI28" s="17"/>
      <c r="KJ28" s="17"/>
      <c r="KK28" s="17"/>
      <c r="KL28" s="17"/>
      <c r="KM28" s="17"/>
      <c r="KN28" s="17"/>
      <c r="KO28" s="17"/>
      <c r="KP28" s="17"/>
      <c r="KQ28" s="17"/>
      <c r="KR28" s="17"/>
      <c r="KS28" s="17"/>
      <c r="KT28" s="17"/>
      <c r="KU28" s="17"/>
      <c r="KV28" s="17"/>
      <c r="KW28" s="17"/>
      <c r="KX28" s="17"/>
      <c r="KY28" s="17"/>
      <c r="KZ28" s="17"/>
      <c r="LA28" s="17"/>
      <c r="LB28" s="17"/>
      <c r="LC28" s="17"/>
      <c r="LD28" s="17"/>
      <c r="LE28" s="17"/>
      <c r="LF28" s="17"/>
      <c r="LG28" s="17"/>
      <c r="LH28" s="17"/>
      <c r="LI28" s="17"/>
      <c r="LJ28" s="17"/>
      <c r="LK28" s="17"/>
      <c r="LL28" s="17"/>
      <c r="LM28" s="17"/>
      <c r="LN28" s="17"/>
      <c r="LO28" s="17"/>
      <c r="LP28" s="17"/>
      <c r="LQ28" s="17"/>
      <c r="LR28" s="17"/>
      <c r="LS28" s="17"/>
      <c r="LT28" s="17"/>
      <c r="LU28" s="17"/>
      <c r="LV28" s="17"/>
      <c r="LW28" s="17"/>
      <c r="LX28" s="17"/>
      <c r="LY28" s="17"/>
      <c r="LZ28" s="17"/>
      <c r="MA28" s="17"/>
      <c r="MB28" s="17"/>
      <c r="MC28" s="17"/>
      <c r="MD28" s="17"/>
    </row>
    <row r="29" spans="2:342" x14ac:dyDescent="0.25">
      <c r="B29" s="19" t="s">
        <v>57</v>
      </c>
      <c r="D29" s="52"/>
      <c r="E29" s="53"/>
      <c r="F29" s="52"/>
      <c r="G29" s="53"/>
      <c r="H29" s="52"/>
      <c r="I29" s="53"/>
      <c r="J29" s="52"/>
      <c r="K29" s="44"/>
      <c r="L29" s="38"/>
      <c r="M29" s="44"/>
      <c r="N29" s="38">
        <f>'Petty Cash Book'!H17</f>
        <v>140</v>
      </c>
      <c r="O29" s="44"/>
      <c r="P29" s="8">
        <f>N29</f>
        <v>140</v>
      </c>
      <c r="Q29" s="9"/>
      <c r="R29" s="8"/>
      <c r="S29" s="9"/>
      <c r="T29" s="8"/>
      <c r="U29" s="9"/>
      <c r="V29" s="8">
        <f>P29</f>
        <v>140</v>
      </c>
      <c r="W29" s="9"/>
      <c r="Y29" s="133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</row>
    <row r="30" spans="2:342" x14ac:dyDescent="0.25">
      <c r="B30" s="19" t="s">
        <v>58</v>
      </c>
      <c r="D30" s="52"/>
      <c r="E30" s="53"/>
      <c r="F30" s="52"/>
      <c r="G30" s="53"/>
      <c r="H30" s="52"/>
      <c r="I30" s="53"/>
      <c r="J30" s="52"/>
      <c r="K30" s="44"/>
      <c r="L30" s="38"/>
      <c r="M30" s="44"/>
      <c r="N30" s="38">
        <f>'Petty Cash Book'!I17</f>
        <v>140</v>
      </c>
      <c r="O30" s="44"/>
      <c r="P30" s="8">
        <f>N30</f>
        <v>140</v>
      </c>
      <c r="Q30" s="9"/>
      <c r="R30" s="8"/>
      <c r="S30" s="9"/>
      <c r="T30" s="8"/>
      <c r="U30" s="9"/>
      <c r="V30" s="8">
        <f>P30</f>
        <v>140</v>
      </c>
      <c r="W30" s="9"/>
      <c r="Y30" s="133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</row>
    <row r="31" spans="2:342" x14ac:dyDescent="0.25">
      <c r="B31" s="19" t="s">
        <v>65</v>
      </c>
      <c r="D31" s="52"/>
      <c r="E31" s="53"/>
      <c r="F31" s="52"/>
      <c r="G31" s="53"/>
      <c r="H31" s="52"/>
      <c r="I31" s="53"/>
      <c r="J31" s="52"/>
      <c r="K31" s="44"/>
      <c r="L31" s="38">
        <f>'Cash Book'!H32</f>
        <v>2200</v>
      </c>
      <c r="M31" s="44"/>
      <c r="N31" s="38"/>
      <c r="O31" s="44"/>
      <c r="P31" s="38">
        <f>L31</f>
        <v>2200</v>
      </c>
      <c r="Q31" s="9"/>
      <c r="R31" s="8"/>
      <c r="S31" s="9">
        <v>1697</v>
      </c>
      <c r="T31" s="8">
        <f>P31-S31</f>
        <v>503</v>
      </c>
      <c r="U31" s="9"/>
      <c r="V31" s="8">
        <f>T31</f>
        <v>503</v>
      </c>
      <c r="W31" s="9"/>
      <c r="Y31" s="133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</row>
    <row r="32" spans="2:342" x14ac:dyDescent="0.25">
      <c r="B32" s="63" t="s">
        <v>103</v>
      </c>
      <c r="C32" s="19"/>
      <c r="D32" s="52"/>
      <c r="E32" s="53"/>
      <c r="F32" s="65"/>
      <c r="G32" s="53"/>
      <c r="H32" s="65"/>
      <c r="I32" s="53"/>
      <c r="J32" s="65"/>
      <c r="K32" s="44"/>
      <c r="L32" s="111">
        <f>'Cash Book'!H33</f>
        <v>1050</v>
      </c>
      <c r="M32" s="44"/>
      <c r="N32" s="54"/>
      <c r="O32" s="44"/>
      <c r="P32" s="17">
        <f>L32</f>
        <v>1050</v>
      </c>
      <c r="Q32" s="9"/>
      <c r="S32" s="9">
        <v>1050</v>
      </c>
      <c r="T32" s="8"/>
      <c r="U32" s="9"/>
      <c r="W32" s="9">
        <f>S32</f>
        <v>1050</v>
      </c>
      <c r="Y32" s="133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</row>
    <row r="33" spans="1:342" x14ac:dyDescent="0.25">
      <c r="B33" s="63" t="s">
        <v>104</v>
      </c>
      <c r="D33" s="38"/>
      <c r="E33" s="44"/>
      <c r="F33" s="54"/>
      <c r="G33" s="44"/>
      <c r="H33" s="54"/>
      <c r="I33" s="44">
        <f>'Purchase Day Book'!F29</f>
        <v>25500</v>
      </c>
      <c r="J33" s="54"/>
      <c r="K33" s="44"/>
      <c r="L33" s="54"/>
      <c r="M33" s="44"/>
      <c r="N33" s="54"/>
      <c r="O33" s="44"/>
      <c r="Q33" s="9">
        <f>I33</f>
        <v>25500</v>
      </c>
      <c r="R33" s="17">
        <v>1650</v>
      </c>
      <c r="S33" s="9"/>
      <c r="T33" s="8"/>
      <c r="U33" s="9"/>
      <c r="V33" s="17">
        <f>R33</f>
        <v>1650</v>
      </c>
      <c r="W33" s="9"/>
      <c r="Y33" s="133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</row>
    <row r="34" spans="1:342" x14ac:dyDescent="0.25">
      <c r="A34" s="17"/>
      <c r="B34" s="74" t="s">
        <v>105</v>
      </c>
      <c r="D34" s="107"/>
      <c r="E34" s="81"/>
      <c r="F34" s="108"/>
      <c r="G34" s="81"/>
      <c r="H34" s="108"/>
      <c r="I34" s="81"/>
      <c r="J34" s="108"/>
      <c r="K34" s="81"/>
      <c r="L34" s="108"/>
      <c r="M34" s="81"/>
      <c r="N34" s="108"/>
      <c r="O34" s="81"/>
      <c r="P34" s="18">
        <v>1800</v>
      </c>
      <c r="Q34" s="32"/>
      <c r="R34" s="18"/>
      <c r="S34" s="32">
        <v>1800</v>
      </c>
      <c r="T34" s="39"/>
      <c r="U34" s="32"/>
      <c r="V34" s="18">
        <f>P34</f>
        <v>1800</v>
      </c>
      <c r="W34" s="32"/>
      <c r="Y34" s="133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  <c r="IV34" s="17"/>
      <c r="IW34" s="17"/>
      <c r="IX34" s="17"/>
      <c r="IY34" s="17"/>
      <c r="IZ34" s="17"/>
      <c r="JA34" s="17"/>
      <c r="JB34" s="17"/>
      <c r="JC34" s="17"/>
      <c r="JD34" s="17"/>
      <c r="JE34" s="17"/>
      <c r="JF34" s="17"/>
      <c r="JG34" s="17"/>
      <c r="JH34" s="17"/>
      <c r="JI34" s="17"/>
      <c r="JJ34" s="17"/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17"/>
      <c r="KD34" s="17"/>
      <c r="KE34" s="17"/>
      <c r="KF34" s="17"/>
      <c r="KG34" s="17"/>
      <c r="KH34" s="17"/>
      <c r="KI34" s="17"/>
      <c r="KJ34" s="17"/>
      <c r="KK34" s="17"/>
      <c r="KL34" s="17"/>
      <c r="KM34" s="17"/>
      <c r="KN34" s="17"/>
      <c r="KO34" s="17"/>
      <c r="KP34" s="17"/>
      <c r="KQ34" s="17"/>
      <c r="KR34" s="17"/>
      <c r="KS34" s="17"/>
      <c r="KT34" s="17"/>
      <c r="KU34" s="17"/>
      <c r="KV34" s="17"/>
      <c r="KW34" s="17"/>
      <c r="KX34" s="17"/>
      <c r="KY34" s="17"/>
      <c r="KZ34" s="17"/>
      <c r="LA34" s="17"/>
      <c r="LB34" s="17"/>
      <c r="LC34" s="17"/>
      <c r="LD34" s="17"/>
      <c r="LE34" s="17"/>
      <c r="LF34" s="17"/>
      <c r="LG34" s="17"/>
      <c r="LH34" s="17"/>
      <c r="LI34" s="17"/>
      <c r="LJ34" s="17"/>
      <c r="LK34" s="17"/>
      <c r="LL34" s="17"/>
      <c r="LM34" s="17"/>
      <c r="LN34" s="17"/>
      <c r="LO34" s="17"/>
      <c r="LP34" s="17"/>
      <c r="LQ34" s="17"/>
      <c r="LR34" s="17"/>
      <c r="LS34" s="17"/>
      <c r="LT34" s="17"/>
      <c r="LU34" s="17"/>
      <c r="LV34" s="17"/>
      <c r="LW34" s="17"/>
      <c r="LX34" s="17"/>
      <c r="LY34" s="17"/>
      <c r="LZ34" s="17"/>
      <c r="MA34" s="17"/>
      <c r="MB34" s="17"/>
      <c r="MC34" s="17"/>
      <c r="MD34" s="17"/>
    </row>
    <row r="35" spans="1:342" s="3" customFormat="1" x14ac:dyDescent="0.25">
      <c r="A35" s="17"/>
      <c r="B35" s="17"/>
      <c r="C35" s="17"/>
      <c r="X35" s="17"/>
      <c r="Y35" s="133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</row>
    <row r="36" spans="1:342" x14ac:dyDescent="0.25">
      <c r="A36" s="17"/>
      <c r="B36" s="79" t="s">
        <v>129</v>
      </c>
      <c r="C36" s="19"/>
      <c r="E36" s="87"/>
      <c r="F36" s="61"/>
      <c r="G36" s="87"/>
      <c r="H36" s="61"/>
      <c r="I36" s="27"/>
      <c r="J36" s="61"/>
      <c r="K36" s="27"/>
      <c r="M36" s="27"/>
      <c r="O36" s="27"/>
      <c r="Q36" s="27"/>
      <c r="S36" s="27"/>
      <c r="U36" s="27"/>
      <c r="W36" s="27"/>
      <c r="Y36" s="133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  <c r="IY36" s="17"/>
      <c r="IZ36" s="17"/>
      <c r="JA36" s="17"/>
      <c r="JB36" s="17"/>
      <c r="JC36" s="17"/>
      <c r="JD36" s="17"/>
      <c r="JE36" s="17"/>
      <c r="JF36" s="17"/>
      <c r="JG36" s="17"/>
      <c r="JH36" s="17"/>
      <c r="JI36" s="17"/>
      <c r="JJ36" s="17"/>
      <c r="JK36" s="17"/>
      <c r="JL36" s="17"/>
      <c r="JM36" s="17"/>
      <c r="JN36" s="17"/>
      <c r="JO36" s="17"/>
      <c r="JP36" s="17"/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/>
      <c r="KF36" s="17"/>
      <c r="KG36" s="17"/>
      <c r="KH36" s="17"/>
      <c r="KI36" s="17"/>
      <c r="KJ36" s="17"/>
      <c r="KK36" s="17"/>
      <c r="KL36" s="17"/>
      <c r="KM36" s="17"/>
      <c r="KN36" s="17"/>
      <c r="KO36" s="17"/>
      <c r="KP36" s="17"/>
      <c r="KQ36" s="17"/>
      <c r="KR36" s="17"/>
      <c r="KS36" s="17"/>
      <c r="KT36" s="17"/>
      <c r="KU36" s="17"/>
      <c r="KV36" s="17"/>
      <c r="KW36" s="17"/>
      <c r="KX36" s="17"/>
      <c r="KY36" s="17"/>
      <c r="KZ36" s="17"/>
      <c r="LA36" s="17"/>
      <c r="LB36" s="17"/>
      <c r="LC36" s="17"/>
      <c r="LD36" s="17"/>
      <c r="LE36" s="17"/>
      <c r="LF36" s="17"/>
      <c r="LG36" s="17"/>
      <c r="LH36" s="17"/>
      <c r="LI36" s="17"/>
      <c r="LJ36" s="17"/>
      <c r="LK36" s="17"/>
      <c r="LL36" s="17"/>
      <c r="LM36" s="17"/>
      <c r="LN36" s="17"/>
      <c r="LO36" s="17"/>
      <c r="LP36" s="17"/>
      <c r="LQ36" s="17"/>
      <c r="LR36" s="17"/>
      <c r="LS36" s="17"/>
      <c r="LT36" s="17"/>
      <c r="LU36" s="17"/>
      <c r="LV36" s="17"/>
      <c r="LW36" s="17"/>
      <c r="LX36" s="17"/>
      <c r="LY36" s="17"/>
      <c r="LZ36" s="17"/>
      <c r="MA36" s="17"/>
      <c r="MB36" s="17"/>
      <c r="MC36" s="17"/>
      <c r="MD36" s="17"/>
    </row>
    <row r="37" spans="1:342" x14ac:dyDescent="0.25">
      <c r="B37" s="63" t="s">
        <v>141</v>
      </c>
      <c r="C37" s="19"/>
      <c r="E37" s="9"/>
      <c r="G37" s="9"/>
      <c r="I37" s="9"/>
      <c r="K37" s="9"/>
      <c r="M37" s="9"/>
      <c r="O37" s="9"/>
      <c r="Q37" s="9"/>
      <c r="S37" s="9"/>
      <c r="U37" s="9"/>
      <c r="W37" s="9"/>
      <c r="Y37" s="133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</row>
    <row r="38" spans="1:342" x14ac:dyDescent="0.25">
      <c r="B38" s="63" t="s">
        <v>121</v>
      </c>
      <c r="C38" s="19"/>
      <c r="E38" s="9"/>
      <c r="G38" s="9"/>
      <c r="I38" s="9"/>
      <c r="K38" s="9"/>
      <c r="M38" s="9"/>
      <c r="O38" s="9"/>
      <c r="Q38" s="9"/>
      <c r="R38" s="17">
        <v>15840</v>
      </c>
      <c r="S38" s="9"/>
      <c r="U38" s="9"/>
      <c r="W38" s="9">
        <f>R38</f>
        <v>15840</v>
      </c>
      <c r="Y38" s="133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7"/>
      <c r="JA38" s="17"/>
      <c r="JB38" s="17"/>
      <c r="JC38" s="17"/>
      <c r="JD38" s="17"/>
      <c r="JE38" s="17"/>
      <c r="JF38" s="17"/>
      <c r="JG38" s="17"/>
      <c r="JH38" s="17"/>
      <c r="JI38" s="17"/>
      <c r="JJ38" s="17"/>
      <c r="JK38" s="17"/>
      <c r="JL38" s="17"/>
      <c r="JM38" s="17"/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/>
      <c r="KJ38" s="17"/>
      <c r="KK38" s="17"/>
      <c r="KL38" s="17"/>
      <c r="KM38" s="17"/>
      <c r="KN38" s="17"/>
      <c r="KO38" s="17"/>
      <c r="KP38" s="17"/>
      <c r="KQ38" s="17"/>
      <c r="KR38" s="17"/>
      <c r="KS38" s="17"/>
      <c r="KT38" s="17"/>
      <c r="KU38" s="17"/>
      <c r="KV38" s="17"/>
      <c r="KW38" s="17"/>
      <c r="KX38" s="17"/>
      <c r="KY38" s="17"/>
      <c r="KZ38" s="17"/>
      <c r="LA38" s="17"/>
      <c r="LB38" s="17"/>
      <c r="LC38" s="17"/>
      <c r="LD38" s="17"/>
      <c r="LE38" s="17"/>
      <c r="LF38" s="17"/>
      <c r="LG38" s="17"/>
      <c r="LH38" s="17"/>
      <c r="LI38" s="17"/>
      <c r="LJ38" s="17"/>
      <c r="LK38" s="17"/>
      <c r="LL38" s="17"/>
      <c r="LM38" s="17"/>
      <c r="LN38" s="17"/>
      <c r="LO38" s="17"/>
      <c r="LP38" s="17"/>
      <c r="LQ38" s="17"/>
      <c r="LR38" s="17"/>
      <c r="LS38" s="17"/>
      <c r="LT38" s="17"/>
      <c r="LU38" s="17"/>
      <c r="LV38" s="17"/>
      <c r="LW38" s="17"/>
      <c r="LX38" s="17"/>
      <c r="LY38" s="17"/>
      <c r="LZ38" s="17"/>
      <c r="MA38" s="17"/>
      <c r="MB38" s="17"/>
      <c r="MC38" s="17"/>
      <c r="MD38" s="17"/>
    </row>
    <row r="39" spans="1:342" x14ac:dyDescent="0.25">
      <c r="B39" s="19" t="s">
        <v>122</v>
      </c>
      <c r="C39" s="19"/>
      <c r="E39" s="9"/>
      <c r="G39" s="9"/>
      <c r="I39" s="9"/>
      <c r="K39" s="9"/>
      <c r="M39" s="9"/>
      <c r="O39" s="9"/>
      <c r="Q39" s="9"/>
      <c r="S39" s="9"/>
      <c r="U39" s="9"/>
      <c r="W39" s="9"/>
      <c r="Y39" s="133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</row>
    <row r="40" spans="1:342" x14ac:dyDescent="0.25">
      <c r="B40" s="74" t="s">
        <v>99</v>
      </c>
      <c r="C40" s="19"/>
      <c r="D40" s="39"/>
      <c r="E40" s="32"/>
      <c r="F40" s="18"/>
      <c r="G40" s="32"/>
      <c r="H40" s="18"/>
      <c r="I40" s="32"/>
      <c r="J40" s="18"/>
      <c r="K40" s="32"/>
      <c r="L40" s="18"/>
      <c r="M40" s="32"/>
      <c r="N40" s="18"/>
      <c r="O40" s="32"/>
      <c r="P40" s="18"/>
      <c r="Q40" s="32"/>
      <c r="R40" s="18"/>
      <c r="S40" s="32"/>
      <c r="T40" s="18"/>
      <c r="U40" s="32"/>
      <c r="V40" s="18"/>
      <c r="W40" s="32"/>
      <c r="Y40" s="133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7"/>
      <c r="JA40" s="17"/>
      <c r="JB40" s="17"/>
      <c r="JC40" s="17"/>
      <c r="JD40" s="17"/>
      <c r="JE40" s="17"/>
      <c r="JF40" s="17"/>
      <c r="JG40" s="17"/>
      <c r="JH40" s="17"/>
      <c r="JI40" s="17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17"/>
      <c r="LB40" s="17"/>
      <c r="LC40" s="17"/>
      <c r="LD40" s="17"/>
      <c r="LE40" s="17"/>
      <c r="LF40" s="17"/>
      <c r="LG40" s="17"/>
      <c r="LH40" s="17"/>
      <c r="LI40" s="17"/>
      <c r="LJ40" s="17"/>
      <c r="LK40" s="17"/>
      <c r="LL40" s="17"/>
      <c r="LM40" s="17"/>
      <c r="LN40" s="17"/>
      <c r="LO40" s="17"/>
      <c r="LP40" s="17"/>
      <c r="LQ40" s="17"/>
      <c r="LR40" s="17"/>
      <c r="LS40" s="17"/>
      <c r="LT40" s="17"/>
      <c r="LU40" s="17"/>
      <c r="LV40" s="17"/>
      <c r="LW40" s="17"/>
      <c r="LX40" s="17"/>
      <c r="LY40" s="17"/>
      <c r="LZ40" s="17"/>
      <c r="MA40" s="17"/>
      <c r="MB40" s="17"/>
      <c r="MC40" s="17"/>
      <c r="MD40" s="17"/>
    </row>
    <row r="41" spans="1:342" x14ac:dyDescent="0.25">
      <c r="Y41" s="133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</row>
    <row r="42" spans="1:342" ht="15.75" thickBot="1" x14ac:dyDescent="0.3">
      <c r="B42" s="17"/>
      <c r="C42" s="17"/>
      <c r="Y42" s="133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</row>
    <row r="43" spans="1:342" ht="15.75" thickBot="1" x14ac:dyDescent="0.3">
      <c r="B43" s="54" t="s">
        <v>144</v>
      </c>
      <c r="D43" s="83">
        <f t="shared" ref="D43:K43" si="0">SUM(D8:D36)</f>
        <v>82319</v>
      </c>
      <c r="E43" s="84">
        <f t="shared" si="0"/>
        <v>82319</v>
      </c>
      <c r="F43" s="83">
        <f t="shared" si="0"/>
        <v>25914</v>
      </c>
      <c r="G43" s="84">
        <f t="shared" si="0"/>
        <v>25914</v>
      </c>
      <c r="H43" s="83">
        <f t="shared" si="0"/>
        <v>46500</v>
      </c>
      <c r="I43" s="84">
        <f t="shared" si="0"/>
        <v>46500</v>
      </c>
      <c r="J43" s="83">
        <f t="shared" si="0"/>
        <v>35523</v>
      </c>
      <c r="K43" s="85">
        <f t="shared" si="0"/>
        <v>35523</v>
      </c>
      <c r="L43" s="86">
        <f>SUM(L9:L40)</f>
        <v>9932</v>
      </c>
      <c r="M43" s="85">
        <f>SUM(M9:M40)</f>
        <v>9815</v>
      </c>
      <c r="N43" s="86">
        <f t="shared" ref="N43:W43" si="1">SUM(N8:N36)</f>
        <v>308</v>
      </c>
      <c r="O43" s="85">
        <f t="shared" si="1"/>
        <v>308</v>
      </c>
      <c r="P43" s="86">
        <f t="shared" si="1"/>
        <v>168973</v>
      </c>
      <c r="Q43" s="85">
        <f t="shared" si="1"/>
        <v>167463</v>
      </c>
      <c r="R43" s="86">
        <f t="shared" si="1"/>
        <v>2070</v>
      </c>
      <c r="S43" s="85">
        <f t="shared" si="1"/>
        <v>4767</v>
      </c>
      <c r="T43" s="86">
        <f t="shared" si="1"/>
        <v>32824</v>
      </c>
      <c r="U43" s="85">
        <f t="shared" si="1"/>
        <v>64155</v>
      </c>
      <c r="V43" s="86">
        <f t="shared" si="1"/>
        <v>152246</v>
      </c>
      <c r="W43" s="85">
        <f t="shared" si="1"/>
        <v>175996</v>
      </c>
      <c r="Y43" s="133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  <c r="IV43" s="17"/>
      <c r="IW43" s="17"/>
      <c r="IX43" s="17"/>
      <c r="IY43" s="17"/>
      <c r="IZ43" s="17"/>
      <c r="JA43" s="17"/>
      <c r="JB43" s="17"/>
      <c r="JC43" s="17"/>
      <c r="JD43" s="17"/>
      <c r="JE43" s="17"/>
      <c r="JF43" s="17"/>
      <c r="JG43" s="17"/>
      <c r="JH43" s="17"/>
      <c r="JI43" s="17"/>
      <c r="JJ43" s="17"/>
      <c r="JK43" s="17"/>
      <c r="JL43" s="17"/>
      <c r="JM43" s="17"/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/>
      <c r="KJ43" s="17"/>
      <c r="KK43" s="17"/>
      <c r="KL43" s="17"/>
      <c r="KM43" s="17"/>
      <c r="KN43" s="17"/>
      <c r="KO43" s="17"/>
      <c r="KP43" s="17"/>
      <c r="KQ43" s="17"/>
      <c r="KR43" s="17"/>
      <c r="KS43" s="17"/>
      <c r="KT43" s="17"/>
      <c r="KU43" s="17"/>
      <c r="KV43" s="17"/>
      <c r="KW43" s="17"/>
      <c r="KX43" s="17"/>
      <c r="KY43" s="17"/>
      <c r="KZ43" s="17"/>
      <c r="LA43" s="17"/>
      <c r="LB43" s="17"/>
      <c r="LC43" s="17"/>
      <c r="LD43" s="17"/>
      <c r="LE43" s="17"/>
      <c r="LF43" s="17"/>
      <c r="LG43" s="17"/>
      <c r="LH43" s="17"/>
      <c r="LI43" s="17"/>
      <c r="LJ43" s="17"/>
      <c r="LK43" s="17"/>
      <c r="LL43" s="17"/>
      <c r="LM43" s="17"/>
      <c r="LN43" s="17"/>
      <c r="LO43" s="17"/>
      <c r="LP43" s="17"/>
      <c r="LQ43" s="17"/>
      <c r="LR43" s="17"/>
      <c r="LS43" s="17"/>
      <c r="LT43" s="17"/>
      <c r="LU43" s="17"/>
      <c r="LV43" s="17"/>
      <c r="LW43" s="17"/>
      <c r="LX43" s="17"/>
      <c r="LY43" s="17"/>
      <c r="LZ43" s="17"/>
      <c r="MA43" s="17"/>
      <c r="MB43" s="17"/>
      <c r="MC43" s="17"/>
      <c r="MD43" s="17"/>
    </row>
    <row r="44" spans="1:342" x14ac:dyDescent="0.25">
      <c r="Y44" s="134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</row>
    <row r="45" spans="1:342" x14ac:dyDescent="0.25">
      <c r="D45" s="127"/>
      <c r="E45" s="128"/>
      <c r="F45" s="128"/>
      <c r="G45" s="128"/>
      <c r="H45" s="128"/>
      <c r="I45" s="128"/>
      <c r="J45" s="129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  <c r="IV45" s="17"/>
      <c r="IW45" s="17"/>
      <c r="IX45" s="17"/>
      <c r="IY45" s="17"/>
      <c r="IZ45" s="17"/>
      <c r="JA45" s="17"/>
      <c r="JB45" s="17"/>
      <c r="JC45" s="17"/>
      <c r="JD45" s="17"/>
      <c r="JE45" s="17"/>
      <c r="JF45" s="17"/>
      <c r="JG45" s="17"/>
      <c r="JH45" s="17"/>
      <c r="JI45" s="17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17"/>
      <c r="LB45" s="17"/>
      <c r="LC45" s="17"/>
      <c r="LD45" s="17"/>
      <c r="LE45" s="17"/>
      <c r="LF45" s="17"/>
      <c r="LG45" s="17"/>
      <c r="LH45" s="17"/>
      <c r="LI45" s="17"/>
      <c r="LJ45" s="17"/>
      <c r="LK45" s="17"/>
      <c r="LL45" s="17"/>
      <c r="LM45" s="17"/>
      <c r="LN45" s="17"/>
      <c r="LO45" s="17"/>
      <c r="LP45" s="17"/>
      <c r="LQ45" s="17"/>
      <c r="LR45" s="17"/>
      <c r="LS45" s="17"/>
      <c r="LT45" s="17"/>
      <c r="LU45" s="17"/>
      <c r="LV45" s="17"/>
      <c r="LW45" s="17"/>
      <c r="LX45" s="17"/>
      <c r="LY45" s="17"/>
      <c r="LZ45" s="17"/>
      <c r="MA45" s="17"/>
      <c r="MB45" s="17"/>
      <c r="MC45" s="17"/>
      <c r="MD45" s="17"/>
    </row>
    <row r="46" spans="1:342" x14ac:dyDescent="0.25"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  <c r="IW46" s="17"/>
      <c r="IX46" s="17"/>
      <c r="IY46" s="17"/>
      <c r="IZ46" s="17"/>
      <c r="JA46" s="17"/>
      <c r="JB46" s="17"/>
      <c r="JC46" s="17"/>
      <c r="JD46" s="17"/>
      <c r="JE46" s="17"/>
      <c r="JF46" s="17"/>
      <c r="JG46" s="17"/>
      <c r="JH46" s="17"/>
      <c r="JI46" s="17"/>
      <c r="JJ46" s="17"/>
      <c r="JK46" s="17"/>
      <c r="JL46" s="17"/>
      <c r="JM46" s="17"/>
      <c r="JN46" s="17"/>
      <c r="JO46" s="17"/>
      <c r="JP46" s="17"/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/>
      <c r="KF46" s="17"/>
      <c r="KG46" s="17"/>
      <c r="KH46" s="17"/>
      <c r="KI46" s="17"/>
      <c r="KJ46" s="17"/>
      <c r="KK46" s="17"/>
      <c r="KL46" s="17"/>
      <c r="KM46" s="17"/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17"/>
      <c r="LB46" s="17"/>
      <c r="LC46" s="17"/>
      <c r="LD46" s="17"/>
      <c r="LE46" s="17"/>
      <c r="LF46" s="17"/>
      <c r="LG46" s="17"/>
      <c r="LH46" s="17"/>
      <c r="LI46" s="17"/>
      <c r="LJ46" s="17"/>
      <c r="LK46" s="17"/>
      <c r="LL46" s="17"/>
      <c r="LM46" s="17"/>
      <c r="LN46" s="17"/>
      <c r="LO46" s="17"/>
      <c r="LP46" s="17"/>
      <c r="LQ46" s="17"/>
      <c r="LR46" s="17"/>
      <c r="LS46" s="17"/>
      <c r="LT46" s="17"/>
      <c r="LU46" s="17"/>
      <c r="LV46" s="17"/>
      <c r="LW46" s="17"/>
      <c r="LX46" s="17"/>
      <c r="LY46" s="17"/>
      <c r="LZ46" s="17"/>
      <c r="MA46" s="17"/>
      <c r="MB46" s="17"/>
      <c r="MC46" s="17"/>
      <c r="MD46" s="17"/>
    </row>
    <row r="47" spans="1:342" x14ac:dyDescent="0.25"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IR47" s="17"/>
      <c r="IS47" s="17"/>
      <c r="IT47" s="17"/>
      <c r="IU47" s="17"/>
      <c r="IV47" s="17"/>
      <c r="IW47" s="17"/>
      <c r="IX47" s="17"/>
      <c r="IY47" s="17"/>
      <c r="IZ47" s="17"/>
      <c r="JA47" s="17"/>
      <c r="JB47" s="17"/>
      <c r="JC47" s="17"/>
      <c r="JD47" s="17"/>
      <c r="JE47" s="17"/>
      <c r="JF47" s="17"/>
      <c r="JG47" s="17"/>
      <c r="JH47" s="17"/>
      <c r="JI47" s="17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17"/>
      <c r="LB47" s="17"/>
      <c r="LC47" s="17"/>
      <c r="LD47" s="17"/>
      <c r="LE47" s="17"/>
      <c r="LF47" s="17"/>
      <c r="LG47" s="17"/>
      <c r="LH47" s="17"/>
      <c r="LI47" s="17"/>
      <c r="LJ47" s="17"/>
      <c r="LK47" s="17"/>
      <c r="LL47" s="17"/>
      <c r="LM47" s="17"/>
      <c r="LN47" s="17"/>
      <c r="LO47" s="17"/>
      <c r="LP47" s="17"/>
      <c r="LQ47" s="17"/>
      <c r="LR47" s="17"/>
      <c r="LS47" s="17"/>
      <c r="LT47" s="17"/>
      <c r="LU47" s="17"/>
      <c r="LV47" s="17"/>
      <c r="LW47" s="17"/>
      <c r="LX47" s="17"/>
      <c r="LY47" s="17"/>
      <c r="LZ47" s="17"/>
      <c r="MA47" s="17"/>
      <c r="MB47" s="17"/>
      <c r="MC47" s="17"/>
      <c r="MD47" s="17"/>
    </row>
    <row r="48" spans="1:342" x14ac:dyDescent="0.25"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IR48" s="17"/>
      <c r="IS48" s="17"/>
      <c r="IT48" s="17"/>
      <c r="IU48" s="17"/>
      <c r="IV48" s="17"/>
      <c r="IW48" s="17"/>
      <c r="IX48" s="17"/>
      <c r="IY48" s="17"/>
      <c r="IZ48" s="17"/>
      <c r="JA48" s="17"/>
      <c r="JB48" s="17"/>
      <c r="JC48" s="17"/>
      <c r="JD48" s="17"/>
      <c r="JE48" s="17"/>
      <c r="JF48" s="17"/>
      <c r="JG48" s="17"/>
      <c r="JH48" s="17"/>
      <c r="JI48" s="17"/>
      <c r="JJ48" s="17"/>
      <c r="JK48" s="17"/>
      <c r="JL48" s="17"/>
      <c r="JM48" s="17"/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/>
      <c r="KJ48" s="17"/>
      <c r="KK48" s="17"/>
      <c r="KL48" s="17"/>
      <c r="KM48" s="17"/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17"/>
      <c r="LB48" s="17"/>
      <c r="LC48" s="17"/>
      <c r="LD48" s="17"/>
      <c r="LE48" s="17"/>
      <c r="LF48" s="17"/>
      <c r="LG48" s="17"/>
      <c r="LH48" s="17"/>
      <c r="LI48" s="17"/>
      <c r="LJ48" s="17"/>
      <c r="LK48" s="17"/>
      <c r="LL48" s="17"/>
      <c r="LM48" s="17"/>
      <c r="LN48" s="17"/>
      <c r="LO48" s="17"/>
      <c r="LP48" s="17"/>
      <c r="LQ48" s="17"/>
      <c r="LR48" s="17"/>
      <c r="LS48" s="17"/>
      <c r="LT48" s="17"/>
      <c r="LU48" s="17"/>
      <c r="LV48" s="17"/>
      <c r="LW48" s="17"/>
      <c r="LX48" s="17"/>
      <c r="LY48" s="17"/>
      <c r="LZ48" s="17"/>
      <c r="MA48" s="17"/>
      <c r="MB48" s="17"/>
      <c r="MC48" s="17"/>
      <c r="MD48" s="17"/>
    </row>
    <row r="49" spans="34:342" x14ac:dyDescent="0.25"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7"/>
      <c r="JA49" s="17"/>
      <c r="JB49" s="17"/>
      <c r="JC49" s="17"/>
      <c r="JD49" s="17"/>
      <c r="JE49" s="17"/>
      <c r="JF49" s="17"/>
      <c r="JG49" s="17"/>
      <c r="JH49" s="17"/>
      <c r="JI49" s="17"/>
      <c r="JJ49" s="17"/>
      <c r="JK49" s="17"/>
      <c r="JL49" s="17"/>
      <c r="JM49" s="17"/>
      <c r="JN49" s="17"/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/>
      <c r="KG49" s="17"/>
      <c r="KH49" s="17"/>
      <c r="KI49" s="17"/>
      <c r="KJ49" s="17"/>
      <c r="KK49" s="17"/>
      <c r="KL49" s="17"/>
      <c r="KM49" s="17"/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17"/>
      <c r="LB49" s="17"/>
      <c r="LC49" s="17"/>
      <c r="LD49" s="17"/>
      <c r="LE49" s="17"/>
      <c r="LF49" s="17"/>
      <c r="LG49" s="17"/>
      <c r="LH49" s="17"/>
      <c r="LI49" s="17"/>
      <c r="LJ49" s="17"/>
      <c r="LK49" s="17"/>
      <c r="LL49" s="17"/>
      <c r="LM49" s="17"/>
      <c r="LN49" s="17"/>
      <c r="LO49" s="17"/>
      <c r="LP49" s="17"/>
      <c r="LQ49" s="17"/>
      <c r="LR49" s="17"/>
      <c r="LS49" s="17"/>
      <c r="LT49" s="17"/>
      <c r="LU49" s="17"/>
      <c r="LV49" s="17"/>
      <c r="LW49" s="17"/>
      <c r="LX49" s="17"/>
      <c r="LY49" s="17"/>
      <c r="LZ49" s="17"/>
      <c r="MA49" s="17"/>
      <c r="MB49" s="17"/>
      <c r="MC49" s="17"/>
      <c r="MD49" s="17"/>
    </row>
    <row r="50" spans="34:342" x14ac:dyDescent="0.25"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  <c r="HT50" s="17"/>
      <c r="HU50" s="17"/>
      <c r="HV50" s="17"/>
      <c r="HW50" s="17"/>
      <c r="HX50" s="17"/>
      <c r="HY50" s="17"/>
      <c r="HZ50" s="17"/>
      <c r="IA50" s="17"/>
      <c r="IB50" s="17"/>
      <c r="IC50" s="17"/>
      <c r="ID50" s="17"/>
      <c r="IE50" s="17"/>
      <c r="IF50" s="17"/>
      <c r="IG50" s="17"/>
      <c r="IH50" s="17"/>
      <c r="II50" s="17"/>
      <c r="IJ50" s="17"/>
      <c r="IK50" s="17"/>
      <c r="IL50" s="17"/>
      <c r="IM50" s="17"/>
      <c r="IN50" s="17"/>
      <c r="IO50" s="17"/>
      <c r="IP50" s="17"/>
      <c r="IQ50" s="17"/>
      <c r="IR50" s="17"/>
      <c r="IS50" s="17"/>
      <c r="IT50" s="17"/>
      <c r="IU50" s="17"/>
      <c r="IV50" s="17"/>
      <c r="IW50" s="17"/>
      <c r="IX50" s="17"/>
      <c r="IY50" s="17"/>
      <c r="IZ50" s="17"/>
      <c r="JA50" s="17"/>
      <c r="JB50" s="17"/>
      <c r="JC50" s="17"/>
      <c r="JD50" s="17"/>
      <c r="JE50" s="17"/>
      <c r="JF50" s="17"/>
      <c r="JG50" s="17"/>
      <c r="JH50" s="17"/>
      <c r="JI50" s="17"/>
      <c r="JJ50" s="17"/>
      <c r="JK50" s="17"/>
      <c r="JL50" s="17"/>
      <c r="JM50" s="17"/>
      <c r="JN50" s="17"/>
      <c r="JO50" s="17"/>
      <c r="JP50" s="17"/>
      <c r="JQ50" s="17"/>
      <c r="JR50" s="17"/>
      <c r="JS50" s="17"/>
      <c r="JT50" s="17"/>
      <c r="JU50" s="17"/>
      <c r="JV50" s="17"/>
      <c r="JW50" s="17"/>
      <c r="JX50" s="17"/>
      <c r="JY50" s="17"/>
      <c r="JZ50" s="17"/>
      <c r="KA50" s="17"/>
      <c r="KB50" s="17"/>
      <c r="KC50" s="17"/>
      <c r="KD50" s="17"/>
      <c r="KE50" s="17"/>
      <c r="KF50" s="17"/>
      <c r="KG50" s="17"/>
      <c r="KH50" s="17"/>
      <c r="KI50" s="17"/>
      <c r="KJ50" s="17"/>
      <c r="KK50" s="17"/>
      <c r="KL50" s="17"/>
      <c r="KM50" s="17"/>
      <c r="KN50" s="17"/>
      <c r="KO50" s="17"/>
      <c r="KP50" s="17"/>
      <c r="KQ50" s="17"/>
      <c r="KR50" s="17"/>
      <c r="KS50" s="17"/>
      <c r="KT50" s="17"/>
      <c r="KU50" s="17"/>
      <c r="KV50" s="17"/>
      <c r="KW50" s="17"/>
      <c r="KX50" s="17"/>
      <c r="KY50" s="17"/>
      <c r="KZ50" s="17"/>
      <c r="LA50" s="17"/>
      <c r="LB50" s="17"/>
      <c r="LC50" s="17"/>
      <c r="LD50" s="17"/>
      <c r="LE50" s="17"/>
      <c r="LF50" s="17"/>
      <c r="LG50" s="17"/>
      <c r="LH50" s="17"/>
      <c r="LI50" s="17"/>
      <c r="LJ50" s="17"/>
      <c r="LK50" s="17"/>
      <c r="LL50" s="17"/>
      <c r="LM50" s="17"/>
      <c r="LN50" s="17"/>
      <c r="LO50" s="17"/>
      <c r="LP50" s="17"/>
      <c r="LQ50" s="17"/>
      <c r="LR50" s="17"/>
      <c r="LS50" s="17"/>
      <c r="LT50" s="17"/>
      <c r="LU50" s="17"/>
      <c r="LV50" s="17"/>
      <c r="LW50" s="17"/>
      <c r="LX50" s="17"/>
      <c r="LY50" s="17"/>
      <c r="LZ50" s="17"/>
      <c r="MA50" s="17"/>
      <c r="MB50" s="17"/>
      <c r="MC50" s="17"/>
      <c r="MD50" s="17"/>
    </row>
    <row r="51" spans="34:342" x14ac:dyDescent="0.25"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  <c r="IV51" s="17"/>
      <c r="IW51" s="17"/>
      <c r="IX51" s="17"/>
      <c r="IY51" s="17"/>
      <c r="IZ51" s="17"/>
      <c r="JA51" s="17"/>
      <c r="JB51" s="17"/>
      <c r="JC51" s="17"/>
      <c r="JD51" s="17"/>
      <c r="JE51" s="17"/>
      <c r="JF51" s="17"/>
      <c r="JG51" s="17"/>
      <c r="JH51" s="17"/>
      <c r="JI51" s="17"/>
      <c r="JJ51" s="17"/>
      <c r="JK51" s="17"/>
      <c r="JL51" s="17"/>
      <c r="JM51" s="17"/>
      <c r="JN51" s="17"/>
      <c r="JO51" s="17"/>
      <c r="JP51" s="17"/>
      <c r="JQ51" s="17"/>
      <c r="JR51" s="17"/>
      <c r="JS51" s="17"/>
      <c r="JT51" s="17"/>
      <c r="JU51" s="17"/>
      <c r="JV51" s="17"/>
      <c r="JW51" s="17"/>
      <c r="JX51" s="17"/>
      <c r="JY51" s="17"/>
      <c r="JZ51" s="17"/>
      <c r="KA51" s="17"/>
      <c r="KB51" s="17"/>
      <c r="KC51" s="17"/>
      <c r="KD51" s="17"/>
      <c r="KE51" s="17"/>
      <c r="KF51" s="17"/>
      <c r="KG51" s="17"/>
      <c r="KH51" s="17"/>
      <c r="KI51" s="17"/>
      <c r="KJ51" s="17"/>
      <c r="KK51" s="17"/>
      <c r="KL51" s="17"/>
      <c r="KM51" s="17"/>
      <c r="KN51" s="17"/>
      <c r="KO51" s="17"/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17"/>
      <c r="LB51" s="17"/>
      <c r="LC51" s="17"/>
      <c r="LD51" s="17"/>
      <c r="LE51" s="17"/>
      <c r="LF51" s="17"/>
      <c r="LG51" s="17"/>
      <c r="LH51" s="17"/>
      <c r="LI51" s="17"/>
      <c r="LJ51" s="17"/>
      <c r="LK51" s="17"/>
      <c r="LL51" s="17"/>
      <c r="LM51" s="17"/>
      <c r="LN51" s="17"/>
      <c r="LO51" s="17"/>
      <c r="LP51" s="17"/>
      <c r="LQ51" s="17"/>
      <c r="LR51" s="17"/>
      <c r="LS51" s="17"/>
      <c r="LT51" s="17"/>
      <c r="LU51" s="17"/>
      <c r="LV51" s="17"/>
      <c r="LW51" s="17"/>
      <c r="LX51" s="17"/>
      <c r="LY51" s="17"/>
      <c r="LZ51" s="17"/>
      <c r="MA51" s="17"/>
      <c r="MB51" s="17"/>
      <c r="MC51" s="17"/>
      <c r="MD51" s="17"/>
    </row>
    <row r="52" spans="34:342" x14ac:dyDescent="0.25"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7"/>
      <c r="IY52" s="17"/>
      <c r="IZ52" s="17"/>
      <c r="JA52" s="17"/>
      <c r="JB52" s="17"/>
      <c r="JC52" s="17"/>
      <c r="JD52" s="17"/>
      <c r="JE52" s="17"/>
      <c r="JF52" s="17"/>
      <c r="JG52" s="17"/>
      <c r="JH52" s="17"/>
      <c r="JI52" s="17"/>
      <c r="JJ52" s="17"/>
      <c r="JK52" s="17"/>
      <c r="JL52" s="17"/>
      <c r="JM52" s="17"/>
      <c r="JN52" s="17"/>
      <c r="JO52" s="17"/>
      <c r="JP52" s="17"/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/>
      <c r="KF52" s="17"/>
      <c r="KG52" s="17"/>
      <c r="KH52" s="17"/>
      <c r="KI52" s="17"/>
      <c r="KJ52" s="17"/>
      <c r="KK52" s="17"/>
      <c r="KL52" s="17"/>
      <c r="KM52" s="17"/>
      <c r="KN52" s="17"/>
      <c r="KO52" s="17"/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17"/>
      <c r="LB52" s="17"/>
      <c r="LC52" s="17"/>
      <c r="LD52" s="17"/>
      <c r="LE52" s="17"/>
      <c r="LF52" s="17"/>
      <c r="LG52" s="17"/>
      <c r="LH52" s="17"/>
      <c r="LI52" s="17"/>
      <c r="LJ52" s="17"/>
      <c r="LK52" s="17"/>
      <c r="LL52" s="17"/>
      <c r="LM52" s="17"/>
      <c r="LN52" s="17"/>
      <c r="LO52" s="17"/>
      <c r="LP52" s="17"/>
      <c r="LQ52" s="17"/>
      <c r="LR52" s="17"/>
      <c r="LS52" s="17"/>
      <c r="LT52" s="17"/>
      <c r="LU52" s="17"/>
      <c r="LV52" s="17"/>
      <c r="LW52" s="17"/>
      <c r="LX52" s="17"/>
      <c r="LY52" s="17"/>
      <c r="LZ52" s="17"/>
      <c r="MA52" s="17"/>
      <c r="MB52" s="17"/>
      <c r="MC52" s="17"/>
      <c r="MD52" s="17"/>
    </row>
    <row r="53" spans="34:342" x14ac:dyDescent="0.25"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  <c r="HT53" s="17"/>
      <c r="HU53" s="17"/>
      <c r="HV53" s="17"/>
      <c r="HW53" s="17"/>
      <c r="HX53" s="17"/>
      <c r="HY53" s="17"/>
      <c r="HZ53" s="17"/>
      <c r="IA53" s="17"/>
      <c r="IB53" s="17"/>
      <c r="IC53" s="17"/>
      <c r="ID53" s="17"/>
      <c r="IE53" s="17"/>
      <c r="IF53" s="17"/>
      <c r="IG53" s="17"/>
      <c r="IH53" s="17"/>
      <c r="II53" s="17"/>
      <c r="IJ53" s="17"/>
      <c r="IK53" s="17"/>
      <c r="IL53" s="17"/>
      <c r="IM53" s="17"/>
      <c r="IN53" s="17"/>
      <c r="IO53" s="17"/>
      <c r="IP53" s="17"/>
      <c r="IQ53" s="17"/>
      <c r="IR53" s="17"/>
      <c r="IS53" s="17"/>
      <c r="IT53" s="17"/>
      <c r="IU53" s="17"/>
      <c r="IV53" s="17"/>
      <c r="IW53" s="17"/>
      <c r="IX53" s="17"/>
      <c r="IY53" s="17"/>
      <c r="IZ53" s="17"/>
      <c r="JA53" s="17"/>
      <c r="JB53" s="17"/>
      <c r="JC53" s="17"/>
      <c r="JD53" s="17"/>
      <c r="JE53" s="17"/>
      <c r="JF53" s="17"/>
      <c r="JG53" s="17"/>
      <c r="JH53" s="17"/>
      <c r="JI53" s="17"/>
      <c r="JJ53" s="17"/>
      <c r="JK53" s="17"/>
      <c r="JL53" s="17"/>
      <c r="JM53" s="17"/>
      <c r="JN53" s="17"/>
      <c r="JO53" s="17"/>
      <c r="JP53" s="17"/>
      <c r="JQ53" s="17"/>
      <c r="JR53" s="17"/>
      <c r="JS53" s="17"/>
      <c r="JT53" s="17"/>
      <c r="JU53" s="17"/>
      <c r="JV53" s="17"/>
      <c r="JW53" s="17"/>
      <c r="JX53" s="17"/>
      <c r="JY53" s="17"/>
      <c r="JZ53" s="17"/>
      <c r="KA53" s="17"/>
      <c r="KB53" s="17"/>
      <c r="KC53" s="17"/>
      <c r="KD53" s="17"/>
      <c r="KE53" s="17"/>
      <c r="KF53" s="17"/>
      <c r="KG53" s="17"/>
      <c r="KH53" s="17"/>
      <c r="KI53" s="17"/>
      <c r="KJ53" s="17"/>
      <c r="KK53" s="17"/>
      <c r="KL53" s="17"/>
      <c r="KM53" s="17"/>
      <c r="KN53" s="17"/>
      <c r="KO53" s="17"/>
      <c r="KP53" s="17"/>
      <c r="KQ53" s="17"/>
      <c r="KR53" s="17"/>
      <c r="KS53" s="17"/>
      <c r="KT53" s="17"/>
      <c r="KU53" s="17"/>
      <c r="KV53" s="17"/>
      <c r="KW53" s="17"/>
      <c r="KX53" s="17"/>
      <c r="KY53" s="17"/>
      <c r="KZ53" s="17"/>
      <c r="LA53" s="17"/>
      <c r="LB53" s="17"/>
      <c r="LC53" s="17"/>
      <c r="LD53" s="17"/>
      <c r="LE53" s="17"/>
      <c r="LF53" s="17"/>
      <c r="LG53" s="17"/>
      <c r="LH53" s="17"/>
      <c r="LI53" s="17"/>
      <c r="LJ53" s="17"/>
      <c r="LK53" s="17"/>
      <c r="LL53" s="17"/>
      <c r="LM53" s="17"/>
      <c r="LN53" s="17"/>
      <c r="LO53" s="17"/>
      <c r="LP53" s="17"/>
      <c r="LQ53" s="17"/>
      <c r="LR53" s="17"/>
      <c r="LS53" s="17"/>
      <c r="LT53" s="17"/>
      <c r="LU53" s="17"/>
      <c r="LV53" s="17"/>
      <c r="LW53" s="17"/>
      <c r="LX53" s="17"/>
      <c r="LY53" s="17"/>
      <c r="LZ53" s="17"/>
      <c r="MA53" s="17"/>
      <c r="MB53" s="17"/>
      <c r="MC53" s="17"/>
      <c r="MD53" s="17"/>
    </row>
    <row r="54" spans="34:342" x14ac:dyDescent="0.25"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IR54" s="17"/>
      <c r="IS54" s="17"/>
      <c r="IT54" s="17"/>
      <c r="IU54" s="17"/>
      <c r="IV54" s="17"/>
      <c r="IW54" s="17"/>
      <c r="IX54" s="17"/>
      <c r="IY54" s="17"/>
      <c r="IZ54" s="17"/>
      <c r="JA54" s="17"/>
      <c r="JB54" s="17"/>
      <c r="JC54" s="17"/>
      <c r="JD54" s="17"/>
      <c r="JE54" s="17"/>
      <c r="JF54" s="17"/>
      <c r="JG54" s="17"/>
      <c r="JH54" s="17"/>
      <c r="JI54" s="17"/>
      <c r="JJ54" s="17"/>
      <c r="JK54" s="17"/>
      <c r="JL54" s="17"/>
      <c r="JM54" s="17"/>
      <c r="JN54" s="17"/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/>
      <c r="KG54" s="17"/>
      <c r="KH54" s="17"/>
      <c r="KI54" s="17"/>
      <c r="KJ54" s="17"/>
      <c r="KK54" s="17"/>
      <c r="KL54" s="17"/>
      <c r="KM54" s="17"/>
      <c r="KN54" s="17"/>
      <c r="KO54" s="17"/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17"/>
      <c r="LB54" s="17"/>
      <c r="LC54" s="17"/>
      <c r="LD54" s="17"/>
      <c r="LE54" s="17"/>
      <c r="LF54" s="17"/>
      <c r="LG54" s="17"/>
      <c r="LH54" s="17"/>
      <c r="LI54" s="17"/>
      <c r="LJ54" s="17"/>
      <c r="LK54" s="17"/>
      <c r="LL54" s="17"/>
      <c r="LM54" s="17"/>
      <c r="LN54" s="17"/>
      <c r="LO54" s="17"/>
      <c r="LP54" s="17"/>
      <c r="LQ54" s="17"/>
      <c r="LR54" s="17"/>
      <c r="LS54" s="17"/>
      <c r="LT54" s="17"/>
      <c r="LU54" s="17"/>
      <c r="LV54" s="17"/>
      <c r="LW54" s="17"/>
      <c r="LX54" s="17"/>
      <c r="LY54" s="17"/>
      <c r="LZ54" s="17"/>
      <c r="MA54" s="17"/>
      <c r="MB54" s="17"/>
      <c r="MC54" s="17"/>
      <c r="MD54" s="17"/>
    </row>
    <row r="55" spans="34:342" x14ac:dyDescent="0.25"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</row>
    <row r="56" spans="34:342" x14ac:dyDescent="0.25"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7"/>
      <c r="IY56" s="17"/>
      <c r="IZ56" s="17"/>
      <c r="JA56" s="17"/>
      <c r="JB56" s="17"/>
      <c r="JC56" s="17"/>
      <c r="JD56" s="17"/>
      <c r="JE56" s="17"/>
      <c r="JF56" s="17"/>
      <c r="JG56" s="17"/>
      <c r="JH56" s="17"/>
      <c r="JI56" s="17"/>
      <c r="JJ56" s="17"/>
      <c r="JK56" s="17"/>
      <c r="JL56" s="17"/>
      <c r="JM56" s="17"/>
      <c r="JN56" s="17"/>
      <c r="JO56" s="17"/>
      <c r="JP56" s="17"/>
      <c r="JQ56" s="17"/>
      <c r="JR56" s="17"/>
      <c r="JS56" s="17"/>
      <c r="JT56" s="17"/>
      <c r="JU56" s="17"/>
      <c r="JV56" s="17"/>
      <c r="JW56" s="17"/>
      <c r="JX56" s="17"/>
      <c r="JY56" s="17"/>
      <c r="JZ56" s="17"/>
      <c r="KA56" s="17"/>
      <c r="KB56" s="17"/>
      <c r="KC56" s="17"/>
      <c r="KD56" s="17"/>
      <c r="KE56" s="17"/>
      <c r="KF56" s="17"/>
      <c r="KG56" s="17"/>
      <c r="KH56" s="17"/>
      <c r="KI56" s="17"/>
      <c r="KJ56" s="17"/>
      <c r="KK56" s="17"/>
      <c r="KL56" s="17"/>
      <c r="KM56" s="17"/>
      <c r="KN56" s="17"/>
      <c r="KO56" s="17"/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17"/>
      <c r="LB56" s="17"/>
      <c r="LC56" s="17"/>
      <c r="LD56" s="17"/>
      <c r="LE56" s="17"/>
      <c r="LF56" s="17"/>
      <c r="LG56" s="17"/>
      <c r="LH56" s="17"/>
      <c r="LI56" s="17"/>
      <c r="LJ56" s="17"/>
      <c r="LK56" s="17"/>
      <c r="LL56" s="17"/>
      <c r="LM56" s="17"/>
      <c r="LN56" s="17"/>
      <c r="LO56" s="17"/>
      <c r="LP56" s="17"/>
      <c r="LQ56" s="17"/>
      <c r="LR56" s="17"/>
      <c r="LS56" s="17"/>
      <c r="LT56" s="17"/>
      <c r="LU56" s="17"/>
      <c r="LV56" s="17"/>
      <c r="LW56" s="17"/>
      <c r="LX56" s="17"/>
      <c r="LY56" s="17"/>
      <c r="LZ56" s="17"/>
      <c r="MA56" s="17"/>
      <c r="MB56" s="17"/>
      <c r="MC56" s="17"/>
      <c r="MD56" s="17"/>
    </row>
    <row r="57" spans="34:342" x14ac:dyDescent="0.25"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7"/>
      <c r="IY57" s="17"/>
      <c r="IZ57" s="17"/>
      <c r="JA57" s="17"/>
      <c r="JB57" s="17"/>
      <c r="JC57" s="17"/>
      <c r="JD57" s="17"/>
      <c r="JE57" s="17"/>
      <c r="JF57" s="17"/>
      <c r="JG57" s="17"/>
      <c r="JH57" s="17"/>
      <c r="JI57" s="17"/>
      <c r="JJ57" s="17"/>
      <c r="JK57" s="17"/>
      <c r="JL57" s="17"/>
      <c r="JM57" s="17"/>
      <c r="JN57" s="17"/>
      <c r="JO57" s="17"/>
      <c r="JP57" s="17"/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/>
      <c r="KF57" s="17"/>
      <c r="KG57" s="17"/>
      <c r="KH57" s="17"/>
      <c r="KI57" s="17"/>
      <c r="KJ57" s="17"/>
      <c r="KK57" s="17"/>
      <c r="KL57" s="17"/>
      <c r="KM57" s="17"/>
      <c r="KN57" s="17"/>
      <c r="KO57" s="17"/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17"/>
      <c r="LB57" s="17"/>
      <c r="LC57" s="17"/>
      <c r="LD57" s="17"/>
      <c r="LE57" s="17"/>
      <c r="LF57" s="17"/>
      <c r="LG57" s="17"/>
      <c r="LH57" s="17"/>
      <c r="LI57" s="17"/>
      <c r="LJ57" s="17"/>
      <c r="LK57" s="17"/>
      <c r="LL57" s="17"/>
      <c r="LM57" s="17"/>
      <c r="LN57" s="17"/>
      <c r="LO57" s="17"/>
      <c r="LP57" s="17"/>
      <c r="LQ57" s="17"/>
      <c r="LR57" s="17"/>
      <c r="LS57" s="17"/>
      <c r="LT57" s="17"/>
      <c r="LU57" s="17"/>
      <c r="LV57" s="17"/>
      <c r="LW57" s="17"/>
      <c r="LX57" s="17"/>
      <c r="LY57" s="17"/>
      <c r="LZ57" s="17"/>
      <c r="MA57" s="17"/>
      <c r="MB57" s="17"/>
      <c r="MC57" s="17"/>
      <c r="MD57" s="17"/>
    </row>
    <row r="58" spans="34:342" x14ac:dyDescent="0.25"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</row>
    <row r="59" spans="34:342" x14ac:dyDescent="0.25"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</row>
    <row r="60" spans="34:342" x14ac:dyDescent="0.25"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  <c r="IW60" s="17"/>
      <c r="IX60" s="17"/>
      <c r="IY60" s="17"/>
      <c r="IZ60" s="17"/>
      <c r="JA60" s="17"/>
      <c r="JB60" s="17"/>
      <c r="JC60" s="17"/>
      <c r="JD60" s="17"/>
      <c r="JE60" s="17"/>
      <c r="JF60" s="17"/>
      <c r="JG60" s="17"/>
      <c r="JH60" s="17"/>
      <c r="JI60" s="17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17"/>
      <c r="LB60" s="17"/>
      <c r="LC60" s="17"/>
      <c r="LD60" s="17"/>
      <c r="LE60" s="17"/>
      <c r="LF60" s="17"/>
      <c r="LG60" s="17"/>
      <c r="LH60" s="17"/>
      <c r="LI60" s="17"/>
      <c r="LJ60" s="17"/>
      <c r="LK60" s="17"/>
      <c r="LL60" s="17"/>
      <c r="LM60" s="17"/>
      <c r="LN60" s="17"/>
      <c r="LO60" s="17"/>
      <c r="LP60" s="17"/>
      <c r="LQ60" s="17"/>
      <c r="LR60" s="17"/>
      <c r="LS60" s="17"/>
      <c r="LT60" s="17"/>
      <c r="LU60" s="17"/>
      <c r="LV60" s="17"/>
      <c r="LW60" s="17"/>
      <c r="LX60" s="17"/>
      <c r="LY60" s="17"/>
      <c r="LZ60" s="17"/>
      <c r="MA60" s="17"/>
      <c r="MB60" s="17"/>
      <c r="MC60" s="17"/>
      <c r="MD60" s="17"/>
    </row>
    <row r="61" spans="34:342" x14ac:dyDescent="0.25"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7"/>
      <c r="IY61" s="17"/>
      <c r="IZ61" s="17"/>
      <c r="JA61" s="17"/>
      <c r="JB61" s="17"/>
      <c r="JC61" s="17"/>
      <c r="JD61" s="17"/>
      <c r="JE61" s="17"/>
      <c r="JF61" s="17"/>
      <c r="JG61" s="17"/>
      <c r="JH61" s="17"/>
      <c r="JI61" s="17"/>
      <c r="JJ61" s="17"/>
      <c r="JK61" s="17"/>
      <c r="JL61" s="17"/>
      <c r="JM61" s="17"/>
      <c r="JN61" s="17"/>
      <c r="JO61" s="17"/>
      <c r="JP61" s="17"/>
      <c r="JQ61" s="17"/>
      <c r="JR61" s="17"/>
      <c r="JS61" s="17"/>
      <c r="JT61" s="17"/>
      <c r="JU61" s="17"/>
      <c r="JV61" s="17"/>
      <c r="JW61" s="17"/>
      <c r="JX61" s="17"/>
      <c r="JY61" s="17"/>
      <c r="JZ61" s="17"/>
      <c r="KA61" s="17"/>
      <c r="KB61" s="17"/>
      <c r="KC61" s="17"/>
      <c r="KD61" s="17"/>
      <c r="KE61" s="17"/>
      <c r="KF61" s="17"/>
      <c r="KG61" s="17"/>
      <c r="KH61" s="17"/>
      <c r="KI61" s="17"/>
      <c r="KJ61" s="17"/>
      <c r="KK61" s="17"/>
      <c r="KL61" s="17"/>
      <c r="KM61" s="17"/>
      <c r="KN61" s="17"/>
      <c r="KO61" s="17"/>
      <c r="KP61" s="17"/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17"/>
      <c r="LB61" s="17"/>
      <c r="LC61" s="17"/>
      <c r="LD61" s="17"/>
      <c r="LE61" s="17"/>
      <c r="LF61" s="17"/>
      <c r="LG61" s="17"/>
      <c r="LH61" s="17"/>
      <c r="LI61" s="17"/>
      <c r="LJ61" s="17"/>
      <c r="LK61" s="17"/>
      <c r="LL61" s="17"/>
      <c r="LM61" s="17"/>
      <c r="LN61" s="17"/>
      <c r="LO61" s="17"/>
      <c r="LP61" s="17"/>
      <c r="LQ61" s="17"/>
      <c r="LR61" s="17"/>
      <c r="LS61" s="17"/>
      <c r="LT61" s="17"/>
      <c r="LU61" s="17"/>
      <c r="LV61" s="17"/>
      <c r="LW61" s="17"/>
      <c r="LX61" s="17"/>
      <c r="LY61" s="17"/>
      <c r="LZ61" s="17"/>
      <c r="MA61" s="17"/>
      <c r="MB61" s="17"/>
      <c r="MC61" s="17"/>
      <c r="MD61" s="17"/>
    </row>
    <row r="62" spans="34:342" x14ac:dyDescent="0.25"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  <c r="IV62" s="17"/>
      <c r="IW62" s="17"/>
      <c r="IX62" s="17"/>
      <c r="IY62" s="17"/>
      <c r="IZ62" s="17"/>
      <c r="JA62" s="17"/>
      <c r="JB62" s="17"/>
      <c r="JC62" s="17"/>
      <c r="JD62" s="17"/>
      <c r="JE62" s="17"/>
      <c r="JF62" s="17"/>
      <c r="JG62" s="17"/>
      <c r="JH62" s="17"/>
      <c r="JI62" s="17"/>
      <c r="JJ62" s="17"/>
      <c r="JK62" s="17"/>
      <c r="JL62" s="17"/>
      <c r="JM62" s="17"/>
      <c r="JN62" s="17"/>
      <c r="JO62" s="17"/>
      <c r="JP62" s="17"/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/>
      <c r="KF62" s="17"/>
      <c r="KG62" s="17"/>
      <c r="KH62" s="17"/>
      <c r="KI62" s="17"/>
      <c r="KJ62" s="17"/>
      <c r="KK62" s="17"/>
      <c r="KL62" s="17"/>
      <c r="KM62" s="17"/>
      <c r="KN62" s="17"/>
      <c r="KO62" s="17"/>
      <c r="KP62" s="17"/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17"/>
      <c r="LB62" s="17"/>
      <c r="LC62" s="17"/>
      <c r="LD62" s="17"/>
      <c r="LE62" s="17"/>
      <c r="LF62" s="17"/>
      <c r="LG62" s="17"/>
      <c r="LH62" s="17"/>
      <c r="LI62" s="17"/>
      <c r="LJ62" s="17"/>
      <c r="LK62" s="17"/>
      <c r="LL62" s="17"/>
      <c r="LM62" s="17"/>
      <c r="LN62" s="17"/>
      <c r="LO62" s="17"/>
      <c r="LP62" s="17"/>
      <c r="LQ62" s="17"/>
      <c r="LR62" s="17"/>
      <c r="LS62" s="17"/>
      <c r="LT62" s="17"/>
      <c r="LU62" s="17"/>
      <c r="LV62" s="17"/>
      <c r="LW62" s="17"/>
      <c r="LX62" s="17"/>
      <c r="LY62" s="17"/>
      <c r="LZ62" s="17"/>
      <c r="MA62" s="17"/>
      <c r="MB62" s="17"/>
      <c r="MC62" s="17"/>
      <c r="MD62" s="17"/>
    </row>
    <row r="63" spans="34:342" x14ac:dyDescent="0.25"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  <c r="IV63" s="17"/>
      <c r="IW63" s="17"/>
      <c r="IX63" s="17"/>
      <c r="IY63" s="17"/>
      <c r="IZ63" s="17"/>
      <c r="JA63" s="17"/>
      <c r="JB63" s="17"/>
      <c r="JC63" s="17"/>
      <c r="JD63" s="17"/>
      <c r="JE63" s="17"/>
      <c r="JF63" s="17"/>
      <c r="JG63" s="17"/>
      <c r="JH63" s="17"/>
      <c r="JI63" s="17"/>
      <c r="JJ63" s="17"/>
      <c r="JK63" s="17"/>
      <c r="JL63" s="17"/>
      <c r="JM63" s="17"/>
      <c r="JN63" s="17"/>
      <c r="JO63" s="17"/>
      <c r="JP63" s="17"/>
      <c r="JQ63" s="17"/>
      <c r="JR63" s="17"/>
      <c r="JS63" s="17"/>
      <c r="JT63" s="17"/>
      <c r="JU63" s="17"/>
      <c r="JV63" s="17"/>
      <c r="JW63" s="17"/>
      <c r="JX63" s="17"/>
      <c r="JY63" s="17"/>
      <c r="JZ63" s="17"/>
      <c r="KA63" s="17"/>
      <c r="KB63" s="17"/>
      <c r="KC63" s="17"/>
      <c r="KD63" s="17"/>
      <c r="KE63" s="17"/>
      <c r="KF63" s="17"/>
      <c r="KG63" s="17"/>
      <c r="KH63" s="17"/>
      <c r="KI63" s="17"/>
      <c r="KJ63" s="17"/>
      <c r="KK63" s="17"/>
      <c r="KL63" s="17"/>
      <c r="KM63" s="17"/>
      <c r="KN63" s="17"/>
      <c r="KO63" s="17"/>
      <c r="KP63" s="17"/>
      <c r="KQ63" s="17"/>
      <c r="KR63" s="17"/>
      <c r="KS63" s="17"/>
      <c r="KT63" s="17"/>
      <c r="KU63" s="17"/>
      <c r="KV63" s="17"/>
      <c r="KW63" s="17"/>
      <c r="KX63" s="17"/>
      <c r="KY63" s="17"/>
      <c r="KZ63" s="17"/>
      <c r="LA63" s="17"/>
      <c r="LB63" s="17"/>
      <c r="LC63" s="17"/>
      <c r="LD63" s="17"/>
      <c r="LE63" s="17"/>
      <c r="LF63" s="17"/>
      <c r="LG63" s="17"/>
      <c r="LH63" s="17"/>
      <c r="LI63" s="17"/>
      <c r="LJ63" s="17"/>
      <c r="LK63" s="17"/>
      <c r="LL63" s="17"/>
      <c r="LM63" s="17"/>
      <c r="LN63" s="17"/>
      <c r="LO63" s="17"/>
      <c r="LP63" s="17"/>
      <c r="LQ63" s="17"/>
      <c r="LR63" s="17"/>
      <c r="LS63" s="17"/>
      <c r="LT63" s="17"/>
      <c r="LU63" s="17"/>
      <c r="LV63" s="17"/>
      <c r="LW63" s="17"/>
      <c r="LX63" s="17"/>
      <c r="LY63" s="17"/>
      <c r="LZ63" s="17"/>
      <c r="MA63" s="17"/>
      <c r="MB63" s="17"/>
      <c r="MC63" s="17"/>
      <c r="MD63" s="17"/>
    </row>
    <row r="64" spans="34:342" x14ac:dyDescent="0.25"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7"/>
      <c r="IY64" s="17"/>
      <c r="IZ64" s="17"/>
      <c r="JA64" s="17"/>
      <c r="JB64" s="17"/>
      <c r="JC64" s="17"/>
      <c r="JD64" s="17"/>
      <c r="JE64" s="17"/>
      <c r="JF64" s="17"/>
      <c r="JG64" s="17"/>
      <c r="JH64" s="17"/>
      <c r="JI64" s="17"/>
      <c r="JJ64" s="17"/>
      <c r="JK64" s="17"/>
      <c r="JL64" s="17"/>
      <c r="JM64" s="17"/>
      <c r="JN64" s="17"/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/>
      <c r="KG64" s="17"/>
      <c r="KH64" s="17"/>
      <c r="KI64" s="17"/>
      <c r="KJ64" s="17"/>
      <c r="KK64" s="17"/>
      <c r="KL64" s="17"/>
      <c r="KM64" s="17"/>
      <c r="KN64" s="17"/>
      <c r="KO64" s="17"/>
      <c r="KP64" s="17"/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17"/>
      <c r="LB64" s="17"/>
      <c r="LC64" s="17"/>
      <c r="LD64" s="17"/>
      <c r="LE64" s="17"/>
      <c r="LF64" s="17"/>
      <c r="LG64" s="17"/>
      <c r="LH64" s="17"/>
      <c r="LI64" s="17"/>
      <c r="LJ64" s="17"/>
      <c r="LK64" s="17"/>
      <c r="LL64" s="17"/>
      <c r="LM64" s="17"/>
      <c r="LN64" s="17"/>
      <c r="LO64" s="17"/>
      <c r="LP64" s="17"/>
      <c r="LQ64" s="17"/>
      <c r="LR64" s="17"/>
      <c r="LS64" s="17"/>
      <c r="LT64" s="17"/>
      <c r="LU64" s="17"/>
      <c r="LV64" s="17"/>
      <c r="LW64" s="17"/>
      <c r="LX64" s="17"/>
      <c r="LY64" s="17"/>
      <c r="LZ64" s="17"/>
      <c r="MA64" s="17"/>
      <c r="MB64" s="17"/>
      <c r="MC64" s="17"/>
      <c r="MD64" s="17"/>
    </row>
    <row r="65" spans="34:342" x14ac:dyDescent="0.25"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7"/>
      <c r="IY65" s="17"/>
      <c r="IZ65" s="17"/>
      <c r="JA65" s="17"/>
      <c r="JB65" s="17"/>
      <c r="JC65" s="17"/>
      <c r="JD65" s="17"/>
      <c r="JE65" s="17"/>
      <c r="JF65" s="17"/>
      <c r="JG65" s="17"/>
      <c r="JH65" s="17"/>
      <c r="JI65" s="17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17"/>
      <c r="LB65" s="17"/>
      <c r="LC65" s="17"/>
      <c r="LD65" s="17"/>
      <c r="LE65" s="17"/>
      <c r="LF65" s="17"/>
      <c r="LG65" s="17"/>
      <c r="LH65" s="17"/>
      <c r="LI65" s="17"/>
      <c r="LJ65" s="17"/>
      <c r="LK65" s="17"/>
      <c r="LL65" s="17"/>
      <c r="LM65" s="17"/>
      <c r="LN65" s="17"/>
      <c r="LO65" s="17"/>
      <c r="LP65" s="17"/>
      <c r="LQ65" s="17"/>
      <c r="LR65" s="17"/>
      <c r="LS65" s="17"/>
      <c r="LT65" s="17"/>
      <c r="LU65" s="17"/>
      <c r="LV65" s="17"/>
      <c r="LW65" s="17"/>
      <c r="LX65" s="17"/>
      <c r="LY65" s="17"/>
      <c r="LZ65" s="17"/>
      <c r="MA65" s="17"/>
      <c r="MB65" s="17"/>
      <c r="MC65" s="17"/>
      <c r="MD65" s="17"/>
    </row>
    <row r="66" spans="34:342" x14ac:dyDescent="0.25"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IR66" s="17"/>
      <c r="IS66" s="17"/>
      <c r="IT66" s="17"/>
      <c r="IU66" s="17"/>
      <c r="IV66" s="17"/>
      <c r="IW66" s="17"/>
      <c r="IX66" s="17"/>
      <c r="IY66" s="17"/>
      <c r="IZ66" s="17"/>
      <c r="JA66" s="17"/>
      <c r="JB66" s="17"/>
      <c r="JC66" s="17"/>
      <c r="JD66" s="17"/>
      <c r="JE66" s="17"/>
      <c r="JF66" s="17"/>
      <c r="JG66" s="17"/>
      <c r="JH66" s="17"/>
      <c r="JI66" s="17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/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/>
      <c r="KT66" s="17"/>
      <c r="KU66" s="17"/>
      <c r="KV66" s="17"/>
      <c r="KW66" s="17"/>
      <c r="KX66" s="17"/>
      <c r="KY66" s="17"/>
      <c r="KZ66" s="17"/>
      <c r="LA66" s="17"/>
      <c r="LB66" s="17"/>
      <c r="LC66" s="17"/>
      <c r="LD66" s="17"/>
      <c r="LE66" s="17"/>
      <c r="LF66" s="17"/>
      <c r="LG66" s="17"/>
      <c r="LH66" s="17"/>
      <c r="LI66" s="17"/>
      <c r="LJ66" s="17"/>
      <c r="LK66" s="17"/>
      <c r="LL66" s="17"/>
      <c r="LM66" s="17"/>
      <c r="LN66" s="17"/>
      <c r="LO66" s="17"/>
      <c r="LP66" s="17"/>
      <c r="LQ66" s="17"/>
      <c r="LR66" s="17"/>
      <c r="LS66" s="17"/>
      <c r="LT66" s="17"/>
      <c r="LU66" s="17"/>
      <c r="LV66" s="17"/>
      <c r="LW66" s="17"/>
      <c r="LX66" s="17"/>
      <c r="LY66" s="17"/>
      <c r="LZ66" s="17"/>
      <c r="MA66" s="17"/>
      <c r="MB66" s="17"/>
      <c r="MC66" s="17"/>
      <c r="MD66" s="17"/>
    </row>
    <row r="67" spans="34:342" x14ac:dyDescent="0.25"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  <c r="IV67" s="17"/>
      <c r="IW67" s="17"/>
      <c r="IX67" s="17"/>
      <c r="IY67" s="17"/>
      <c r="IZ67" s="17"/>
      <c r="JA67" s="17"/>
      <c r="JB67" s="17"/>
      <c r="JC67" s="17"/>
      <c r="JD67" s="17"/>
      <c r="JE67" s="17"/>
      <c r="JF67" s="17"/>
      <c r="JG67" s="17"/>
      <c r="JH67" s="17"/>
      <c r="JI67" s="17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/>
      <c r="KT67" s="17"/>
      <c r="KU67" s="17"/>
      <c r="KV67" s="17"/>
      <c r="KW67" s="17"/>
      <c r="KX67" s="17"/>
      <c r="KY67" s="17"/>
      <c r="KZ67" s="17"/>
      <c r="LA67" s="17"/>
      <c r="LB67" s="17"/>
      <c r="LC67" s="17"/>
      <c r="LD67" s="17"/>
      <c r="LE67" s="17"/>
      <c r="LF67" s="17"/>
      <c r="LG67" s="17"/>
      <c r="LH67" s="17"/>
      <c r="LI67" s="17"/>
      <c r="LJ67" s="17"/>
      <c r="LK67" s="17"/>
      <c r="LL67" s="17"/>
      <c r="LM67" s="17"/>
      <c r="LN67" s="17"/>
      <c r="LO67" s="17"/>
      <c r="LP67" s="17"/>
      <c r="LQ67" s="17"/>
      <c r="LR67" s="17"/>
      <c r="LS67" s="17"/>
      <c r="LT67" s="17"/>
      <c r="LU67" s="17"/>
      <c r="LV67" s="17"/>
      <c r="LW67" s="17"/>
      <c r="LX67" s="17"/>
      <c r="LY67" s="17"/>
      <c r="LZ67" s="17"/>
      <c r="MA67" s="17"/>
      <c r="MB67" s="17"/>
      <c r="MC67" s="17"/>
      <c r="MD67" s="17"/>
    </row>
    <row r="68" spans="34:342" x14ac:dyDescent="0.25"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IR68" s="17"/>
      <c r="IS68" s="17"/>
      <c r="IT68" s="17"/>
      <c r="IU68" s="17"/>
      <c r="IV68" s="17"/>
      <c r="IW68" s="17"/>
      <c r="IX68" s="17"/>
      <c r="IY68" s="17"/>
      <c r="IZ68" s="17"/>
      <c r="JA68" s="17"/>
      <c r="JB68" s="17"/>
      <c r="JC68" s="17"/>
      <c r="JD68" s="17"/>
      <c r="JE68" s="17"/>
      <c r="JF68" s="17"/>
      <c r="JG68" s="17"/>
      <c r="JH68" s="17"/>
      <c r="JI68" s="17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/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/>
      <c r="KT68" s="17"/>
      <c r="KU68" s="17"/>
      <c r="KV68" s="17"/>
      <c r="KW68" s="17"/>
      <c r="KX68" s="17"/>
      <c r="KY68" s="17"/>
      <c r="KZ68" s="17"/>
      <c r="LA68" s="17"/>
      <c r="LB68" s="17"/>
      <c r="LC68" s="17"/>
      <c r="LD68" s="17"/>
      <c r="LE68" s="17"/>
      <c r="LF68" s="17"/>
      <c r="LG68" s="17"/>
      <c r="LH68" s="17"/>
      <c r="LI68" s="17"/>
      <c r="LJ68" s="17"/>
      <c r="LK68" s="17"/>
      <c r="LL68" s="17"/>
      <c r="LM68" s="17"/>
      <c r="LN68" s="17"/>
      <c r="LO68" s="17"/>
      <c r="LP68" s="17"/>
      <c r="LQ68" s="17"/>
      <c r="LR68" s="17"/>
      <c r="LS68" s="17"/>
      <c r="LT68" s="17"/>
      <c r="LU68" s="17"/>
      <c r="LV68" s="17"/>
      <c r="LW68" s="17"/>
      <c r="LX68" s="17"/>
      <c r="LY68" s="17"/>
      <c r="LZ68" s="17"/>
      <c r="MA68" s="17"/>
      <c r="MB68" s="17"/>
      <c r="MC68" s="17"/>
      <c r="MD68" s="17"/>
    </row>
    <row r="69" spans="34:342" x14ac:dyDescent="0.25"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  <c r="IW69" s="17"/>
      <c r="IX69" s="17"/>
      <c r="IY69" s="17"/>
      <c r="IZ69" s="17"/>
      <c r="JA69" s="17"/>
      <c r="JB69" s="17"/>
      <c r="JC69" s="17"/>
      <c r="JD69" s="17"/>
      <c r="JE69" s="17"/>
      <c r="JF69" s="17"/>
      <c r="JG69" s="17"/>
      <c r="JH69" s="17"/>
      <c r="JI69" s="17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/>
      <c r="KT69" s="17"/>
      <c r="KU69" s="17"/>
      <c r="KV69" s="17"/>
      <c r="KW69" s="17"/>
      <c r="KX69" s="17"/>
      <c r="KY69" s="17"/>
      <c r="KZ69" s="17"/>
      <c r="LA69" s="17"/>
      <c r="LB69" s="17"/>
      <c r="LC69" s="17"/>
      <c r="LD69" s="17"/>
      <c r="LE69" s="17"/>
      <c r="LF69" s="17"/>
      <c r="LG69" s="17"/>
      <c r="LH69" s="17"/>
      <c r="LI69" s="17"/>
      <c r="LJ69" s="17"/>
      <c r="LK69" s="17"/>
      <c r="LL69" s="17"/>
      <c r="LM69" s="17"/>
      <c r="LN69" s="17"/>
      <c r="LO69" s="17"/>
      <c r="LP69" s="17"/>
      <c r="LQ69" s="17"/>
      <c r="LR69" s="17"/>
      <c r="LS69" s="17"/>
      <c r="LT69" s="17"/>
      <c r="LU69" s="17"/>
      <c r="LV69" s="17"/>
      <c r="LW69" s="17"/>
      <c r="LX69" s="17"/>
      <c r="LY69" s="17"/>
      <c r="LZ69" s="17"/>
      <c r="MA69" s="17"/>
      <c r="MB69" s="17"/>
      <c r="MC69" s="17"/>
      <c r="MD69" s="17"/>
    </row>
  </sheetData>
  <mergeCells count="10">
    <mergeCell ref="T6:U6"/>
    <mergeCell ref="V6:W6"/>
    <mergeCell ref="P6:Q6"/>
    <mergeCell ref="R6:S6"/>
    <mergeCell ref="D6:E6"/>
    <mergeCell ref="F6:G6"/>
    <mergeCell ref="H6:I6"/>
    <mergeCell ref="J6:K6"/>
    <mergeCell ref="L6:M6"/>
    <mergeCell ref="N6:O6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07FC-D826-4B56-A4BB-DAC7D0AB4403}">
  <dimension ref="B4:R53"/>
  <sheetViews>
    <sheetView zoomScale="115" zoomScaleNormal="115" workbookViewId="0">
      <selection activeCell="D53" sqref="D53"/>
    </sheetView>
  </sheetViews>
  <sheetFormatPr defaultRowHeight="15" x14ac:dyDescent="0.25"/>
  <cols>
    <col min="1" max="1" width="2.85546875" customWidth="1"/>
    <col min="2" max="2" width="26.5703125" customWidth="1"/>
    <col min="3" max="3" width="2.85546875" customWidth="1"/>
    <col min="4" max="4" width="9.140625" customWidth="1"/>
    <col min="5" max="5" width="20.140625" customWidth="1"/>
    <col min="6" max="6" width="17.28515625" customWidth="1"/>
    <col min="7" max="7" width="17.7109375" customWidth="1"/>
    <col min="8" max="8" width="14.5703125" customWidth="1"/>
    <col min="9" max="9" width="18.140625" customWidth="1"/>
  </cols>
  <sheetData>
    <row r="4" spans="2:18" x14ac:dyDescent="0.25">
      <c r="B4" s="56"/>
      <c r="C4" s="56"/>
      <c r="D4" s="56"/>
      <c r="E4" s="56"/>
      <c r="F4" s="56"/>
      <c r="G4" s="56"/>
      <c r="H4" s="56"/>
      <c r="I4" s="56"/>
      <c r="J4" s="56"/>
    </row>
    <row r="5" spans="2:18" ht="15" customHeight="1" thickBot="1" x14ac:dyDescent="0.35">
      <c r="B5" s="57"/>
      <c r="C5" s="57"/>
      <c r="D5" s="57"/>
      <c r="E5" s="57"/>
      <c r="F5" s="57"/>
      <c r="J5" s="56"/>
    </row>
    <row r="6" spans="2:18" ht="15" customHeight="1" thickBot="1" x14ac:dyDescent="0.35">
      <c r="B6" s="119" t="s">
        <v>84</v>
      </c>
      <c r="C6" s="57"/>
      <c r="D6" s="58"/>
      <c r="E6" s="58"/>
      <c r="F6" s="58"/>
      <c r="J6" s="56"/>
    </row>
    <row r="7" spans="2:18" ht="15" customHeight="1" x14ac:dyDescent="0.25">
      <c r="B7" s="58"/>
      <c r="C7" s="58"/>
      <c r="D7" s="58" t="s">
        <v>80</v>
      </c>
      <c r="E7" s="58" t="s">
        <v>135</v>
      </c>
      <c r="F7" s="58" t="s">
        <v>127</v>
      </c>
      <c r="J7" s="56"/>
    </row>
    <row r="8" spans="2:18" ht="15" customHeight="1" x14ac:dyDescent="0.25">
      <c r="B8" s="113" t="s">
        <v>85</v>
      </c>
      <c r="C8" s="58"/>
      <c r="D8" s="123" t="s">
        <v>81</v>
      </c>
      <c r="E8" s="123" t="s">
        <v>82</v>
      </c>
      <c r="F8" s="123" t="s">
        <v>83</v>
      </c>
      <c r="J8" s="56"/>
    </row>
    <row r="9" spans="2:18" ht="15" customHeight="1" x14ac:dyDescent="0.25">
      <c r="B9" s="120" t="s">
        <v>132</v>
      </c>
      <c r="C9" s="58"/>
      <c r="D9" s="55"/>
      <c r="E9" s="55"/>
      <c r="F9" s="58"/>
      <c r="J9" s="56"/>
    </row>
    <row r="10" spans="2:18" ht="15" customHeight="1" x14ac:dyDescent="0.25">
      <c r="C10" s="58"/>
      <c r="D10" s="58">
        <f>Spreadsheet!D12+Spreadsheet!H12</f>
        <v>42026</v>
      </c>
      <c r="E10" s="58">
        <v>9179</v>
      </c>
      <c r="F10" s="58">
        <f>D10-E10</f>
        <v>32847</v>
      </c>
      <c r="J10" s="56"/>
    </row>
    <row r="11" spans="2:18" ht="15" customHeight="1" x14ac:dyDescent="0.25">
      <c r="C11" s="56"/>
      <c r="D11" s="59">
        <f>Spreadsheet!D14+'Purchase Day Book'!K14</f>
        <v>31794</v>
      </c>
      <c r="E11" s="59">
        <v>10726</v>
      </c>
      <c r="F11" s="58">
        <f>D11-E11</f>
        <v>21068</v>
      </c>
      <c r="J11" s="56"/>
    </row>
    <row r="12" spans="2:18" x14ac:dyDescent="0.25">
      <c r="E12" s="58"/>
      <c r="F12" s="60">
        <f>SUM(F10:F11)</f>
        <v>53915</v>
      </c>
      <c r="J12" s="56"/>
    </row>
    <row r="13" spans="2:18" ht="15.75" thickBot="1" x14ac:dyDescent="0.3">
      <c r="J13" s="56"/>
      <c r="P13" s="55"/>
      <c r="Q13" s="56"/>
      <c r="R13" s="56"/>
    </row>
    <row r="14" spans="2:18" ht="15.75" thickBot="1" x14ac:dyDescent="0.3">
      <c r="B14" s="118" t="s">
        <v>95</v>
      </c>
      <c r="J14" s="56"/>
    </row>
    <row r="16" spans="2:18" x14ac:dyDescent="0.25">
      <c r="B16" s="113" t="s">
        <v>7</v>
      </c>
      <c r="D16" s="121">
        <f>Spreadsheet!P16</f>
        <v>25914</v>
      </c>
      <c r="E16" s="56"/>
    </row>
    <row r="17" spans="2:9" x14ac:dyDescent="0.25">
      <c r="B17" s="114" t="s">
        <v>97</v>
      </c>
      <c r="D17" s="122">
        <f>Spreadsheet!P10</f>
        <v>28764</v>
      </c>
      <c r="E17" s="56"/>
      <c r="F17" s="56"/>
    </row>
    <row r="18" spans="2:9" x14ac:dyDescent="0.25">
      <c r="B18" s="115" t="s">
        <v>36</v>
      </c>
      <c r="D18" s="63">
        <f>Spreadsheet!P19</f>
        <v>1802</v>
      </c>
      <c r="H18" s="56"/>
      <c r="I18" s="56"/>
    </row>
    <row r="19" spans="2:9" x14ac:dyDescent="0.25">
      <c r="B19" s="114" t="s">
        <v>96</v>
      </c>
      <c r="D19" s="63">
        <f>Spreadsheet!R38</f>
        <v>15840</v>
      </c>
      <c r="F19" s="56"/>
      <c r="G19" s="56"/>
      <c r="H19" s="56"/>
      <c r="I19" s="56"/>
    </row>
    <row r="20" spans="2:9" ht="15.75" thickBot="1" x14ac:dyDescent="0.3">
      <c r="B20" s="116" t="s">
        <v>126</v>
      </c>
      <c r="D20" s="74">
        <f>Spreadsheet!R33</f>
        <v>1650</v>
      </c>
      <c r="F20" s="56"/>
      <c r="G20" s="56"/>
    </row>
    <row r="21" spans="2:9" ht="15.75" thickBot="1" x14ac:dyDescent="0.3">
      <c r="D21" s="15">
        <f>SUM(D16:D20)</f>
        <v>73970</v>
      </c>
    </row>
    <row r="22" spans="2:9" ht="15.75" thickBot="1" x14ac:dyDescent="0.3"/>
    <row r="23" spans="2:9" ht="15.75" thickBot="1" x14ac:dyDescent="0.3">
      <c r="B23" s="119" t="s">
        <v>98</v>
      </c>
      <c r="F23" s="15" t="s">
        <v>143</v>
      </c>
      <c r="G23" s="23">
        <f>D21-D29</f>
        <v>51736</v>
      </c>
    </row>
    <row r="24" spans="2:9" x14ac:dyDescent="0.25">
      <c r="B24" s="114" t="s">
        <v>8</v>
      </c>
      <c r="D24" s="13">
        <f>Spreadsheet!Q17</f>
        <v>21000</v>
      </c>
      <c r="I24" s="58"/>
    </row>
    <row r="25" spans="2:9" x14ac:dyDescent="0.25">
      <c r="B25" s="114" t="s">
        <v>50</v>
      </c>
      <c r="D25" s="63">
        <f>Spreadsheet!E20+Spreadsheet!L20-Spreadsheet!P20+Spreadsheet!R20</f>
        <v>194</v>
      </c>
    </row>
    <row r="26" spans="2:9" x14ac:dyDescent="0.25">
      <c r="B26" s="114" t="s">
        <v>86</v>
      </c>
      <c r="D26" s="63">
        <f>Spreadsheet!E21+Spreadsheet!L21-Spreadsheet!P21+Spreadsheet!R21</f>
        <v>231</v>
      </c>
    </row>
    <row r="27" spans="2:9" x14ac:dyDescent="0.25">
      <c r="B27" s="115" t="s">
        <v>52</v>
      </c>
      <c r="D27" s="63">
        <f>Spreadsheet!E22+Spreadsheet!L22-Spreadsheet!P22+Spreadsheet!R22</f>
        <v>359</v>
      </c>
    </row>
    <row r="28" spans="2:9" ht="15.75" thickBot="1" x14ac:dyDescent="0.3">
      <c r="B28" s="116" t="s">
        <v>105</v>
      </c>
      <c r="D28" s="63">
        <f>Spreadsheet!S34/4</f>
        <v>450</v>
      </c>
    </row>
    <row r="29" spans="2:9" ht="15.75" thickBot="1" x14ac:dyDescent="0.3">
      <c r="D29" s="15">
        <f>SUM(D24:D28)</f>
        <v>22234</v>
      </c>
      <c r="H29" s="17"/>
      <c r="I29" s="17"/>
    </row>
    <row r="30" spans="2:9" ht="15.75" thickBot="1" x14ac:dyDescent="0.3">
      <c r="H30" s="17"/>
      <c r="I30" s="17"/>
    </row>
    <row r="31" spans="2:9" ht="15.75" thickBot="1" x14ac:dyDescent="0.3">
      <c r="B31" s="119" t="s">
        <v>106</v>
      </c>
      <c r="H31" s="67"/>
      <c r="I31" s="17"/>
    </row>
    <row r="32" spans="2:9" x14ac:dyDescent="0.25">
      <c r="B32" s="62" t="s">
        <v>107</v>
      </c>
      <c r="D32" s="54">
        <f>Spreadsheet!Q18</f>
        <v>15741</v>
      </c>
      <c r="F32" s="17"/>
      <c r="G32" s="54"/>
      <c r="H32" s="65"/>
      <c r="I32" s="17"/>
    </row>
    <row r="33" spans="2:9" x14ac:dyDescent="0.25">
      <c r="B33" s="62" t="s">
        <v>85</v>
      </c>
      <c r="D33">
        <f>Spreadsheet!P12-Spreadsheet!E13</f>
        <v>34452</v>
      </c>
      <c r="F33" s="17"/>
      <c r="G33" s="17"/>
      <c r="H33" s="65"/>
      <c r="I33" s="17"/>
    </row>
    <row r="34" spans="2:9" ht="15.75" thickBot="1" x14ac:dyDescent="0.3">
      <c r="B34" s="62" t="s">
        <v>108</v>
      </c>
      <c r="D34">
        <f>Spreadsheet!P14-Spreadsheet!E15</f>
        <v>22216</v>
      </c>
      <c r="F34" s="17"/>
      <c r="G34" s="66"/>
      <c r="H34" s="65"/>
      <c r="I34" s="17"/>
    </row>
    <row r="35" spans="2:9" ht="15.75" thickBot="1" x14ac:dyDescent="0.3">
      <c r="B35" s="62"/>
      <c r="D35" s="15">
        <f>SUM(D32:D34)</f>
        <v>72409</v>
      </c>
      <c r="F35" s="17"/>
      <c r="G35" s="64"/>
      <c r="H35" s="65"/>
      <c r="I35" s="17"/>
    </row>
    <row r="36" spans="2:9" x14ac:dyDescent="0.25">
      <c r="F36" s="17"/>
      <c r="G36" s="65"/>
      <c r="H36" s="65"/>
      <c r="I36" s="17"/>
    </row>
    <row r="37" spans="2:9" x14ac:dyDescent="0.25">
      <c r="B37" t="s">
        <v>100</v>
      </c>
      <c r="F37" s="17"/>
      <c r="G37" s="65"/>
      <c r="H37" s="65"/>
      <c r="I37" s="17"/>
    </row>
    <row r="38" spans="2:9" x14ac:dyDescent="0.25">
      <c r="F38" s="17"/>
      <c r="G38" s="65"/>
      <c r="H38" s="65"/>
      <c r="I38" s="17"/>
    </row>
    <row r="39" spans="2:9" x14ac:dyDescent="0.25">
      <c r="B39" t="s">
        <v>101</v>
      </c>
      <c r="D39">
        <f>Spreadsheet!Q9</f>
        <v>56161</v>
      </c>
      <c r="F39" s="17"/>
      <c r="G39" s="65"/>
      <c r="H39" s="65"/>
      <c r="I39" s="17"/>
    </row>
    <row r="40" spans="2:9" x14ac:dyDescent="0.25">
      <c r="B40" t="s">
        <v>102</v>
      </c>
      <c r="D40">
        <f>D35-D39</f>
        <v>16248</v>
      </c>
      <c r="F40" s="17"/>
      <c r="G40" s="65"/>
      <c r="H40" s="65"/>
      <c r="I40" s="17"/>
    </row>
    <row r="41" spans="2:9" x14ac:dyDescent="0.25">
      <c r="F41" s="17"/>
      <c r="G41" s="65"/>
      <c r="H41" s="65"/>
      <c r="I41" s="17"/>
    </row>
    <row r="42" spans="2:9" x14ac:dyDescent="0.25">
      <c r="F42" s="17"/>
      <c r="G42" s="65"/>
      <c r="H42" s="65"/>
      <c r="I42" s="17"/>
    </row>
    <row r="43" spans="2:9" x14ac:dyDescent="0.25">
      <c r="E43" s="45"/>
      <c r="F43" s="17"/>
      <c r="G43" s="65"/>
      <c r="H43" s="65"/>
      <c r="I43" s="17"/>
    </row>
    <row r="44" spans="2:9" x14ac:dyDescent="0.25">
      <c r="F44" s="17"/>
      <c r="G44" s="65"/>
      <c r="H44" s="65"/>
      <c r="I44" s="17"/>
    </row>
    <row r="45" spans="2:9" x14ac:dyDescent="0.25">
      <c r="F45" s="17"/>
      <c r="G45" s="65"/>
      <c r="H45" s="65"/>
      <c r="I45" s="17"/>
    </row>
    <row r="46" spans="2:9" x14ac:dyDescent="0.25">
      <c r="F46" s="17"/>
      <c r="G46" s="65"/>
      <c r="H46" s="65"/>
      <c r="I46" s="17"/>
    </row>
    <row r="47" spans="2:9" x14ac:dyDescent="0.25">
      <c r="F47" s="17"/>
      <c r="G47" s="65"/>
      <c r="H47" s="65"/>
      <c r="I47" s="17"/>
    </row>
    <row r="48" spans="2:9" x14ac:dyDescent="0.25">
      <c r="B48" t="s">
        <v>38</v>
      </c>
      <c r="D48">
        <f>Spreadsheet!Q25</f>
        <v>31545</v>
      </c>
      <c r="F48" s="17"/>
      <c r="G48" s="65"/>
      <c r="H48" s="65"/>
      <c r="I48" s="17"/>
    </row>
    <row r="49" spans="2:9" x14ac:dyDescent="0.25">
      <c r="F49" s="17"/>
      <c r="G49" s="17"/>
      <c r="H49" s="17"/>
      <c r="I49" s="17"/>
    </row>
    <row r="50" spans="2:9" x14ac:dyDescent="0.25">
      <c r="B50" t="s">
        <v>109</v>
      </c>
      <c r="D50">
        <f>Spreadsheet!D23</f>
        <v>13481</v>
      </c>
    </row>
    <row r="51" spans="2:9" x14ac:dyDescent="0.25">
      <c r="B51" t="s">
        <v>49</v>
      </c>
      <c r="D51">
        <f>Spreadsheet!P26</f>
        <v>17500</v>
      </c>
    </row>
    <row r="53" spans="2:9" x14ac:dyDescent="0.25">
      <c r="B53" t="s">
        <v>110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E4007-2907-48EF-926D-6B9D9627E2DA}">
  <sheetPr>
    <tabColor rgb="FFFDBDFF"/>
  </sheetPr>
  <dimension ref="B5:I25"/>
  <sheetViews>
    <sheetView zoomScaleNormal="100" workbookViewId="0">
      <selection activeCell="N14" sqref="N14"/>
    </sheetView>
  </sheetViews>
  <sheetFormatPr defaultRowHeight="15" x14ac:dyDescent="0.25"/>
  <cols>
    <col min="1" max="1" width="2.85546875" customWidth="1"/>
    <col min="3" max="3" width="2.85546875" customWidth="1"/>
    <col min="4" max="4" width="11.42578125" customWidth="1"/>
    <col min="5" max="5" width="2.85546875" customWidth="1"/>
    <col min="6" max="6" width="10.140625" customWidth="1"/>
    <col min="7" max="7" width="11.5703125" customWidth="1"/>
    <col min="8" max="8" width="11.85546875" customWidth="1"/>
    <col min="10" max="10" width="2.85546875" customWidth="1"/>
  </cols>
  <sheetData>
    <row r="5" spans="2:9" x14ac:dyDescent="0.25">
      <c r="B5" s="12" t="s">
        <v>71</v>
      </c>
    </row>
    <row r="7" spans="2:9" x14ac:dyDescent="0.25">
      <c r="B7" s="88" t="s">
        <v>42</v>
      </c>
      <c r="C7" s="40"/>
      <c r="D7" s="88" t="s">
        <v>43</v>
      </c>
      <c r="E7" s="40"/>
      <c r="F7" s="95" t="s">
        <v>35</v>
      </c>
      <c r="G7" s="96" t="s">
        <v>36</v>
      </c>
      <c r="H7" s="97" t="s">
        <v>44</v>
      </c>
    </row>
    <row r="9" spans="2:9" x14ac:dyDescent="0.25">
      <c r="F9" s="7" t="s">
        <v>25</v>
      </c>
      <c r="G9" s="7" t="s">
        <v>25</v>
      </c>
      <c r="H9" s="7" t="s">
        <v>25</v>
      </c>
    </row>
    <row r="10" spans="2:9" x14ac:dyDescent="0.25">
      <c r="E10" s="17"/>
    </row>
    <row r="11" spans="2:9" x14ac:dyDescent="0.25">
      <c r="B11" s="41">
        <v>44567</v>
      </c>
      <c r="D11" s="13" t="s">
        <v>21</v>
      </c>
      <c r="E11" s="19"/>
      <c r="F11" s="26">
        <f>H11*1.2</f>
        <v>12474</v>
      </c>
      <c r="G11" s="26">
        <f>F11-H11</f>
        <v>2079</v>
      </c>
      <c r="H11" s="27">
        <v>10395</v>
      </c>
    </row>
    <row r="12" spans="2:9" x14ac:dyDescent="0.25">
      <c r="B12" s="42">
        <v>44574</v>
      </c>
      <c r="D12" s="19" t="s">
        <v>20</v>
      </c>
      <c r="E12" s="19"/>
      <c r="F12" s="17">
        <f>H12*1.2</f>
        <v>5568</v>
      </c>
      <c r="G12" s="17">
        <f>F12-H12</f>
        <v>928</v>
      </c>
      <c r="H12" s="9">
        <v>4640</v>
      </c>
    </row>
    <row r="13" spans="2:9" x14ac:dyDescent="0.25">
      <c r="B13" s="42">
        <v>44620</v>
      </c>
      <c r="D13" s="19" t="s">
        <v>41</v>
      </c>
      <c r="E13" s="19"/>
      <c r="F13" s="17">
        <f>H13*1.2</f>
        <v>1440</v>
      </c>
      <c r="G13" s="17">
        <f>F13-H13</f>
        <v>240</v>
      </c>
      <c r="H13" s="9">
        <v>1200</v>
      </c>
    </row>
    <row r="14" spans="2:9" x14ac:dyDescent="0.25">
      <c r="B14" s="42">
        <v>44620</v>
      </c>
      <c r="D14" s="19" t="s">
        <v>20</v>
      </c>
      <c r="E14" s="19"/>
      <c r="F14" s="17">
        <f>H14*1.2</f>
        <v>2940</v>
      </c>
      <c r="G14" s="17">
        <f>F14-H14</f>
        <v>490</v>
      </c>
      <c r="H14" s="9">
        <v>2450</v>
      </c>
    </row>
    <row r="15" spans="2:9" x14ac:dyDescent="0.25">
      <c r="B15" s="43">
        <v>44643</v>
      </c>
      <c r="D15" s="14" t="s">
        <v>21</v>
      </c>
      <c r="E15" s="19"/>
      <c r="F15" s="18">
        <f>H15*1.2</f>
        <v>3492</v>
      </c>
      <c r="G15" s="18">
        <f>F15-H15</f>
        <v>582</v>
      </c>
      <c r="H15" s="32">
        <v>2910</v>
      </c>
    </row>
    <row r="16" spans="2:9" x14ac:dyDescent="0.25">
      <c r="D16" s="20"/>
      <c r="E16" s="54"/>
      <c r="F16" s="20"/>
      <c r="G16" s="20"/>
      <c r="H16" s="20"/>
      <c r="I16" s="20"/>
    </row>
    <row r="17" spans="4:9" ht="15.75" thickBot="1" x14ac:dyDescent="0.3">
      <c r="D17" s="20"/>
      <c r="E17" s="20"/>
      <c r="I17" s="20"/>
    </row>
    <row r="18" spans="4:9" ht="15.75" thickBot="1" x14ac:dyDescent="0.3">
      <c r="D18" s="20"/>
      <c r="E18" s="20"/>
      <c r="F18" s="98">
        <f>SUM(F11:F15)</f>
        <v>25914</v>
      </c>
      <c r="G18" s="98">
        <f>SUM(G11:G15)</f>
        <v>4319</v>
      </c>
      <c r="H18" s="11">
        <f>SUM(H11:H15)</f>
        <v>21595</v>
      </c>
      <c r="I18" s="20"/>
    </row>
    <row r="19" spans="4:9" ht="15.75" thickBot="1" x14ac:dyDescent="0.3">
      <c r="D19" s="20"/>
      <c r="E19" s="20"/>
      <c r="F19" s="20"/>
      <c r="G19" s="20"/>
      <c r="H19" s="20"/>
      <c r="I19" s="20"/>
    </row>
    <row r="20" spans="4:9" ht="15.75" thickBot="1" x14ac:dyDescent="0.3">
      <c r="D20" s="20"/>
      <c r="E20" s="20"/>
      <c r="F20" s="15" t="s">
        <v>31</v>
      </c>
      <c r="G20" s="11" t="s">
        <v>26</v>
      </c>
      <c r="H20" s="11">
        <f>F18</f>
        <v>25914</v>
      </c>
      <c r="I20" s="20"/>
    </row>
    <row r="21" spans="4:9" ht="15.75" thickBot="1" x14ac:dyDescent="0.3">
      <c r="D21" s="20"/>
      <c r="E21" s="20"/>
      <c r="F21" s="20"/>
      <c r="G21" s="20"/>
      <c r="H21" s="20"/>
      <c r="I21" s="20"/>
    </row>
    <row r="22" spans="4:9" ht="15.75" thickBot="1" x14ac:dyDescent="0.3">
      <c r="D22" s="20"/>
      <c r="E22" s="20"/>
      <c r="F22" s="16" t="s">
        <v>32</v>
      </c>
      <c r="G22" s="21" t="s">
        <v>38</v>
      </c>
      <c r="H22" s="21">
        <f>H18</f>
        <v>21595</v>
      </c>
      <c r="I22" s="20"/>
    </row>
    <row r="23" spans="4:9" ht="15.75" thickBot="1" x14ac:dyDescent="0.3">
      <c r="D23" s="20"/>
      <c r="E23" s="20"/>
      <c r="F23" s="20"/>
      <c r="G23" s="22" t="s">
        <v>40</v>
      </c>
      <c r="H23" s="11">
        <f>G18</f>
        <v>4319</v>
      </c>
      <c r="I23" s="20"/>
    </row>
    <row r="24" spans="4:9" x14ac:dyDescent="0.25">
      <c r="D24" s="20"/>
      <c r="E24" s="20"/>
      <c r="F24" s="20"/>
      <c r="G24" s="20"/>
      <c r="H24" s="20"/>
      <c r="I24" s="20"/>
    </row>
    <row r="25" spans="4:9" x14ac:dyDescent="0.25">
      <c r="D25" s="20"/>
      <c r="E25" s="20"/>
      <c r="F25" s="20"/>
      <c r="G25" s="20"/>
      <c r="H25" s="20"/>
      <c r="I25" s="20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B2EAA-E761-43CF-92E1-95BE21B769D7}">
  <sheetPr>
    <tabColor rgb="FFC9D6FF"/>
  </sheetPr>
  <dimension ref="B5:N30"/>
  <sheetViews>
    <sheetView workbookViewId="0">
      <selection activeCell="Q24" sqref="Q24"/>
    </sheetView>
  </sheetViews>
  <sheetFormatPr defaultRowHeight="15" x14ac:dyDescent="0.25"/>
  <cols>
    <col min="1" max="1" width="2.85546875" customWidth="1"/>
    <col min="3" max="3" width="2.85546875" customWidth="1"/>
    <col min="4" max="4" width="17.85546875" customWidth="1"/>
    <col min="5" max="5" width="2.85546875" customWidth="1"/>
    <col min="6" max="6" width="15.5703125" customWidth="1"/>
    <col min="7" max="7" width="10.5703125" customWidth="1"/>
    <col min="8" max="8" width="10.140625" customWidth="1"/>
    <col min="9" max="9" width="10.5703125" customWidth="1"/>
    <col min="10" max="10" width="9.140625" customWidth="1"/>
    <col min="11" max="11" width="11.85546875" customWidth="1"/>
  </cols>
  <sheetData>
    <row r="5" spans="2:14" x14ac:dyDescent="0.25">
      <c r="B5" s="40" t="s">
        <v>70</v>
      </c>
    </row>
    <row r="7" spans="2:14" x14ac:dyDescent="0.25">
      <c r="B7" s="88" t="s">
        <v>42</v>
      </c>
      <c r="C7" s="40"/>
      <c r="D7" s="88" t="s">
        <v>45</v>
      </c>
      <c r="E7" s="40"/>
      <c r="F7" s="89" t="s">
        <v>35</v>
      </c>
      <c r="G7" s="90" t="s">
        <v>36</v>
      </c>
      <c r="H7" s="90" t="s">
        <v>49</v>
      </c>
      <c r="I7" s="90" t="s">
        <v>51</v>
      </c>
      <c r="J7" s="91" t="s">
        <v>112</v>
      </c>
      <c r="K7" s="90" t="s">
        <v>68</v>
      </c>
      <c r="L7" s="93" t="s">
        <v>111</v>
      </c>
    </row>
    <row r="9" spans="2:14" x14ac:dyDescent="0.25">
      <c r="F9" s="7" t="s">
        <v>25</v>
      </c>
      <c r="G9" s="7" t="s">
        <v>25</v>
      </c>
      <c r="H9" s="7" t="s">
        <v>25</v>
      </c>
      <c r="I9" s="7" t="s">
        <v>25</v>
      </c>
      <c r="J9" s="7" t="s">
        <v>25</v>
      </c>
      <c r="K9" s="7" t="s">
        <v>25</v>
      </c>
      <c r="L9" s="7" t="s">
        <v>25</v>
      </c>
    </row>
    <row r="10" spans="2:14" x14ac:dyDescent="0.25">
      <c r="J10" s="17"/>
      <c r="K10" s="17"/>
    </row>
    <row r="11" spans="2:14" x14ac:dyDescent="0.25">
      <c r="B11" s="46">
        <v>44567</v>
      </c>
      <c r="D11" s="13" t="s">
        <v>24</v>
      </c>
      <c r="F11" s="37">
        <f>H11*1.2</f>
        <v>7488</v>
      </c>
      <c r="G11" s="26">
        <f>F11-H11</f>
        <v>1248</v>
      </c>
      <c r="H11" s="26">
        <v>6240</v>
      </c>
      <c r="I11" s="26"/>
      <c r="J11" s="26"/>
      <c r="K11" s="26"/>
      <c r="L11" s="27"/>
    </row>
    <row r="12" spans="2:14" x14ac:dyDescent="0.25">
      <c r="B12" s="47">
        <v>44595</v>
      </c>
      <c r="D12" s="19" t="s">
        <v>51</v>
      </c>
      <c r="F12" s="38">
        <v>400</v>
      </c>
      <c r="G12" s="17"/>
      <c r="H12" s="17"/>
      <c r="I12" s="17">
        <f>F12</f>
        <v>400</v>
      </c>
      <c r="J12" s="17"/>
      <c r="K12" s="17"/>
      <c r="L12" s="9"/>
      <c r="N12" s="17"/>
    </row>
    <row r="13" spans="2:14" x14ac:dyDescent="0.25">
      <c r="B13" s="47">
        <v>44602</v>
      </c>
      <c r="D13" s="19" t="s">
        <v>53</v>
      </c>
      <c r="F13" s="8">
        <f>L13*1.2</f>
        <v>1260</v>
      </c>
      <c r="G13" s="17">
        <f>F13-L13</f>
        <v>210</v>
      </c>
      <c r="H13" s="17"/>
      <c r="I13" s="17"/>
      <c r="J13" s="17"/>
      <c r="K13" s="17"/>
      <c r="L13" s="9">
        <v>1050</v>
      </c>
      <c r="N13" s="17"/>
    </row>
    <row r="14" spans="2:14" x14ac:dyDescent="0.25">
      <c r="B14" s="47">
        <v>44629</v>
      </c>
      <c r="D14" s="19" t="s">
        <v>68</v>
      </c>
      <c r="F14" s="8">
        <f>K14*1.2</f>
        <v>7680</v>
      </c>
      <c r="G14" s="17">
        <f>F14-K14</f>
        <v>1280</v>
      </c>
      <c r="H14" s="17"/>
      <c r="I14" s="17"/>
      <c r="J14" s="17"/>
      <c r="K14" s="17">
        <v>6400</v>
      </c>
      <c r="L14" s="9"/>
      <c r="N14" s="17"/>
    </row>
    <row r="15" spans="2:14" x14ac:dyDescent="0.25">
      <c r="B15" s="47">
        <v>44633</v>
      </c>
      <c r="D15" s="19" t="s">
        <v>23</v>
      </c>
      <c r="F15" s="8">
        <f>H15*1.2</f>
        <v>5736</v>
      </c>
      <c r="G15" s="17">
        <f>F15-H15</f>
        <v>956</v>
      </c>
      <c r="H15" s="17">
        <v>4780</v>
      </c>
      <c r="I15" s="17"/>
      <c r="J15" s="17"/>
      <c r="K15" s="17"/>
      <c r="L15" s="9"/>
    </row>
    <row r="16" spans="2:14" x14ac:dyDescent="0.25">
      <c r="B16" s="47">
        <v>44636</v>
      </c>
      <c r="D16" s="19" t="s">
        <v>24</v>
      </c>
      <c r="F16" s="8">
        <f>H16*1.2</f>
        <v>7776</v>
      </c>
      <c r="G16" s="17">
        <f>F16-H16</f>
        <v>1296</v>
      </c>
      <c r="H16" s="17">
        <v>6480</v>
      </c>
      <c r="I16" s="17"/>
      <c r="J16" s="17"/>
      <c r="K16" s="17"/>
      <c r="L16" s="9"/>
    </row>
    <row r="17" spans="2:12" x14ac:dyDescent="0.25">
      <c r="B17" s="48">
        <v>44646</v>
      </c>
      <c r="D17" s="14" t="s">
        <v>54</v>
      </c>
      <c r="F17" s="39">
        <f>J17*1.2</f>
        <v>17820</v>
      </c>
      <c r="G17" s="18">
        <f>F17-J17</f>
        <v>2970</v>
      </c>
      <c r="H17" s="18"/>
      <c r="I17" s="18"/>
      <c r="J17" s="18">
        <v>14850</v>
      </c>
      <c r="K17" s="18"/>
      <c r="L17" s="32"/>
    </row>
    <row r="19" spans="2:12" x14ac:dyDescent="0.25">
      <c r="F19" s="2">
        <f t="shared" ref="F19:L19" si="0">SUM(F11:F17)</f>
        <v>48160</v>
      </c>
      <c r="G19" s="3">
        <f t="shared" si="0"/>
        <v>7960</v>
      </c>
      <c r="H19" s="3">
        <f t="shared" si="0"/>
        <v>17500</v>
      </c>
      <c r="I19" s="3">
        <f t="shared" si="0"/>
        <v>400</v>
      </c>
      <c r="J19" s="3">
        <f t="shared" si="0"/>
        <v>14850</v>
      </c>
      <c r="K19" s="3">
        <f t="shared" si="0"/>
        <v>6400</v>
      </c>
      <c r="L19" s="4">
        <f t="shared" si="0"/>
        <v>1050</v>
      </c>
    </row>
    <row r="20" spans="2:12" ht="16.5" thickBot="1" x14ac:dyDescent="0.3">
      <c r="B20" s="35"/>
    </row>
    <row r="21" spans="2:12" ht="15.75" thickBot="1" x14ac:dyDescent="0.3">
      <c r="D21" s="15" t="s">
        <v>31</v>
      </c>
      <c r="F21" s="49" t="s">
        <v>49</v>
      </c>
      <c r="G21" s="71">
        <f>SUM(H11:H17)</f>
        <v>17500</v>
      </c>
    </row>
    <row r="22" spans="2:12" ht="15.75" thickBot="1" x14ac:dyDescent="0.3">
      <c r="F22" s="51" t="s">
        <v>40</v>
      </c>
      <c r="G22" s="71">
        <f>SUM(G11:G17)</f>
        <v>7960</v>
      </c>
    </row>
    <row r="23" spans="2:12" ht="15.75" thickBot="1" x14ac:dyDescent="0.3">
      <c r="F23" s="51" t="s">
        <v>113</v>
      </c>
      <c r="G23" s="72">
        <f>SUM(J11:J17)</f>
        <v>14850</v>
      </c>
    </row>
    <row r="24" spans="2:12" ht="15.75" thickBot="1" x14ac:dyDescent="0.3">
      <c r="F24" s="51" t="s">
        <v>86</v>
      </c>
      <c r="G24" s="11">
        <f>SUM(I11:I17)</f>
        <v>400</v>
      </c>
    </row>
    <row r="25" spans="2:12" ht="15.75" thickBot="1" x14ac:dyDescent="0.3">
      <c r="F25" s="50" t="s">
        <v>68</v>
      </c>
      <c r="G25" s="11">
        <f>SUM(K11:K17)</f>
        <v>6400</v>
      </c>
    </row>
    <row r="26" spans="2:12" ht="15.75" thickBot="1" x14ac:dyDescent="0.3"/>
    <row r="27" spans="2:12" ht="15.75" thickBot="1" x14ac:dyDescent="0.3">
      <c r="D27" s="15" t="s">
        <v>32</v>
      </c>
      <c r="F27" s="23" t="s">
        <v>27</v>
      </c>
      <c r="G27" s="23">
        <f>SUM(F11+F15+F16)</f>
        <v>21000</v>
      </c>
    </row>
    <row r="28" spans="2:12" ht="15.75" thickBot="1" x14ac:dyDescent="0.3"/>
    <row r="29" spans="2:12" ht="15.75" thickBot="1" x14ac:dyDescent="0.3">
      <c r="D29" s="15" t="s">
        <v>125</v>
      </c>
      <c r="F29" s="23">
        <f>F14+F17</f>
        <v>25500</v>
      </c>
      <c r="G29" s="17"/>
    </row>
    <row r="30" spans="2:12" x14ac:dyDescent="0.25">
      <c r="F30" s="17"/>
      <c r="G30" s="17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CCE3C-7846-4E9D-80D0-1241E744DBBB}">
  <sheetPr>
    <tabColor rgb="FFCDFFE1"/>
  </sheetPr>
  <dimension ref="B5:O31"/>
  <sheetViews>
    <sheetView zoomScaleNormal="100" workbookViewId="0">
      <selection activeCell="I38" sqref="I38"/>
    </sheetView>
  </sheetViews>
  <sheetFormatPr defaultRowHeight="15" x14ac:dyDescent="0.25"/>
  <cols>
    <col min="1" max="1" width="2.85546875" customWidth="1"/>
    <col min="2" max="2" width="10.7109375" bestFit="1" customWidth="1"/>
    <col min="3" max="3" width="2.7109375" customWidth="1"/>
    <col min="4" max="4" width="17.85546875" customWidth="1"/>
    <col min="5" max="5" width="2.85546875" customWidth="1"/>
    <col min="6" max="6" width="13.7109375" customWidth="1"/>
    <col min="7" max="7" width="10.7109375" customWidth="1"/>
    <col min="8" max="9" width="13.85546875" customWidth="1"/>
    <col min="10" max="10" width="16.5703125" customWidth="1"/>
    <col min="11" max="11" width="2.85546875" customWidth="1"/>
    <col min="12" max="12" width="17.140625" customWidth="1"/>
  </cols>
  <sheetData>
    <row r="5" spans="2:14" x14ac:dyDescent="0.25">
      <c r="B5" s="36" t="s">
        <v>73</v>
      </c>
    </row>
    <row r="7" spans="2:14" x14ac:dyDescent="0.25">
      <c r="B7" s="88" t="s">
        <v>42</v>
      </c>
      <c r="C7" s="40"/>
      <c r="D7" s="88" t="s">
        <v>45</v>
      </c>
      <c r="E7" s="40"/>
      <c r="F7" s="89" t="s">
        <v>35</v>
      </c>
      <c r="G7" s="90" t="s">
        <v>36</v>
      </c>
      <c r="H7" s="90" t="s">
        <v>37</v>
      </c>
      <c r="I7" s="90" t="s">
        <v>47</v>
      </c>
      <c r="J7" s="92" t="s">
        <v>124</v>
      </c>
      <c r="K7" s="40"/>
      <c r="L7" s="88" t="s">
        <v>39</v>
      </c>
    </row>
    <row r="9" spans="2:14" x14ac:dyDescent="0.25">
      <c r="F9" s="73" t="s">
        <v>25</v>
      </c>
      <c r="G9" s="73" t="s">
        <v>25</v>
      </c>
      <c r="H9" s="73" t="s">
        <v>25</v>
      </c>
      <c r="I9" s="73" t="s">
        <v>25</v>
      </c>
      <c r="J9" s="73" t="s">
        <v>25</v>
      </c>
      <c r="K9" s="17"/>
      <c r="L9" s="73" t="s">
        <v>25</v>
      </c>
    </row>
    <row r="10" spans="2:14" x14ac:dyDescent="0.25">
      <c r="D10" s="17"/>
      <c r="F10" s="17"/>
      <c r="G10" s="17"/>
      <c r="H10" s="17"/>
      <c r="I10" s="17"/>
      <c r="J10" s="17"/>
    </row>
    <row r="11" spans="2:14" x14ac:dyDescent="0.25">
      <c r="B11" s="46">
        <v>44567</v>
      </c>
      <c r="D11" s="13" t="s">
        <v>46</v>
      </c>
      <c r="F11" s="37">
        <v>4812</v>
      </c>
      <c r="G11" s="26">
        <f>F11-I11</f>
        <v>802</v>
      </c>
      <c r="H11" s="26"/>
      <c r="I11" s="26">
        <f>F11/1.2</f>
        <v>4010</v>
      </c>
      <c r="J11" s="27"/>
      <c r="L11" s="13"/>
      <c r="N11" s="75"/>
    </row>
    <row r="12" spans="2:14" x14ac:dyDescent="0.25">
      <c r="B12" s="47">
        <v>44570</v>
      </c>
      <c r="D12" s="19" t="s">
        <v>19</v>
      </c>
      <c r="F12" s="8">
        <v>2900</v>
      </c>
      <c r="G12" s="17"/>
      <c r="H12" s="17">
        <f>F12</f>
        <v>2900</v>
      </c>
      <c r="I12" s="17"/>
      <c r="J12" s="9"/>
      <c r="L12" s="63">
        <f>'Opening Balances'!B23-F12</f>
        <v>218</v>
      </c>
    </row>
    <row r="13" spans="2:14" x14ac:dyDescent="0.25">
      <c r="B13" s="47">
        <v>44571</v>
      </c>
      <c r="D13" s="19" t="s">
        <v>21</v>
      </c>
      <c r="F13" s="8">
        <v>2400</v>
      </c>
      <c r="G13" s="17"/>
      <c r="H13" s="17">
        <f>F13</f>
        <v>2400</v>
      </c>
      <c r="I13" s="17"/>
      <c r="J13" s="9"/>
      <c r="L13" s="19"/>
      <c r="N13" s="1"/>
    </row>
    <row r="14" spans="2:14" x14ac:dyDescent="0.25">
      <c r="B14" s="47">
        <v>44620</v>
      </c>
      <c r="D14" s="19" t="s">
        <v>124</v>
      </c>
      <c r="F14" s="38">
        <v>12000</v>
      </c>
      <c r="G14" s="17"/>
      <c r="H14" s="17"/>
      <c r="I14" s="17"/>
      <c r="J14" s="9">
        <f>F14</f>
        <v>12000</v>
      </c>
      <c r="L14" s="19"/>
    </row>
    <row r="15" spans="2:14" x14ac:dyDescent="0.25">
      <c r="B15" s="47">
        <v>44622</v>
      </c>
      <c r="D15" s="19" t="s">
        <v>46</v>
      </c>
      <c r="F15" s="38">
        <v>5346</v>
      </c>
      <c r="G15" s="17">
        <f>F15-I15</f>
        <v>891</v>
      </c>
      <c r="H15" s="17"/>
      <c r="I15" s="17">
        <f>F15/1.2</f>
        <v>4455</v>
      </c>
      <c r="J15" s="9"/>
      <c r="L15" s="19"/>
    </row>
    <row r="16" spans="2:14" x14ac:dyDescent="0.25">
      <c r="B16" s="47">
        <v>44622</v>
      </c>
      <c r="D16" s="19" t="s">
        <v>20</v>
      </c>
      <c r="F16" s="8">
        <v>5000</v>
      </c>
      <c r="G16" s="17"/>
      <c r="H16" s="17">
        <f>F16</f>
        <v>5000</v>
      </c>
      <c r="I16" s="17"/>
      <c r="J16" s="9"/>
      <c r="L16" s="19"/>
    </row>
    <row r="17" spans="2:15" x14ac:dyDescent="0.25">
      <c r="B17" s="48">
        <v>44629</v>
      </c>
      <c r="D17" s="14" t="s">
        <v>46</v>
      </c>
      <c r="F17" s="39">
        <v>1782</v>
      </c>
      <c r="G17" s="18">
        <f>F17-I17</f>
        <v>297</v>
      </c>
      <c r="H17" s="18"/>
      <c r="I17" s="18">
        <f>F17/1.2</f>
        <v>1485</v>
      </c>
      <c r="J17" s="32"/>
      <c r="L17" s="14"/>
    </row>
    <row r="18" spans="2:15" x14ac:dyDescent="0.25">
      <c r="E18" s="17"/>
      <c r="F18" s="17"/>
      <c r="G18" s="17"/>
      <c r="H18" s="17"/>
      <c r="I18" s="17"/>
      <c r="J18" s="17"/>
    </row>
    <row r="19" spans="2:15" x14ac:dyDescent="0.25">
      <c r="F19" s="99">
        <f>SUM(F11:F17)</f>
        <v>34240</v>
      </c>
      <c r="G19" s="68">
        <f>SUM(G11:G17)</f>
        <v>1990</v>
      </c>
      <c r="H19" s="68">
        <f>SUM(H11:H17)</f>
        <v>10300</v>
      </c>
      <c r="I19" s="68">
        <f>SUM(I11:I17)</f>
        <v>9950</v>
      </c>
      <c r="J19" s="126">
        <f>SUM(J11:J17)</f>
        <v>12000</v>
      </c>
      <c r="L19" s="6">
        <f>SUM(L11:L17)</f>
        <v>218</v>
      </c>
    </row>
    <row r="21" spans="2:15" ht="15.75" thickBot="1" x14ac:dyDescent="0.3">
      <c r="G21" s="17"/>
      <c r="H21" s="20"/>
    </row>
    <row r="22" spans="2:15" ht="15.75" thickBot="1" x14ac:dyDescent="0.3">
      <c r="F22" s="15" t="s">
        <v>31</v>
      </c>
      <c r="G22" s="23" t="s">
        <v>48</v>
      </c>
      <c r="H22" s="11">
        <f>F19</f>
        <v>34240</v>
      </c>
      <c r="J22" s="15" t="s">
        <v>31</v>
      </c>
      <c r="L22" s="11">
        <f>L19</f>
        <v>218</v>
      </c>
    </row>
    <row r="23" spans="2:15" ht="15.75" thickBot="1" x14ac:dyDescent="0.3">
      <c r="H23" s="20"/>
    </row>
    <row r="24" spans="2:15" ht="15.75" thickBot="1" x14ac:dyDescent="0.3">
      <c r="F24" s="15" t="s">
        <v>32</v>
      </c>
      <c r="G24" s="49" t="s">
        <v>40</v>
      </c>
      <c r="H24" s="21">
        <f>G19</f>
        <v>1990</v>
      </c>
      <c r="J24" s="15" t="s">
        <v>32</v>
      </c>
      <c r="L24" s="11">
        <f>SUM(L11:L17)</f>
        <v>218</v>
      </c>
    </row>
    <row r="25" spans="2:15" ht="15.75" thickBot="1" x14ac:dyDescent="0.3">
      <c r="G25" s="51" t="s">
        <v>26</v>
      </c>
      <c r="H25" s="11">
        <f>H19</f>
        <v>10300</v>
      </c>
    </row>
    <row r="26" spans="2:15" ht="15.75" thickBot="1" x14ac:dyDescent="0.3">
      <c r="G26" s="50" t="s">
        <v>38</v>
      </c>
      <c r="H26" s="22">
        <f>I19</f>
        <v>9950</v>
      </c>
      <c r="O26" s="17"/>
    </row>
    <row r="27" spans="2:15" x14ac:dyDescent="0.25">
      <c r="H27" s="20"/>
    </row>
    <row r="29" spans="2:15" x14ac:dyDescent="0.25">
      <c r="F29" s="17"/>
    </row>
    <row r="31" spans="2:15" x14ac:dyDescent="0.25">
      <c r="J31" s="17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7EB7C-267A-49F2-AB53-5E467495A756}">
  <sheetPr>
    <tabColor rgb="FFFFB9B9"/>
  </sheetPr>
  <dimension ref="B5:T35"/>
  <sheetViews>
    <sheetView workbookViewId="0">
      <selection activeCell="Y19" sqref="Y19"/>
    </sheetView>
  </sheetViews>
  <sheetFormatPr defaultRowHeight="15" x14ac:dyDescent="0.25"/>
  <cols>
    <col min="1" max="1" width="2.85546875" customWidth="1"/>
    <col min="3" max="3" width="2.85546875" customWidth="1"/>
    <col min="4" max="4" width="17.85546875" customWidth="1"/>
    <col min="5" max="5" width="2.85546875" customWidth="1"/>
    <col min="7" max="7" width="10.5703125" customWidth="1"/>
    <col min="9" max="9" width="11.42578125" customWidth="1"/>
    <col min="10" max="10" width="7.42578125" customWidth="1"/>
    <col min="11" max="11" width="12.140625" customWidth="1"/>
    <col min="12" max="13" width="10.5703125" customWidth="1"/>
    <col min="15" max="15" width="2.85546875" customWidth="1"/>
    <col min="16" max="16" width="18.28515625" customWidth="1"/>
  </cols>
  <sheetData>
    <row r="5" spans="2:20" x14ac:dyDescent="0.25">
      <c r="B5" s="36" t="s">
        <v>72</v>
      </c>
    </row>
    <row r="6" spans="2:20" x14ac:dyDescent="0.25">
      <c r="P6" s="17"/>
    </row>
    <row r="7" spans="2:20" x14ac:dyDescent="0.25">
      <c r="B7" s="88" t="s">
        <v>42</v>
      </c>
      <c r="C7" s="40"/>
      <c r="D7" s="88" t="s">
        <v>45</v>
      </c>
      <c r="E7" s="40"/>
      <c r="F7" s="89" t="s">
        <v>63</v>
      </c>
      <c r="G7" s="90" t="s">
        <v>36</v>
      </c>
      <c r="H7" s="90" t="s">
        <v>64</v>
      </c>
      <c r="I7" s="90" t="s">
        <v>62</v>
      </c>
      <c r="J7" s="90" t="s">
        <v>52</v>
      </c>
      <c r="K7" s="90" t="s">
        <v>50</v>
      </c>
      <c r="L7" s="90" t="s">
        <v>86</v>
      </c>
      <c r="M7" s="90" t="s">
        <v>65</v>
      </c>
      <c r="N7" s="92" t="s">
        <v>111</v>
      </c>
      <c r="O7" s="94"/>
      <c r="P7" s="88" t="s">
        <v>75</v>
      </c>
      <c r="Q7" s="40"/>
      <c r="R7" s="40"/>
    </row>
    <row r="8" spans="2:20" x14ac:dyDescent="0.25">
      <c r="P8" s="17"/>
    </row>
    <row r="9" spans="2:20" x14ac:dyDescent="0.25">
      <c r="F9" s="7" t="s">
        <v>25</v>
      </c>
      <c r="G9" s="7" t="s">
        <v>25</v>
      </c>
      <c r="H9" s="7" t="s">
        <v>25</v>
      </c>
      <c r="I9" s="7" t="s">
        <v>25</v>
      </c>
      <c r="J9" s="7" t="s">
        <v>25</v>
      </c>
      <c r="K9" s="7" t="s">
        <v>25</v>
      </c>
      <c r="L9" s="7" t="s">
        <v>25</v>
      </c>
      <c r="M9" s="7" t="s">
        <v>25</v>
      </c>
      <c r="N9" s="7" t="s">
        <v>25</v>
      </c>
      <c r="O9" s="7"/>
      <c r="P9" s="7" t="s">
        <v>25</v>
      </c>
      <c r="Q9" s="7"/>
      <c r="R9" s="7"/>
    </row>
    <row r="10" spans="2:20" x14ac:dyDescent="0.25">
      <c r="E10" s="17"/>
      <c r="K10" s="17"/>
      <c r="L10" s="17"/>
      <c r="N10" s="17"/>
      <c r="O10" s="17"/>
      <c r="P10" s="17"/>
    </row>
    <row r="11" spans="2:20" x14ac:dyDescent="0.25">
      <c r="B11" s="41">
        <v>44574</v>
      </c>
      <c r="D11" s="37" t="s">
        <v>22</v>
      </c>
      <c r="E11" s="19"/>
      <c r="F11" s="26">
        <v>700</v>
      </c>
      <c r="G11" s="26"/>
      <c r="H11" s="26">
        <v>700</v>
      </c>
      <c r="I11" s="26"/>
      <c r="J11" s="26"/>
      <c r="K11" s="26"/>
      <c r="L11" s="26"/>
      <c r="M11" s="26"/>
      <c r="N11" s="27"/>
      <c r="O11" s="17"/>
      <c r="P11" s="13"/>
      <c r="Q11" s="17"/>
    </row>
    <row r="12" spans="2:20" x14ac:dyDescent="0.25">
      <c r="B12" s="42">
        <v>44574</v>
      </c>
      <c r="D12" s="8" t="s">
        <v>65</v>
      </c>
      <c r="E12" s="19"/>
      <c r="F12" s="17">
        <v>2200</v>
      </c>
      <c r="G12" s="17"/>
      <c r="H12" s="17"/>
      <c r="I12" s="17"/>
      <c r="J12" s="17"/>
      <c r="K12" s="17"/>
      <c r="L12" s="17"/>
      <c r="M12" s="17">
        <v>2200</v>
      </c>
      <c r="N12" s="9"/>
      <c r="O12" s="17"/>
      <c r="P12" s="19"/>
      <c r="Q12" s="17"/>
    </row>
    <row r="13" spans="2:20" x14ac:dyDescent="0.25">
      <c r="B13" s="42">
        <v>44592</v>
      </c>
      <c r="D13" s="8" t="s">
        <v>66</v>
      </c>
      <c r="E13" s="19"/>
      <c r="F13" s="17">
        <v>2005</v>
      </c>
      <c r="G13" s="17">
        <f>F13</f>
        <v>2005</v>
      </c>
      <c r="H13" s="17"/>
      <c r="I13" s="17"/>
      <c r="J13" s="17"/>
      <c r="K13" s="17"/>
      <c r="L13" s="17"/>
      <c r="M13" s="17"/>
      <c r="N13" s="9"/>
      <c r="O13" s="17"/>
      <c r="P13" s="19"/>
      <c r="Q13" s="17"/>
    </row>
    <row r="14" spans="2:20" x14ac:dyDescent="0.25">
      <c r="B14" s="42">
        <v>44595</v>
      </c>
      <c r="D14" s="38" t="s">
        <v>86</v>
      </c>
      <c r="E14" s="63"/>
      <c r="F14" s="54">
        <f>L14*1.05</f>
        <v>420</v>
      </c>
      <c r="G14" s="17">
        <f>F14-L14</f>
        <v>20</v>
      </c>
      <c r="H14" s="17"/>
      <c r="I14" s="17"/>
      <c r="J14" s="17"/>
      <c r="K14" s="17"/>
      <c r="L14" s="61">
        <v>400</v>
      </c>
      <c r="M14" s="17"/>
      <c r="N14" s="9"/>
      <c r="O14" s="17"/>
      <c r="P14" s="19"/>
      <c r="Q14" s="17"/>
      <c r="T14" s="17"/>
    </row>
    <row r="15" spans="2:20" x14ac:dyDescent="0.25">
      <c r="B15" s="42">
        <v>44602</v>
      </c>
      <c r="D15" s="38" t="s">
        <v>103</v>
      </c>
      <c r="E15" s="19"/>
      <c r="F15" s="17">
        <f>N15*1.2</f>
        <v>1260</v>
      </c>
      <c r="G15" s="17">
        <f>F15-N15</f>
        <v>210</v>
      </c>
      <c r="H15" s="17"/>
      <c r="I15" s="17"/>
      <c r="J15" s="17"/>
      <c r="K15" s="17"/>
      <c r="L15" s="17"/>
      <c r="M15" s="17"/>
      <c r="N15" s="9">
        <v>1050</v>
      </c>
      <c r="O15" s="17"/>
      <c r="P15" s="19"/>
      <c r="Q15" s="17"/>
    </row>
    <row r="16" spans="2:20" x14ac:dyDescent="0.25">
      <c r="B16" s="42">
        <v>44602</v>
      </c>
      <c r="D16" s="8" t="s">
        <v>67</v>
      </c>
      <c r="E16" s="19"/>
      <c r="F16" s="54">
        <f>J16*1.05</f>
        <v>315</v>
      </c>
      <c r="G16" s="17">
        <f>F16-J16</f>
        <v>15</v>
      </c>
      <c r="H16" s="17"/>
      <c r="I16" s="17"/>
      <c r="J16" s="17">
        <v>300</v>
      </c>
      <c r="K16" s="17"/>
      <c r="L16" s="17"/>
      <c r="M16" s="17"/>
      <c r="N16" s="9"/>
      <c r="O16" s="17"/>
      <c r="P16" s="19"/>
      <c r="Q16" s="17"/>
    </row>
    <row r="17" spans="2:17" x14ac:dyDescent="0.25">
      <c r="B17" s="42">
        <v>44602</v>
      </c>
      <c r="D17" s="8" t="s">
        <v>50</v>
      </c>
      <c r="E17" s="19"/>
      <c r="F17" s="54">
        <v>528</v>
      </c>
      <c r="G17" s="17">
        <f>F17-K17</f>
        <v>88</v>
      </c>
      <c r="H17" s="17"/>
      <c r="I17" s="17"/>
      <c r="J17" s="17"/>
      <c r="K17" s="17">
        <f>F17/1.2</f>
        <v>440</v>
      </c>
      <c r="L17" s="17"/>
      <c r="M17" s="17"/>
      <c r="N17" s="9"/>
      <c r="O17" s="17"/>
      <c r="P17" s="19"/>
      <c r="Q17" s="17"/>
    </row>
    <row r="18" spans="2:17" x14ac:dyDescent="0.25">
      <c r="B18" s="42">
        <v>44620</v>
      </c>
      <c r="D18" s="8" t="s">
        <v>23</v>
      </c>
      <c r="E18" s="19"/>
      <c r="F18" s="54">
        <v>250</v>
      </c>
      <c r="G18" s="17"/>
      <c r="H18" s="17">
        <v>250</v>
      </c>
      <c r="I18" s="17"/>
      <c r="J18" s="17"/>
      <c r="K18" s="17"/>
      <c r="L18" s="17"/>
      <c r="M18" s="17"/>
      <c r="N18" s="9"/>
      <c r="O18" s="17"/>
      <c r="P18" s="19">
        <f>'Opening Balances'!C28-H18</f>
        <v>32</v>
      </c>
      <c r="Q18" s="17"/>
    </row>
    <row r="19" spans="2:17" x14ac:dyDescent="0.25">
      <c r="B19" s="42">
        <v>44629</v>
      </c>
      <c r="D19" s="8" t="s">
        <v>24</v>
      </c>
      <c r="E19" s="19"/>
      <c r="F19" s="17">
        <v>1500</v>
      </c>
      <c r="G19" s="17"/>
      <c r="H19" s="17">
        <v>1500</v>
      </c>
      <c r="I19" s="17"/>
      <c r="J19" s="17"/>
      <c r="K19" s="17"/>
      <c r="L19" s="17"/>
      <c r="M19" s="17"/>
      <c r="N19" s="9"/>
      <c r="O19" s="17"/>
      <c r="P19" s="19">
        <f>'Opening Balances'!C29-F19</f>
        <v>297</v>
      </c>
      <c r="Q19" s="17"/>
    </row>
    <row r="20" spans="2:17" x14ac:dyDescent="0.25">
      <c r="B20" s="43">
        <v>44647</v>
      </c>
      <c r="D20" s="39" t="s">
        <v>69</v>
      </c>
      <c r="E20" s="19"/>
      <c r="F20" s="18">
        <v>308</v>
      </c>
      <c r="G20" s="18"/>
      <c r="H20" s="18"/>
      <c r="I20" s="18">
        <v>308</v>
      </c>
      <c r="J20" s="18"/>
      <c r="K20" s="18"/>
      <c r="L20" s="18"/>
      <c r="M20" s="18"/>
      <c r="N20" s="32"/>
      <c r="O20" s="17"/>
      <c r="P20" s="14"/>
      <c r="Q20" s="17"/>
    </row>
    <row r="21" spans="2:17" x14ac:dyDescent="0.25">
      <c r="K21" s="17"/>
      <c r="L21" s="17"/>
      <c r="M21" s="17"/>
      <c r="N21" s="17"/>
      <c r="O21" s="17"/>
      <c r="P21" s="17"/>
      <c r="Q21" s="17"/>
    </row>
    <row r="22" spans="2:17" x14ac:dyDescent="0.25">
      <c r="K22" s="17"/>
      <c r="L22" s="17"/>
      <c r="M22" s="17"/>
      <c r="N22" s="17"/>
      <c r="O22" s="17"/>
      <c r="P22" s="17"/>
      <c r="Q22" s="17"/>
    </row>
    <row r="23" spans="2:17" x14ac:dyDescent="0.25">
      <c r="K23" s="17"/>
      <c r="L23" s="17"/>
      <c r="M23" s="17"/>
      <c r="N23" s="17"/>
      <c r="O23" s="17"/>
      <c r="P23" s="17"/>
      <c r="Q23" s="17"/>
    </row>
    <row r="24" spans="2:17" x14ac:dyDescent="0.25">
      <c r="F24" s="99">
        <f t="shared" ref="F24:N24" si="0">SUM(F11:F20)</f>
        <v>9486</v>
      </c>
      <c r="G24" s="68">
        <f t="shared" si="0"/>
        <v>2338</v>
      </c>
      <c r="H24" s="68">
        <f t="shared" si="0"/>
        <v>2450</v>
      </c>
      <c r="I24" s="3">
        <f t="shared" si="0"/>
        <v>308</v>
      </c>
      <c r="J24" s="3">
        <f t="shared" si="0"/>
        <v>300</v>
      </c>
      <c r="K24" s="3">
        <f t="shared" si="0"/>
        <v>440</v>
      </c>
      <c r="L24" s="3">
        <f t="shared" si="0"/>
        <v>400</v>
      </c>
      <c r="M24" s="3">
        <f t="shared" si="0"/>
        <v>2200</v>
      </c>
      <c r="N24" s="4">
        <f t="shared" si="0"/>
        <v>1050</v>
      </c>
      <c r="P24" s="6">
        <f>297+32</f>
        <v>329</v>
      </c>
    </row>
    <row r="25" spans="2:17" ht="15.75" thickBot="1" x14ac:dyDescent="0.3"/>
    <row r="26" spans="2:17" ht="15.75" thickBot="1" x14ac:dyDescent="0.3">
      <c r="F26" s="16" t="s">
        <v>31</v>
      </c>
      <c r="G26" s="49" t="s">
        <v>92</v>
      </c>
      <c r="H26" s="23">
        <f>G24</f>
        <v>2338</v>
      </c>
      <c r="K26" s="15" t="s">
        <v>94</v>
      </c>
      <c r="L26" s="23">
        <f>SUM(P11:P20)</f>
        <v>329</v>
      </c>
    </row>
    <row r="27" spans="2:17" ht="15.75" thickBot="1" x14ac:dyDescent="0.3">
      <c r="G27" s="51" t="s">
        <v>27</v>
      </c>
      <c r="H27" s="11">
        <f>H24</f>
        <v>2450</v>
      </c>
      <c r="I27" s="20"/>
    </row>
    <row r="28" spans="2:17" ht="15.75" thickBot="1" x14ac:dyDescent="0.3">
      <c r="G28" s="51" t="s">
        <v>93</v>
      </c>
      <c r="H28" s="11">
        <f>I24</f>
        <v>308</v>
      </c>
      <c r="I28" s="20"/>
      <c r="K28" s="15" t="s">
        <v>32</v>
      </c>
      <c r="L28" s="23">
        <f>SUM(P11:P20)</f>
        <v>329</v>
      </c>
    </row>
    <row r="29" spans="2:17" ht="15.75" thickBot="1" x14ac:dyDescent="0.3">
      <c r="G29" s="51" t="s">
        <v>52</v>
      </c>
      <c r="H29" s="11">
        <f>J16</f>
        <v>300</v>
      </c>
      <c r="I29" s="20"/>
    </row>
    <row r="30" spans="2:17" ht="15.75" thickBot="1" x14ac:dyDescent="0.3">
      <c r="G30" s="51" t="s">
        <v>50</v>
      </c>
      <c r="H30" s="11">
        <f>K17</f>
        <v>440</v>
      </c>
      <c r="I30" s="20"/>
    </row>
    <row r="31" spans="2:17" ht="15.75" thickBot="1" x14ac:dyDescent="0.3">
      <c r="G31" s="51" t="s">
        <v>86</v>
      </c>
      <c r="H31" s="11">
        <f>SUM(L11:L20)</f>
        <v>400</v>
      </c>
      <c r="I31" s="20"/>
    </row>
    <row r="32" spans="2:17" ht="15.75" thickBot="1" x14ac:dyDescent="0.3">
      <c r="G32" s="51" t="s">
        <v>65</v>
      </c>
      <c r="H32" s="11">
        <f>SUM(M11:M20)</f>
        <v>2200</v>
      </c>
      <c r="I32" s="20"/>
      <c r="M32" s="17"/>
    </row>
    <row r="33" spans="6:9" ht="15.75" thickBot="1" x14ac:dyDescent="0.3">
      <c r="G33" s="50" t="s">
        <v>111</v>
      </c>
      <c r="H33" s="11">
        <f>SUM(N11:N20)</f>
        <v>1050</v>
      </c>
      <c r="I33" s="20"/>
    </row>
    <row r="34" spans="6:9" ht="15.75" thickBot="1" x14ac:dyDescent="0.3">
      <c r="H34" s="20"/>
      <c r="I34" s="20"/>
    </row>
    <row r="35" spans="6:9" ht="15.75" thickBot="1" x14ac:dyDescent="0.3">
      <c r="F35" s="15" t="s">
        <v>32</v>
      </c>
      <c r="G35" s="23" t="s">
        <v>48</v>
      </c>
      <c r="H35" s="23">
        <f>F24</f>
        <v>9486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6F82B-6E45-4803-80F3-D2D7046FE2E8}">
  <sheetPr>
    <tabColor rgb="FFFFEA9B"/>
  </sheetPr>
  <dimension ref="B5:I26"/>
  <sheetViews>
    <sheetView workbookViewId="0">
      <selection activeCell="N31" sqref="N31"/>
    </sheetView>
  </sheetViews>
  <sheetFormatPr defaultRowHeight="15" x14ac:dyDescent="0.25"/>
  <cols>
    <col min="1" max="1" width="2.85546875" customWidth="1"/>
    <col min="3" max="3" width="26.140625" customWidth="1"/>
    <col min="4" max="4" width="2.85546875" customWidth="1"/>
    <col min="6" max="6" width="12.7109375" customWidth="1"/>
    <col min="7" max="7" width="13.7109375" customWidth="1"/>
    <col min="8" max="8" width="13.5703125" customWidth="1"/>
  </cols>
  <sheetData>
    <row r="5" spans="2:9" x14ac:dyDescent="0.25">
      <c r="B5" s="36" t="s">
        <v>74</v>
      </c>
    </row>
    <row r="8" spans="2:9" x14ac:dyDescent="0.25">
      <c r="B8" s="89" t="s">
        <v>55</v>
      </c>
      <c r="C8" s="92" t="s">
        <v>45</v>
      </c>
      <c r="D8" s="40"/>
      <c r="E8" s="89" t="s">
        <v>42</v>
      </c>
      <c r="F8" s="90" t="s">
        <v>35</v>
      </c>
      <c r="G8" s="90" t="s">
        <v>56</v>
      </c>
      <c r="H8" s="90" t="s">
        <v>57</v>
      </c>
      <c r="I8" s="92" t="s">
        <v>58</v>
      </c>
    </row>
    <row r="10" spans="2:9" x14ac:dyDescent="0.25">
      <c r="B10" s="13">
        <v>675</v>
      </c>
      <c r="C10" s="13" t="s">
        <v>61</v>
      </c>
      <c r="E10" s="24">
        <v>44567</v>
      </c>
      <c r="F10" s="25"/>
      <c r="G10" s="26"/>
      <c r="H10" s="26"/>
      <c r="I10" s="27"/>
    </row>
    <row r="11" spans="2:9" x14ac:dyDescent="0.25">
      <c r="B11" s="19"/>
      <c r="C11" s="19" t="s">
        <v>58</v>
      </c>
      <c r="E11" s="28">
        <v>44569</v>
      </c>
      <c r="F11" s="29">
        <v>70</v>
      </c>
      <c r="G11" s="17"/>
      <c r="H11" s="17"/>
      <c r="I11" s="9">
        <v>70</v>
      </c>
    </row>
    <row r="12" spans="2:9" x14ac:dyDescent="0.25">
      <c r="B12" s="19"/>
      <c r="C12" s="19" t="s">
        <v>59</v>
      </c>
      <c r="E12" s="28">
        <v>44592</v>
      </c>
      <c r="F12" s="29">
        <v>168</v>
      </c>
      <c r="G12" s="17">
        <f>F12-H12</f>
        <v>28</v>
      </c>
      <c r="H12" s="17">
        <f>F12/1.2</f>
        <v>140</v>
      </c>
      <c r="I12" s="9"/>
    </row>
    <row r="13" spans="2:9" x14ac:dyDescent="0.25">
      <c r="B13" s="14"/>
      <c r="C13" s="14" t="s">
        <v>58</v>
      </c>
      <c r="E13" s="30">
        <v>44595</v>
      </c>
      <c r="F13" s="31">
        <v>70</v>
      </c>
      <c r="G13" s="18"/>
      <c r="H13" s="18"/>
      <c r="I13" s="32">
        <v>70</v>
      </c>
    </row>
    <row r="15" spans="2:9" x14ac:dyDescent="0.25">
      <c r="B15" s="2"/>
      <c r="C15" s="4" t="s">
        <v>60</v>
      </c>
      <c r="E15" s="34">
        <v>44647</v>
      </c>
      <c r="F15" s="69">
        <f>B10-SUM(F10:F13)</f>
        <v>367</v>
      </c>
    </row>
    <row r="17" spans="2:9" x14ac:dyDescent="0.25">
      <c r="B17">
        <v>675</v>
      </c>
      <c r="F17" s="33">
        <f>SUM(F10:F15)</f>
        <v>675</v>
      </c>
      <c r="G17" s="3">
        <v>28</v>
      </c>
      <c r="H17" s="3">
        <v>140</v>
      </c>
      <c r="I17" s="4">
        <v>140</v>
      </c>
    </row>
    <row r="19" spans="2:9" x14ac:dyDescent="0.25">
      <c r="B19">
        <v>367</v>
      </c>
      <c r="C19" t="s">
        <v>130</v>
      </c>
      <c r="E19" s="10"/>
    </row>
    <row r="20" spans="2:9" x14ac:dyDescent="0.25">
      <c r="B20">
        <v>308</v>
      </c>
      <c r="C20" t="s">
        <v>48</v>
      </c>
      <c r="E20" s="10"/>
    </row>
    <row r="21" spans="2:9" ht="15.75" thickBot="1" x14ac:dyDescent="0.3"/>
    <row r="22" spans="2:9" ht="15.75" thickBot="1" x14ac:dyDescent="0.3">
      <c r="F22" s="15" t="s">
        <v>31</v>
      </c>
      <c r="G22" s="49" t="s">
        <v>57</v>
      </c>
      <c r="H22" s="49">
        <v>140</v>
      </c>
    </row>
    <row r="23" spans="2:9" ht="15.75" thickBot="1" x14ac:dyDescent="0.3">
      <c r="G23" s="51" t="s">
        <v>40</v>
      </c>
      <c r="H23" s="23">
        <v>28</v>
      </c>
    </row>
    <row r="24" spans="2:9" ht="15.75" thickBot="1" x14ac:dyDescent="0.3">
      <c r="G24" s="50" t="s">
        <v>58</v>
      </c>
      <c r="H24" s="50">
        <v>140</v>
      </c>
    </row>
    <row r="25" spans="2:9" ht="15.75" thickBot="1" x14ac:dyDescent="0.3"/>
    <row r="26" spans="2:9" ht="15.75" thickBot="1" x14ac:dyDescent="0.3">
      <c r="F26" s="15" t="s">
        <v>32</v>
      </c>
      <c r="G26" s="23" t="s">
        <v>62</v>
      </c>
      <c r="H26" s="23">
        <v>308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A9A03-94AC-4D26-9D5A-C9AE9754F75F}">
  <dimension ref="B2:I34"/>
  <sheetViews>
    <sheetView workbookViewId="0">
      <selection activeCell="P10" sqref="P10"/>
    </sheetView>
  </sheetViews>
  <sheetFormatPr defaultRowHeight="15" x14ac:dyDescent="0.25"/>
  <cols>
    <col min="2" max="2" width="11.5703125" customWidth="1"/>
  </cols>
  <sheetData>
    <row r="2" spans="2:9" ht="23.25" x14ac:dyDescent="0.35">
      <c r="B2" s="112" t="s">
        <v>114</v>
      </c>
    </row>
    <row r="9" spans="2:9" x14ac:dyDescent="0.25">
      <c r="B9" t="s">
        <v>120</v>
      </c>
    </row>
    <row r="10" spans="2:9" x14ac:dyDescent="0.25">
      <c r="B10" t="s">
        <v>131</v>
      </c>
    </row>
    <row r="12" spans="2:9" x14ac:dyDescent="0.25">
      <c r="B12" t="s">
        <v>133</v>
      </c>
      <c r="E12" t="s">
        <v>140</v>
      </c>
    </row>
    <row r="14" spans="2:9" x14ac:dyDescent="0.25">
      <c r="B14" t="s">
        <v>134</v>
      </c>
      <c r="G14" t="s">
        <v>142</v>
      </c>
      <c r="I14" s="6">
        <f>31794-28903</f>
        <v>2891</v>
      </c>
    </row>
    <row r="16" spans="2:9" ht="23.25" x14ac:dyDescent="0.35">
      <c r="B16" s="117" t="s">
        <v>116</v>
      </c>
    </row>
    <row r="18" spans="2:2" x14ac:dyDescent="0.25">
      <c r="B18" t="s">
        <v>136</v>
      </c>
    </row>
    <row r="20" spans="2:2" ht="23.25" x14ac:dyDescent="0.35">
      <c r="B20" s="124" t="s">
        <v>117</v>
      </c>
    </row>
    <row r="22" spans="2:2" x14ac:dyDescent="0.25">
      <c r="B22" t="s">
        <v>137</v>
      </c>
    </row>
    <row r="24" spans="2:2" ht="23.25" x14ac:dyDescent="0.35">
      <c r="B24" s="112" t="s">
        <v>118</v>
      </c>
    </row>
    <row r="26" spans="2:2" x14ac:dyDescent="0.25">
      <c r="B26" t="s">
        <v>138</v>
      </c>
    </row>
    <row r="28" spans="2:2" ht="23.25" x14ac:dyDescent="0.35">
      <c r="B28" s="112" t="s">
        <v>119</v>
      </c>
    </row>
    <row r="30" spans="2:2" x14ac:dyDescent="0.25">
      <c r="B30" t="s">
        <v>123</v>
      </c>
    </row>
    <row r="32" spans="2:2" ht="21" x14ac:dyDescent="0.35">
      <c r="B32" s="125" t="s">
        <v>115</v>
      </c>
    </row>
    <row r="34" spans="2:2" x14ac:dyDescent="0.25">
      <c r="B34" t="s">
        <v>139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Opening Balances</vt:lpstr>
      <vt:lpstr>Spreadsheet</vt:lpstr>
      <vt:lpstr>Accounts</vt:lpstr>
      <vt:lpstr>Sales Day Book</vt:lpstr>
      <vt:lpstr>Purchase Day Book</vt:lpstr>
      <vt:lpstr>Cash Book Receipts</vt:lpstr>
      <vt:lpstr>Cash Book</vt:lpstr>
      <vt:lpstr>Petty Cash Book</vt:lpstr>
      <vt:lpstr>Task 2 Workings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 Dendle</dc:creator>
  <cp:lastModifiedBy>Harri Dendle</cp:lastModifiedBy>
  <dcterms:created xsi:type="dcterms:W3CDTF">2022-04-08T18:05:17Z</dcterms:created>
  <dcterms:modified xsi:type="dcterms:W3CDTF">2022-04-26T22:33:13Z</dcterms:modified>
</cp:coreProperties>
</file>